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2812" documentId="8_{9A02EB98-7EB2-4F6F-BBDA-0A28C0527E53}" xr6:coauthVersionLast="47" xr6:coauthVersionMax="47" xr10:uidLastSave="{8A3E8CEB-EBBE-4CEE-BFB1-F92322FB4C81}"/>
  <bookViews>
    <workbookView xWindow="-120" yWindow="-120" windowWidth="15600" windowHeight="11760" tabRatio="461" firstSheet="10" activeTab="9" xr2:uid="{00000000-000D-0000-FFFF-FFFF00000000}"/>
  </bookViews>
  <sheets>
    <sheet name="KCE" sheetId="206" r:id="rId1"/>
    <sheet name="PTTGC" sheetId="42" r:id="rId2"/>
    <sheet name="STA" sheetId="197" r:id="rId3"/>
    <sheet name="ASK" sheetId="207" r:id="rId4"/>
    <sheet name="ASP" sheetId="181" r:id="rId5"/>
    <sheet name="AWC" sheetId="212" r:id="rId6"/>
    <sheet name="BANPU" sheetId="202" r:id="rId7"/>
    <sheet name="BCH" sheetId="150" r:id="rId8"/>
    <sheet name="POM" sheetId="208" r:id="rId9"/>
    <sheet name="CPNREIT" sheetId="194" r:id="rId10"/>
    <sheet name="DIF" sheetId="57" r:id="rId11"/>
    <sheet name="EA" sheetId="210" r:id="rId12"/>
    <sheet name="GVREIT" sheetId="195" r:id="rId13"/>
    <sheet name="IVL" sheetId="196" r:id="rId14"/>
    <sheet name="JASIF" sheetId="46" r:id="rId15"/>
    <sheet name="JMART" sheetId="204" r:id="rId16"/>
    <sheet name="JMT" sheetId="205" r:id="rId17"/>
    <sheet name="KTC" sheetId="211" r:id="rId18"/>
    <sheet name="MCS" sheetId="20" r:id="rId19"/>
    <sheet name="NER" sheetId="117" r:id="rId20"/>
    <sheet name="ORI" sheetId="184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MT" sheetId="145" r:id="rId27"/>
    <sheet name="WHAIR" sheetId="157" r:id="rId28"/>
    <sheet name="WHART" sheetId="171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7" l="1"/>
  <c r="B46" i="57"/>
  <c r="E45" i="57"/>
  <c r="E51" i="57"/>
  <c r="C52" i="57"/>
  <c r="E52" i="57" s="1"/>
  <c r="E21" i="194"/>
  <c r="C22" i="194"/>
  <c r="B22" i="194"/>
  <c r="C18" i="194"/>
  <c r="E18" i="194" s="1"/>
  <c r="D12" i="204"/>
  <c r="C12" i="204"/>
  <c r="E29" i="194"/>
  <c r="E31" i="46"/>
  <c r="B33" i="46"/>
  <c r="A33" i="46"/>
  <c r="C32" i="46"/>
  <c r="E32" i="46" s="1"/>
  <c r="E6" i="211"/>
  <c r="J4" i="212"/>
  <c r="E4" i="212"/>
  <c r="B4" i="212"/>
  <c r="C3" i="212"/>
  <c r="E2" i="212"/>
  <c r="B11" i="117"/>
  <c r="C11" i="117"/>
  <c r="E16" i="117"/>
  <c r="B18" i="117"/>
  <c r="C12" i="184"/>
  <c r="B12" i="184"/>
  <c r="E11" i="184"/>
  <c r="C8" i="184"/>
  <c r="E8" i="184" s="1"/>
  <c r="B16" i="205"/>
  <c r="C12" i="205"/>
  <c r="E12" i="205" s="1"/>
  <c r="C16" i="205"/>
  <c r="E15" i="205"/>
  <c r="B8" i="211"/>
  <c r="C7" i="211"/>
  <c r="E7" i="211" s="1"/>
  <c r="C4" i="211"/>
  <c r="B4" i="211"/>
  <c r="E3" i="211"/>
  <c r="E2" i="211"/>
  <c r="B8" i="210"/>
  <c r="E6" i="210"/>
  <c r="C7" i="210"/>
  <c r="E7" i="210" s="1"/>
  <c r="E10" i="117"/>
  <c r="E11" i="117" s="1"/>
  <c r="C4" i="210"/>
  <c r="B4" i="210"/>
  <c r="E3" i="210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C10" i="204"/>
  <c r="B10" i="204"/>
  <c r="E9" i="204"/>
  <c r="E11" i="205"/>
  <c r="C8" i="208"/>
  <c r="E7" i="208"/>
  <c r="C6" i="208"/>
  <c r="B6" i="208"/>
  <c r="E5" i="208"/>
  <c r="D8" i="202"/>
  <c r="C4" i="208"/>
  <c r="B4" i="208"/>
  <c r="E3" i="208"/>
  <c r="E2" i="208"/>
  <c r="C10" i="202"/>
  <c r="E9" i="202"/>
  <c r="E12" i="195"/>
  <c r="E9" i="195"/>
  <c r="B11" i="195"/>
  <c r="C10" i="195"/>
  <c r="E10" i="195" s="1"/>
  <c r="E7" i="202"/>
  <c r="D13" i="202"/>
  <c r="E22" i="202"/>
  <c r="F22" i="202"/>
  <c r="G22" i="202"/>
  <c r="H22" i="202"/>
  <c r="I22" i="202"/>
  <c r="J22" i="202"/>
  <c r="E23" i="202"/>
  <c r="F23" i="202"/>
  <c r="G23" i="202"/>
  <c r="H23" i="202"/>
  <c r="I23" i="202"/>
  <c r="J23" i="202"/>
  <c r="C12" i="202"/>
  <c r="A14" i="204"/>
  <c r="B14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C34" i="161"/>
  <c r="B34" i="161"/>
  <c r="E33" i="161"/>
  <c r="B31" i="206"/>
  <c r="C30" i="206"/>
  <c r="E29" i="206"/>
  <c r="E5" i="202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D17" i="157"/>
  <c r="C16" i="157"/>
  <c r="C17" i="157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C19" i="202"/>
  <c r="E19" i="202"/>
  <c r="E18" i="202"/>
  <c r="B15" i="202"/>
  <c r="H12" i="202"/>
  <c r="C4" i="202"/>
  <c r="C6" i="202" s="1"/>
  <c r="C8" i="202" s="1"/>
  <c r="B4" i="202"/>
  <c r="E3" i="202"/>
  <c r="E2" i="202"/>
  <c r="B21" i="199"/>
  <c r="C21" i="199"/>
  <c r="B18" i="199"/>
  <c r="C17" i="199"/>
  <c r="E17" i="199"/>
  <c r="C8" i="145"/>
  <c r="B8" i="145"/>
  <c r="E7" i="145"/>
  <c r="C11" i="145"/>
  <c r="E11" i="145"/>
  <c r="C32" i="197"/>
  <c r="E32" i="197"/>
  <c r="E20" i="199"/>
  <c r="E21" i="199"/>
  <c r="B42" i="161"/>
  <c r="A42" i="161"/>
  <c r="C41" i="161"/>
  <c r="E41" i="161"/>
  <c r="E40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5" i="197"/>
  <c r="C36" i="197"/>
  <c r="E36" i="197"/>
  <c r="C71" i="197"/>
  <c r="E70" i="197"/>
  <c r="C68" i="197"/>
  <c r="E67" i="197"/>
  <c r="C65" i="197"/>
  <c r="E64" i="197"/>
  <c r="C62" i="197"/>
  <c r="E61" i="197"/>
  <c r="C59" i="197"/>
  <c r="E58" i="197"/>
  <c r="C56" i="197"/>
  <c r="E55" i="197"/>
  <c r="C53" i="197"/>
  <c r="E52" i="197"/>
  <c r="D50" i="197"/>
  <c r="C50" i="197"/>
  <c r="E50" i="197"/>
  <c r="E49" i="197"/>
  <c r="B48" i="197"/>
  <c r="C47" i="197"/>
  <c r="A47" i="197"/>
  <c r="A50" i="197"/>
  <c r="A53" i="197"/>
  <c r="A56" i="197"/>
  <c r="A59" i="197"/>
  <c r="A62" i="197"/>
  <c r="A65" i="197"/>
  <c r="A68" i="197"/>
  <c r="A71" i="197"/>
  <c r="E46" i="197"/>
  <c r="B44" i="197"/>
  <c r="C43" i="197"/>
  <c r="E43" i="197"/>
  <c r="E42" i="197"/>
  <c r="C40" i="197"/>
  <c r="E40" i="197"/>
  <c r="E39" i="197"/>
  <c r="E31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C15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15" i="195"/>
  <c r="J15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49" i="57"/>
  <c r="E49" i="57"/>
  <c r="E48" i="57"/>
  <c r="F48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49" i="57"/>
  <c r="E50" i="57"/>
  <c r="G49" i="57"/>
  <c r="H49" i="57"/>
  <c r="H48" i="57"/>
  <c r="G48" i="57"/>
  <c r="I48" i="57"/>
  <c r="J48" i="57"/>
  <c r="J7" i="42"/>
  <c r="J8" i="42"/>
  <c r="I49" i="57"/>
  <c r="J49" i="57"/>
  <c r="J50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E34" i="161"/>
  <c r="D34" i="161"/>
  <c r="H33" i="161"/>
  <c r="H34" i="161"/>
  <c r="G33" i="161"/>
  <c r="G34" i="161"/>
  <c r="F33" i="161"/>
  <c r="E30" i="206"/>
  <c r="H29" i="206"/>
  <c r="G29" i="206"/>
  <c r="F29" i="206"/>
  <c r="H5" i="202"/>
  <c r="G5" i="202"/>
  <c r="F5" i="202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6" i="157"/>
  <c r="J16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C8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4" i="202"/>
  <c r="E6" i="202" s="1"/>
  <c r="D6" i="202" s="1"/>
  <c r="B8" i="202" s="1"/>
  <c r="D4" i="202"/>
  <c r="B6" i="202" s="1"/>
  <c r="H2" i="202"/>
  <c r="G2" i="202"/>
  <c r="F2" i="202"/>
  <c r="H3" i="202"/>
  <c r="G3" i="202"/>
  <c r="F3" i="202"/>
  <c r="C13" i="202"/>
  <c r="J12" i="202"/>
  <c r="H18" i="202"/>
  <c r="G18" i="202"/>
  <c r="F18" i="202"/>
  <c r="E20" i="202"/>
  <c r="H19" i="202"/>
  <c r="G19" i="202"/>
  <c r="F19" i="202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3" i="197"/>
  <c r="H32" i="197"/>
  <c r="G32" i="197"/>
  <c r="F32" i="197"/>
  <c r="H20" i="199"/>
  <c r="H21" i="199"/>
  <c r="G20" i="199"/>
  <c r="G21" i="199"/>
  <c r="F20" i="199"/>
  <c r="F21" i="199"/>
  <c r="H40" i="161"/>
  <c r="G40" i="161"/>
  <c r="F40" i="161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5" i="197"/>
  <c r="G35" i="197"/>
  <c r="F35" i="197"/>
  <c r="E37" i="197"/>
  <c r="H36" i="197"/>
  <c r="G36" i="197"/>
  <c r="F36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1" i="197"/>
  <c r="G31" i="197"/>
  <c r="F31" i="197"/>
  <c r="H39" i="197"/>
  <c r="G39" i="197"/>
  <c r="F39" i="197"/>
  <c r="E41" i="197"/>
  <c r="H40" i="197"/>
  <c r="G40" i="197"/>
  <c r="F40" i="197"/>
  <c r="H42" i="197"/>
  <c r="G42" i="197"/>
  <c r="F42" i="197"/>
  <c r="E44" i="197"/>
  <c r="H43" i="197"/>
  <c r="G43" i="197"/>
  <c r="F43" i="197"/>
  <c r="H46" i="197"/>
  <c r="G46" i="197"/>
  <c r="F46" i="197"/>
  <c r="E47" i="197"/>
  <c r="H49" i="197"/>
  <c r="G49" i="197"/>
  <c r="F49" i="197"/>
  <c r="E51" i="197"/>
  <c r="H50" i="197"/>
  <c r="G50" i="197"/>
  <c r="F50" i="197"/>
  <c r="D65" i="197"/>
  <c r="B66" i="197"/>
  <c r="D62" i="197"/>
  <c r="B63" i="197"/>
  <c r="D59" i="197"/>
  <c r="B60" i="197"/>
  <c r="D56" i="197"/>
  <c r="D53" i="197"/>
  <c r="B51" i="197"/>
  <c r="H52" i="197"/>
  <c r="G52" i="197"/>
  <c r="F52" i="197"/>
  <c r="E53" i="197"/>
  <c r="H55" i="197"/>
  <c r="G55" i="197"/>
  <c r="F55" i="197"/>
  <c r="E56" i="197"/>
  <c r="H58" i="197"/>
  <c r="G58" i="197"/>
  <c r="F58" i="197"/>
  <c r="E59" i="197"/>
  <c r="H61" i="197"/>
  <c r="G61" i="197"/>
  <c r="F61" i="197"/>
  <c r="E62" i="197"/>
  <c r="H64" i="197"/>
  <c r="G64" i="197"/>
  <c r="F64" i="197"/>
  <c r="E65" i="197"/>
  <c r="H67" i="197"/>
  <c r="G67" i="197"/>
  <c r="F67" i="197"/>
  <c r="H70" i="197"/>
  <c r="G70" i="197"/>
  <c r="F70" i="197"/>
  <c r="H34" i="42"/>
  <c r="G34" i="42"/>
  <c r="F34" i="42"/>
  <c r="E36" i="42"/>
  <c r="H35" i="42"/>
  <c r="G35" i="42"/>
  <c r="F35" i="42"/>
  <c r="C16" i="195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F34" i="161"/>
  <c r="I33" i="161"/>
  <c r="I34" i="161"/>
  <c r="J33" i="161"/>
  <c r="J34" i="161"/>
  <c r="E31" i="206"/>
  <c r="H30" i="206"/>
  <c r="G30" i="206"/>
  <c r="F30" i="206"/>
  <c r="I29" i="206"/>
  <c r="J29" i="206"/>
  <c r="I5" i="202"/>
  <c r="J5" i="202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18" i="157"/>
  <c r="E18" i="157"/>
  <c r="E17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9" i="202"/>
  <c r="J19" i="202"/>
  <c r="I18" i="202"/>
  <c r="J18" i="202"/>
  <c r="C14" i="202"/>
  <c r="E14" i="202"/>
  <c r="E13" i="202"/>
  <c r="I3" i="202"/>
  <c r="J3" i="202"/>
  <c r="F4" i="202"/>
  <c r="F6" i="202" s="1"/>
  <c r="I2" i="202"/>
  <c r="I4" i="202"/>
  <c r="I6" i="202" s="1"/>
  <c r="J2" i="202"/>
  <c r="J4" i="202"/>
  <c r="J6" i="202" s="1"/>
  <c r="G4" i="202"/>
  <c r="G6" i="202" s="1"/>
  <c r="H4" i="202"/>
  <c r="H6" i="202" s="1"/>
  <c r="I17" i="199"/>
  <c r="J17" i="199"/>
  <c r="F8" i="145"/>
  <c r="I7" i="145"/>
  <c r="I8" i="145"/>
  <c r="J7" i="145"/>
  <c r="J8" i="145"/>
  <c r="I11" i="145"/>
  <c r="J11" i="145"/>
  <c r="J12" i="145"/>
  <c r="I32" i="197"/>
  <c r="J32" i="197"/>
  <c r="I20" i="199"/>
  <c r="I21" i="199"/>
  <c r="J20" i="199"/>
  <c r="J21" i="199"/>
  <c r="I41" i="161"/>
  <c r="J41" i="161"/>
  <c r="I40" i="161"/>
  <c r="J40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5" i="197"/>
  <c r="J35" i="197"/>
  <c r="I36" i="197"/>
  <c r="J36" i="197"/>
  <c r="I70" i="197"/>
  <c r="J70" i="197"/>
  <c r="I67" i="197"/>
  <c r="J67" i="197"/>
  <c r="E66" i="197"/>
  <c r="H65" i="197"/>
  <c r="G65" i="197"/>
  <c r="F65" i="197"/>
  <c r="I64" i="197"/>
  <c r="J64" i="197"/>
  <c r="E63" i="197"/>
  <c r="H62" i="197"/>
  <c r="G62" i="197"/>
  <c r="F62" i="197"/>
  <c r="I61" i="197"/>
  <c r="J61" i="197"/>
  <c r="E60" i="197"/>
  <c r="H59" i="197"/>
  <c r="G59" i="197"/>
  <c r="F59" i="197"/>
  <c r="I58" i="197"/>
  <c r="J58" i="197"/>
  <c r="E57" i="197"/>
  <c r="H56" i="197"/>
  <c r="G56" i="197"/>
  <c r="F56" i="197"/>
  <c r="I55" i="197"/>
  <c r="J55" i="197"/>
  <c r="E54" i="197"/>
  <c r="H53" i="197"/>
  <c r="G53" i="197"/>
  <c r="F53" i="197"/>
  <c r="I52" i="197"/>
  <c r="J52" i="197"/>
  <c r="D68" i="197"/>
  <c r="B54" i="197"/>
  <c r="D71" i="197"/>
  <c r="B57" i="197"/>
  <c r="I50" i="197"/>
  <c r="J50" i="197"/>
  <c r="I49" i="197"/>
  <c r="J49" i="197"/>
  <c r="E48" i="197"/>
  <c r="H47" i="197"/>
  <c r="G47" i="197"/>
  <c r="F47" i="197"/>
  <c r="I46" i="197"/>
  <c r="J46" i="197"/>
  <c r="I43" i="197"/>
  <c r="J43" i="197"/>
  <c r="I42" i="197"/>
  <c r="J42" i="197"/>
  <c r="I40" i="197"/>
  <c r="J40" i="197"/>
  <c r="I39" i="197"/>
  <c r="J39" i="197"/>
  <c r="I31" i="197"/>
  <c r="J31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17" i="195"/>
  <c r="E17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7" i="157"/>
  <c r="G17" i="157"/>
  <c r="F17" i="157"/>
  <c r="E19" i="157"/>
  <c r="H18" i="157"/>
  <c r="G18" i="157"/>
  <c r="F18" i="157"/>
  <c r="J21" i="197"/>
  <c r="J13" i="197"/>
  <c r="D6" i="195"/>
  <c r="B8" i="195"/>
  <c r="E8" i="195"/>
  <c r="J28" i="42"/>
  <c r="H13" i="202"/>
  <c r="G13" i="202"/>
  <c r="F13" i="202"/>
  <c r="E15" i="202"/>
  <c r="H14" i="202"/>
  <c r="G14" i="202"/>
  <c r="F14" i="202"/>
  <c r="J20" i="202"/>
  <c r="J18" i="199"/>
  <c r="J33" i="197"/>
  <c r="J42" i="161"/>
  <c r="E15" i="199"/>
  <c r="D21" i="199"/>
  <c r="D13" i="199"/>
  <c r="B15" i="199"/>
  <c r="J25" i="199"/>
  <c r="J29" i="199"/>
  <c r="J32" i="199"/>
  <c r="J35" i="199"/>
  <c r="J37" i="197"/>
  <c r="E8" i="197"/>
  <c r="D6" i="197"/>
  <c r="B8" i="197"/>
  <c r="J41" i="197"/>
  <c r="J44" i="197"/>
  <c r="I47" i="197"/>
  <c r="J47" i="197"/>
  <c r="J48" i="197"/>
  <c r="J51" i="197"/>
  <c r="B72" i="197"/>
  <c r="E71" i="197"/>
  <c r="B69" i="197"/>
  <c r="E68" i="197"/>
  <c r="I53" i="197"/>
  <c r="J53" i="197"/>
  <c r="J54" i="197"/>
  <c r="I56" i="197"/>
  <c r="J56" i="197"/>
  <c r="J57" i="197"/>
  <c r="I59" i="197"/>
  <c r="J59" i="197"/>
  <c r="J60" i="197"/>
  <c r="I62" i="197"/>
  <c r="J62" i="197"/>
  <c r="J63" i="197"/>
  <c r="I65" i="197"/>
  <c r="J65" i="197"/>
  <c r="J66" i="197"/>
  <c r="J36" i="42"/>
  <c r="D16" i="195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22" i="46"/>
  <c r="B24" i="46"/>
  <c r="E24" i="46"/>
  <c r="H17" i="195"/>
  <c r="G17" i="195"/>
  <c r="F17" i="195"/>
  <c r="J22" i="46"/>
  <c r="J24" i="46"/>
  <c r="J26" i="46"/>
  <c r="I22" i="46"/>
  <c r="I24" i="46"/>
  <c r="I26" i="46"/>
  <c r="J27" i="206"/>
  <c r="E20" i="206"/>
  <c r="D18" i="206"/>
  <c r="B20" i="206"/>
  <c r="I18" i="157"/>
  <c r="J18" i="157"/>
  <c r="I17" i="157"/>
  <c r="J17" i="157"/>
  <c r="D8" i="195"/>
  <c r="I14" i="202"/>
  <c r="J14" i="202"/>
  <c r="I13" i="202"/>
  <c r="J13" i="202"/>
  <c r="D15" i="199"/>
  <c r="E69" i="197"/>
  <c r="H68" i="197"/>
  <c r="G68" i="197"/>
  <c r="F68" i="197"/>
  <c r="E72" i="197"/>
  <c r="H71" i="197"/>
  <c r="G71" i="197"/>
  <c r="F71" i="197"/>
  <c r="E10" i="197"/>
  <c r="D8" i="197"/>
  <c r="B10" i="197"/>
  <c r="B18" i="195"/>
  <c r="E16" i="195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D24" i="46"/>
  <c r="B26" i="46"/>
  <c r="E26" i="46"/>
  <c r="D26" i="46"/>
  <c r="I17" i="195"/>
  <c r="J17" i="195"/>
  <c r="E22" i="206"/>
  <c r="D20" i="206"/>
  <c r="J19" i="157"/>
  <c r="J20" i="157"/>
  <c r="J15" i="202"/>
  <c r="J16" i="202"/>
  <c r="D10" i="197"/>
  <c r="I71" i="197"/>
  <c r="J71" i="197"/>
  <c r="J72" i="197"/>
  <c r="I68" i="197"/>
  <c r="J68" i="197"/>
  <c r="J69" i="197"/>
  <c r="H16" i="195"/>
  <c r="G16" i="195"/>
  <c r="F16" i="195"/>
  <c r="E18" i="195"/>
  <c r="D20" i="161"/>
  <c r="E22" i="161"/>
  <c r="E24" i="206"/>
  <c r="D22" i="206"/>
  <c r="B24" i="206"/>
  <c r="I16" i="195"/>
  <c r="J16" i="195"/>
  <c r="J18" i="195"/>
  <c r="J19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D32" i="161"/>
  <c r="E46" i="57" l="1"/>
  <c r="D46" i="57" s="1"/>
  <c r="H45" i="57"/>
  <c r="H46" i="57" s="1"/>
  <c r="G45" i="57"/>
  <c r="G46" i="57" s="1"/>
  <c r="F45" i="57"/>
  <c r="H51" i="57"/>
  <c r="G51" i="57"/>
  <c r="F51" i="57"/>
  <c r="E53" i="57"/>
  <c r="H52" i="57"/>
  <c r="G52" i="57"/>
  <c r="F52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6" i="211"/>
  <c r="G6" i="211"/>
  <c r="F6" i="211"/>
  <c r="H2" i="212"/>
  <c r="G2" i="212"/>
  <c r="F2" i="212"/>
  <c r="H16" i="117"/>
  <c r="G16" i="117"/>
  <c r="F16" i="117"/>
  <c r="E9" i="184"/>
  <c r="E12" i="184" s="1"/>
  <c r="H8" i="184"/>
  <c r="G8" i="184"/>
  <c r="F8" i="184"/>
  <c r="H11" i="184"/>
  <c r="H12" i="184" s="1"/>
  <c r="G11" i="184"/>
  <c r="G12" i="184" s="1"/>
  <c r="F11" i="184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4" i="211"/>
  <c r="D4" i="211" s="1"/>
  <c r="H2" i="211"/>
  <c r="G2" i="211"/>
  <c r="F2" i="211"/>
  <c r="H3" i="211"/>
  <c r="G3" i="211"/>
  <c r="F3" i="211"/>
  <c r="E8" i="211"/>
  <c r="H7" i="211"/>
  <c r="G7" i="211"/>
  <c r="F7" i="211"/>
  <c r="H6" i="210"/>
  <c r="G6" i="210"/>
  <c r="F6" i="210"/>
  <c r="E8" i="210"/>
  <c r="H7" i="210"/>
  <c r="G7" i="210"/>
  <c r="F7" i="210"/>
  <c r="H10" i="117"/>
  <c r="H11" i="117" s="1"/>
  <c r="G10" i="117"/>
  <c r="G11" i="117" s="1"/>
  <c r="F10" i="117"/>
  <c r="F11" i="117" s="1"/>
  <c r="E4" i="210"/>
  <c r="H2" i="210"/>
  <c r="G2" i="210"/>
  <c r="F2" i="210"/>
  <c r="H3" i="210"/>
  <c r="G3" i="210"/>
  <c r="F3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E10" i="204"/>
  <c r="D10" i="204" s="1"/>
  <c r="H9" i="204"/>
  <c r="H10" i="204" s="1"/>
  <c r="G9" i="204"/>
  <c r="G10" i="204" s="1"/>
  <c r="F9" i="204"/>
  <c r="D6" i="204"/>
  <c r="B8" i="204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9" i="202"/>
  <c r="G9" i="202"/>
  <c r="F9" i="202"/>
  <c r="H12" i="195"/>
  <c r="G12" i="195"/>
  <c r="F12" i="195"/>
  <c r="H9" i="195"/>
  <c r="G9" i="195"/>
  <c r="F9" i="195"/>
  <c r="E11" i="195"/>
  <c r="H10" i="195"/>
  <c r="G10" i="195"/>
  <c r="F10" i="195"/>
  <c r="E8" i="202"/>
  <c r="H7" i="202"/>
  <c r="H8" i="202" s="1"/>
  <c r="G7" i="202"/>
  <c r="G8" i="202" s="1"/>
  <c r="F7" i="202"/>
  <c r="C13" i="204"/>
  <c r="E13" i="204" s="1"/>
  <c r="E12" i="204"/>
  <c r="H17" i="194"/>
  <c r="G17" i="194"/>
  <c r="F17" i="194"/>
  <c r="E8" i="204"/>
  <c r="D8" i="204" s="1"/>
  <c r="H7" i="204"/>
  <c r="H8" i="204" s="1"/>
  <c r="G7" i="204"/>
  <c r="G8" i="204" s="1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D44" i="57" s="1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46" i="57" l="1"/>
  <c r="I45" i="57"/>
  <c r="I46" i="57" s="1"/>
  <c r="J45" i="57"/>
  <c r="J46" i="57" s="1"/>
  <c r="G44" i="57"/>
  <c r="H44" i="57"/>
  <c r="I51" i="57"/>
  <c r="J51" i="57"/>
  <c r="I52" i="57"/>
  <c r="J52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6" i="211"/>
  <c r="J6" i="211"/>
  <c r="E3" i="212"/>
  <c r="I2" i="212"/>
  <c r="J2" i="212"/>
  <c r="I16" i="117"/>
  <c r="J16" i="117"/>
  <c r="F12" i="184"/>
  <c r="I11" i="184"/>
  <c r="I12" i="184" s="1"/>
  <c r="J11" i="184"/>
  <c r="I8" i="184"/>
  <c r="J8" i="184"/>
  <c r="J9" i="184" s="1"/>
  <c r="J12" i="184" s="1"/>
  <c r="D12" i="184"/>
  <c r="I12" i="205"/>
  <c r="J12" i="205"/>
  <c r="F16" i="205"/>
  <c r="I15" i="205"/>
  <c r="I16" i="205" s="1"/>
  <c r="J15" i="205"/>
  <c r="I7" i="211"/>
  <c r="J7" i="211"/>
  <c r="I3" i="211"/>
  <c r="J3" i="211"/>
  <c r="F4" i="211"/>
  <c r="I2" i="211"/>
  <c r="I4" i="211" s="1"/>
  <c r="J2" i="211"/>
  <c r="J4" i="211" s="1"/>
  <c r="G4" i="211"/>
  <c r="H4" i="211"/>
  <c r="I6" i="210"/>
  <c r="J6" i="210"/>
  <c r="I7" i="210"/>
  <c r="J7" i="210"/>
  <c r="I10" i="117"/>
  <c r="I11" i="117" s="1"/>
  <c r="J10" i="117"/>
  <c r="J11" i="117" s="1"/>
  <c r="I3" i="210"/>
  <c r="J3" i="210"/>
  <c r="F4" i="210"/>
  <c r="I2" i="210"/>
  <c r="I4" i="210" s="1"/>
  <c r="J2" i="210"/>
  <c r="J4" i="210" s="1"/>
  <c r="G4" i="210"/>
  <c r="H4" i="210"/>
  <c r="D4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F10" i="204"/>
  <c r="I9" i="204"/>
  <c r="I10" i="204" s="1"/>
  <c r="J9" i="204"/>
  <c r="J10" i="204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B10" i="202"/>
  <c r="E10" i="202"/>
  <c r="D10" i="202" s="1"/>
  <c r="G10" i="202"/>
  <c r="H10" i="202"/>
  <c r="I9" i="202"/>
  <c r="J9" i="202"/>
  <c r="I12" i="195"/>
  <c r="J12" i="195"/>
  <c r="I9" i="195"/>
  <c r="J9" i="195"/>
  <c r="I10" i="195"/>
  <c r="J10" i="195"/>
  <c r="J11" i="195" s="1"/>
  <c r="F8" i="202"/>
  <c r="F10" i="202" s="1"/>
  <c r="I7" i="202"/>
  <c r="I8" i="202" s="1"/>
  <c r="J7" i="202"/>
  <c r="J8" i="202" s="1"/>
  <c r="H12" i="204"/>
  <c r="G12" i="204"/>
  <c r="F12" i="204"/>
  <c r="E14" i="204"/>
  <c r="H13" i="204"/>
  <c r="G13" i="204"/>
  <c r="F13" i="204"/>
  <c r="I17" i="194"/>
  <c r="J17" i="194"/>
  <c r="F8" i="204"/>
  <c r="I7" i="204"/>
  <c r="I8" i="204" s="1"/>
  <c r="J7" i="204"/>
  <c r="J8" i="204" s="1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44" i="57" l="1"/>
  <c r="I44" i="57"/>
  <c r="J53" i="57"/>
  <c r="J16" i="194"/>
  <c r="I16" i="194"/>
  <c r="D12" i="194"/>
  <c r="B14" i="194" s="1"/>
  <c r="E14" i="194"/>
  <c r="J33" i="46"/>
  <c r="H3" i="212"/>
  <c r="G3" i="212"/>
  <c r="F3" i="212"/>
  <c r="J13" i="205"/>
  <c r="J16" i="205" s="1"/>
  <c r="J8" i="211"/>
  <c r="J8" i="210"/>
  <c r="J18" i="117"/>
  <c r="J8" i="208"/>
  <c r="I8" i="208"/>
  <c r="J10" i="202"/>
  <c r="I10" i="202"/>
  <c r="I13" i="204"/>
  <c r="J13" i="204"/>
  <c r="I12" i="204"/>
  <c r="J12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D14" i="194" l="1"/>
  <c r="B16" i="194" s="1"/>
  <c r="E16" i="194"/>
  <c r="I3" i="212"/>
  <c r="J3" i="212"/>
  <c r="J14" i="204"/>
  <c r="J38" i="57"/>
  <c r="I8" i="207"/>
  <c r="J8" i="207"/>
  <c r="I7" i="207"/>
  <c r="J7" i="207"/>
  <c r="D16" i="194" l="1"/>
  <c r="J9" i="207"/>
  <c r="J10" i="207" s="1"/>
  <c r="D11" i="117" l="1"/>
</calcChain>
</file>

<file path=xl/sharedStrings.xml><?xml version="1.0" encoding="utf-8"?>
<sst xmlns="http://schemas.openxmlformats.org/spreadsheetml/2006/main" count="474" uniqueCount="36">
  <si>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</si>
  <si>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</si>
  <si>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</si>
  <si>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</si>
  <si>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</si>
  <si>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</si>
  <si>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</si>
  <si>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</si>
  <si>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</si>
  <si>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ASK</t>
  </si>
  <si>
    <t>ASP</t>
  </si>
  <si>
    <t>AWC</t>
  </si>
  <si>
    <t>BANPU</t>
  </si>
  <si>
    <t>BCH</t>
  </si>
  <si>
    <t>CPNREIT</t>
  </si>
  <si>
    <t>DIF</t>
  </si>
  <si>
    <t>BAL</t>
  </si>
  <si>
    <t>EA</t>
  </si>
  <si>
    <t>GVREIT</t>
  </si>
  <si>
    <t>IVL</t>
  </si>
  <si>
    <t>JASIF</t>
  </si>
  <si>
    <t>JMART</t>
  </si>
  <si>
    <t>JMT</t>
  </si>
  <si>
    <t>KTC</t>
  </si>
  <si>
    <t>MCS</t>
  </si>
  <si>
    <t>balance</t>
  </si>
  <si>
    <t>NER</t>
  </si>
  <si>
    <t>ORI</t>
  </si>
  <si>
    <t>RCL</t>
  </si>
  <si>
    <t>SCC</t>
  </si>
  <si>
    <t>SENA</t>
  </si>
  <si>
    <t>SINGER</t>
  </si>
  <si>
    <t>SYNEX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</si>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</sst>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10" fontId="9" fillId="0" borderId="0" xfId="0" applyNumberFormat="1" applyFont="1"/>
    <xf numFmtId="4" fontId="20" fillId="0" borderId="0" xfId="0" applyNumberFormat="1" applyFont="1"/>
    <xf numFmtId="0" fontId="8" fillId="0" borderId="0" xfId="0" applyFont="1"/>
    <xf numFmtId="192" fontId="1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27" workbookViewId="0">
      <selection activeCell="C44" sqref="C4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/>
      <c r="C44" s="10"/>
      <c r="D44" s="34"/>
      <c r="E44" s="11"/>
      <c r="F44" s="35"/>
      <c r="G44" s="34"/>
      <c r="H44" s="34"/>
      <c r="I44" s="34"/>
      <c r="J44" s="34"/>
      <c r="K44" s="10"/>
    </row>
    <row r="45" spans="1:15" s="31" customFormat="1" ht="18.75">
      <c r="A45" s="55"/>
      <c r="B45" s="25"/>
      <c r="C45" s="10"/>
      <c r="D45" s="11"/>
      <c r="E45" s="20"/>
      <c r="F45" s="20"/>
      <c r="G45" s="20"/>
      <c r="H45" s="20"/>
      <c r="I45" s="20"/>
      <c r="J45" s="20"/>
      <c r="K45" s="20"/>
    </row>
    <row r="46" spans="1:15" s="19" customFormat="1" ht="16.5">
      <c r="A46" s="55"/>
      <c r="B46" s="13"/>
      <c r="C46" s="10"/>
      <c r="D46" s="46"/>
      <c r="E46" s="20"/>
      <c r="F46" s="20"/>
      <c r="G46" s="20"/>
      <c r="H46" s="20"/>
      <c r="I46" s="20"/>
      <c r="J46" s="20"/>
      <c r="K46" s="56"/>
      <c r="L46" s="57"/>
      <c r="M46" s="57"/>
      <c r="N46" s="57"/>
      <c r="O46" s="57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abSelected="1" topLeftCell="A9" workbookViewId="0">
      <selection activeCell="A24" sqref="A24:XFD25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14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76"/>
      <c r="B24" s="77"/>
      <c r="C24" s="78"/>
      <c r="D24" s="79"/>
      <c r="E24" s="92"/>
      <c r="F24" s="92"/>
      <c r="G24" s="92"/>
      <c r="H24" s="92"/>
      <c r="I24" s="92"/>
      <c r="J24" s="92"/>
    </row>
    <row r="25" spans="1:11" ht="12.75">
      <c r="A25" s="76"/>
      <c r="B25" s="80"/>
      <c r="C25" s="78"/>
      <c r="D25" s="105"/>
      <c r="E25" s="78"/>
      <c r="F25" s="78"/>
      <c r="G25" s="78"/>
      <c r="H25" s="78"/>
      <c r="I25" s="78"/>
      <c r="J25" s="78"/>
    </row>
    <row r="29" spans="1:11" ht="12.75">
      <c r="A29" s="81">
        <v>45021</v>
      </c>
      <c r="B29" s="82" t="s">
        <v>1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topLeftCell="A35" workbookViewId="0">
      <selection activeCell="B53" sqref="B5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15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16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21" customFormat="1" ht="12.75">
      <c r="A45" s="8">
        <v>45100</v>
      </c>
      <c r="B45" s="13" t="s">
        <v>1</v>
      </c>
      <c r="C45" s="10">
        <v>2000</v>
      </c>
      <c r="D45" s="46">
        <v>10.3</v>
      </c>
      <c r="E45" s="20">
        <f>C45*D45</f>
        <v>20600</v>
      </c>
      <c r="F45" s="20">
        <f>E45*0.002</f>
        <v>41.2</v>
      </c>
      <c r="G45" s="20">
        <f>E45*0.000068</f>
        <v>1.4008</v>
      </c>
      <c r="H45" s="20">
        <f>E45*0.00001</f>
        <v>0.20600000000000002</v>
      </c>
      <c r="I45" s="20">
        <f>(F45+G45+H45)*0.07</f>
        <v>2.9964760000000004</v>
      </c>
      <c r="J45" s="20">
        <f>E45+F45+I45+G45+H45</f>
        <v>20645.803275999999</v>
      </c>
    </row>
    <row r="46" spans="1:11" s="21" customFormat="1" ht="12.75">
      <c r="A46" s="44"/>
      <c r="B46" s="80">
        <f>(D45-D44)/D44</f>
        <v>-0.28688879273041967</v>
      </c>
      <c r="C46" s="22">
        <f>SUM(C44:C45)</f>
        <v>34000</v>
      </c>
      <c r="D46" s="33">
        <f>E46/C46</f>
        <v>14.2</v>
      </c>
      <c r="E46" s="22">
        <f t="shared" ref="E46:J46" si="13">SUM(E44:E45)</f>
        <v>482800</v>
      </c>
      <c r="F46" s="22">
        <f t="shared" si="13"/>
        <v>965.6</v>
      </c>
      <c r="G46" s="22">
        <f t="shared" si="13"/>
        <v>32.830399999999997</v>
      </c>
      <c r="H46" s="22">
        <f t="shared" si="13"/>
        <v>4.8280000000000003</v>
      </c>
      <c r="I46" s="22">
        <f t="shared" si="13"/>
        <v>70.228088000000014</v>
      </c>
      <c r="J46" s="22">
        <f t="shared" si="13"/>
        <v>483873.48648800002</v>
      </c>
      <c r="K46" s="25"/>
    </row>
    <row r="47" spans="1:11" ht="12"/>
    <row r="48" spans="1:11" s="21" customFormat="1">
      <c r="A48" s="14">
        <v>43630</v>
      </c>
      <c r="B48" s="15" t="s">
        <v>1</v>
      </c>
      <c r="C48" s="16">
        <v>10000</v>
      </c>
      <c r="D48" s="41">
        <v>16.600000000000001</v>
      </c>
      <c r="E48" s="18">
        <f>C48*D48</f>
        <v>166000</v>
      </c>
      <c r="F48" s="18">
        <f>E48*0.002</f>
        <v>332</v>
      </c>
      <c r="G48" s="18">
        <f>E48*0.000068</f>
        <v>11.288</v>
      </c>
      <c r="H48" s="18">
        <f>E48*0.00001</f>
        <v>1.6600000000000001</v>
      </c>
      <c r="I48" s="18">
        <f>(F48+G48+H48)*0.07</f>
        <v>24.146360000000005</v>
      </c>
      <c r="J48" s="18">
        <f>E48+F48+I48+G48+H48</f>
        <v>166369.09436000002</v>
      </c>
    </row>
    <row r="49" spans="1:11" s="13" customFormat="1">
      <c r="A49" s="14">
        <v>43643</v>
      </c>
      <c r="B49" s="15" t="s">
        <v>3</v>
      </c>
      <c r="C49" s="16">
        <f>C48</f>
        <v>10000</v>
      </c>
      <c r="D49" s="26">
        <v>16.7</v>
      </c>
      <c r="E49" s="17">
        <f>C49*D49</f>
        <v>167000</v>
      </c>
      <c r="F49" s="27">
        <f>E49*0.002</f>
        <v>334</v>
      </c>
      <c r="G49" s="26">
        <f>E49*0.000068</f>
        <v>11.356</v>
      </c>
      <c r="H49" s="26">
        <f>E49*0.00001</f>
        <v>1.6700000000000002</v>
      </c>
      <c r="I49" s="26">
        <f>(F49+G49+H49)*0.07</f>
        <v>24.291820000000001</v>
      </c>
      <c r="J49" s="26">
        <f>E49-F49-G49-H49-I49</f>
        <v>166628.68217999997</v>
      </c>
    </row>
    <row r="50" spans="1:11" s="31" customFormat="1" ht="18.75">
      <c r="A50" s="14" t="s">
        <v>4</v>
      </c>
      <c r="B50" s="15"/>
      <c r="C50" s="16"/>
      <c r="D50" s="17"/>
      <c r="E50" s="18">
        <f>E49-E48</f>
        <v>1000</v>
      </c>
      <c r="F50" s="18"/>
      <c r="G50" s="18"/>
      <c r="H50" s="18"/>
      <c r="I50" s="18"/>
      <c r="J50" s="18">
        <f>J49-J48</f>
        <v>259.58781999995699</v>
      </c>
      <c r="K50" s="12"/>
    </row>
    <row r="51" spans="1:11" s="21" customFormat="1" ht="12.75">
      <c r="A51" s="14">
        <v>45100</v>
      </c>
      <c r="B51" s="15" t="s">
        <v>1</v>
      </c>
      <c r="C51" s="16">
        <v>2000</v>
      </c>
      <c r="D51" s="41">
        <v>10.6</v>
      </c>
      <c r="E51" s="18">
        <f>C51*D51</f>
        <v>21200</v>
      </c>
      <c r="F51" s="18">
        <f>E51*0.002</f>
        <v>42.4</v>
      </c>
      <c r="G51" s="18">
        <f>E51*0.000068</f>
        <v>1.4416</v>
      </c>
      <c r="H51" s="18">
        <f>E51*0.00001</f>
        <v>0.21200000000000002</v>
      </c>
      <c r="I51" s="18">
        <f>(F51+G51+H51)*0.07</f>
        <v>3.0837520000000005</v>
      </c>
      <c r="J51" s="18">
        <f>E51+F51+I51+G51+H51</f>
        <v>21247.137351999998</v>
      </c>
    </row>
    <row r="52" spans="1:11" s="13" customFormat="1" ht="12.75">
      <c r="A52" s="8">
        <v>43643</v>
      </c>
      <c r="B52" s="13" t="s">
        <v>3</v>
      </c>
      <c r="C52" s="10">
        <f>C51</f>
        <v>2000</v>
      </c>
      <c r="D52" s="34">
        <v>11.1</v>
      </c>
      <c r="E52" s="11">
        <f>C52*D52</f>
        <v>22200</v>
      </c>
      <c r="F52" s="35">
        <f>E52*0.002</f>
        <v>44.4</v>
      </c>
      <c r="G52" s="34">
        <f>E52*0.000068</f>
        <v>1.5096000000000001</v>
      </c>
      <c r="H52" s="34">
        <f>E52*0.00001</f>
        <v>0.22200000000000003</v>
      </c>
      <c r="I52" s="34">
        <f>(F52+G52+H52)*0.07</f>
        <v>3.2292120000000004</v>
      </c>
      <c r="J52" s="34">
        <f>E52-F52-G52-H52-I52</f>
        <v>22150.639187999997</v>
      </c>
    </row>
    <row r="53" spans="1:11" s="31" customFormat="1" ht="18.75">
      <c r="A53" s="8" t="s">
        <v>4</v>
      </c>
      <c r="B53" s="13"/>
      <c r="C53" s="10"/>
      <c r="D53" s="11"/>
      <c r="E53" s="20">
        <f>E52-E51</f>
        <v>1000</v>
      </c>
      <c r="F53" s="20"/>
      <c r="G53" s="20"/>
      <c r="H53" s="20"/>
      <c r="I53" s="20"/>
      <c r="J53" s="20">
        <f>J52-J51</f>
        <v>903.50183599999946</v>
      </c>
      <c r="K5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A7" sqref="A7:J8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17</v>
      </c>
    </row>
    <row r="2" spans="1:14" s="19" customFormat="1" ht="15">
      <c r="A2" s="55">
        <v>45078</v>
      </c>
      <c r="B2" s="13" t="s">
        <v>1</v>
      </c>
      <c r="C2" s="10">
        <v>400</v>
      </c>
      <c r="D2" s="46">
        <v>61</v>
      </c>
      <c r="E2" s="20">
        <f>C2*D2</f>
        <v>24400</v>
      </c>
      <c r="F2" s="20">
        <f>E2*0.002</f>
        <v>48.800000000000004</v>
      </c>
      <c r="G2" s="20">
        <f>E2*0.00006</f>
        <v>1.464</v>
      </c>
      <c r="H2" s="20">
        <f>E2*0.00001</f>
        <v>0.24400000000000002</v>
      </c>
      <c r="I2" s="20">
        <f>(F2+G2+H2)*0.07</f>
        <v>3.5355600000000007</v>
      </c>
      <c r="J2" s="20">
        <f>E2+F2+I2+G2+H2</f>
        <v>24454.043559999998</v>
      </c>
    </row>
    <row r="3" spans="1:14" s="13" customFormat="1" ht="12.75">
      <c r="A3" s="66">
        <v>44952</v>
      </c>
      <c r="B3" s="13" t="s">
        <v>1</v>
      </c>
      <c r="C3" s="10">
        <v>400</v>
      </c>
      <c r="D3" s="11">
        <v>57</v>
      </c>
      <c r="E3" s="20">
        <f>C3*D3</f>
        <v>22800</v>
      </c>
      <c r="F3" s="20">
        <f>E3*0.002</f>
        <v>45.6</v>
      </c>
      <c r="G3" s="20">
        <f>E3*0.00006</f>
        <v>1.3680000000000001</v>
      </c>
      <c r="H3" s="20">
        <f>E3*0.00001</f>
        <v>0.22800000000000001</v>
      </c>
      <c r="I3" s="20">
        <f>(F3+G3+H3)*0.07</f>
        <v>3.3037200000000007</v>
      </c>
      <c r="J3" s="20">
        <f>E3+F3+I3+G3+H3</f>
        <v>22850.499719999996</v>
      </c>
      <c r="K3" s="32"/>
      <c r="L3" s="11"/>
      <c r="M3" s="12"/>
    </row>
    <row r="4" spans="1:14" s="62" customFormat="1" ht="21.75">
      <c r="A4" s="55"/>
      <c r="B4" s="75">
        <f>(D3-D2)/D2</f>
        <v>-6.5573770491803282E-2</v>
      </c>
      <c r="C4" s="10">
        <f>SUM(C2:C3)</f>
        <v>800</v>
      </c>
      <c r="D4" s="63">
        <f>E4/C4</f>
        <v>59</v>
      </c>
      <c r="E4" s="10">
        <f>SUM(E2:E3)</f>
        <v>47200</v>
      </c>
      <c r="F4" s="10">
        <f>SUM(F2:F3)</f>
        <v>94.4</v>
      </c>
      <c r="G4" s="10">
        <f>SUM(G2:G3)</f>
        <v>2.8319999999999999</v>
      </c>
      <c r="H4" s="10">
        <f>SUM(H2:H3)</f>
        <v>0.47200000000000003</v>
      </c>
      <c r="I4" s="10">
        <f>SUM(I2:I3)</f>
        <v>6.8392800000000014</v>
      </c>
      <c r="J4" s="10">
        <f>SUM(J2:J3)</f>
        <v>47304.543279999998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6.5">
      <c r="A6" s="49">
        <v>45078</v>
      </c>
      <c r="B6" s="15" t="s">
        <v>1</v>
      </c>
      <c r="C6" s="16">
        <v>400</v>
      </c>
      <c r="D6" s="41">
        <v>61</v>
      </c>
      <c r="E6" s="18">
        <f>C6*D6</f>
        <v>24400</v>
      </c>
      <c r="F6" s="18">
        <f>E6*0.002</f>
        <v>48.800000000000004</v>
      </c>
      <c r="G6" s="18">
        <f>E6*0.00006</f>
        <v>1.464</v>
      </c>
      <c r="H6" s="18">
        <f>E6*0.00001</f>
        <v>0.24400000000000002</v>
      </c>
      <c r="I6" s="18">
        <f>(F6+G6+H6)*0.07</f>
        <v>3.5355600000000007</v>
      </c>
      <c r="J6" s="18">
        <f>E6+F6+I6+G6+H6</f>
        <v>24454.043559999998</v>
      </c>
    </row>
    <row r="7" spans="1:14" s="13" customFormat="1" ht="12.75">
      <c r="A7" s="14">
        <v>45085</v>
      </c>
      <c r="B7" s="15" t="s">
        <v>3</v>
      </c>
      <c r="C7" s="16">
        <f>C6</f>
        <v>400</v>
      </c>
      <c r="D7" s="26">
        <v>64</v>
      </c>
      <c r="E7" s="17">
        <f>C7*D7</f>
        <v>25600</v>
      </c>
      <c r="F7" s="27">
        <f>E7*0.002</f>
        <v>51.2</v>
      </c>
      <c r="G7" s="26">
        <f>E7*0.000068</f>
        <v>1.7407999999999999</v>
      </c>
      <c r="H7" s="26">
        <f>E7*0.00001</f>
        <v>0.25600000000000001</v>
      </c>
      <c r="I7" s="26">
        <f>(F7+G7+H7)*0.07</f>
        <v>3.7237760000000004</v>
      </c>
      <c r="J7" s="26">
        <f>E7-F7-G7-H7-I7</f>
        <v>25543.079424</v>
      </c>
    </row>
    <row r="8" spans="1:14" s="31" customFormat="1" ht="21">
      <c r="A8" s="14" t="s">
        <v>4</v>
      </c>
      <c r="B8" s="74">
        <f>(D7-D6)/D6</f>
        <v>4.9180327868852458E-2</v>
      </c>
      <c r="C8" s="16"/>
      <c r="D8" s="17"/>
      <c r="E8" s="18">
        <f>E7-E6</f>
        <v>1200</v>
      </c>
      <c r="F8" s="18"/>
      <c r="G8" s="18"/>
      <c r="H8" s="18"/>
      <c r="I8" s="18"/>
      <c r="J8" s="18">
        <f>J7-J6</f>
        <v>1089.0358640000013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25"/>
  <sheetViews>
    <sheetView topLeftCell="A7" workbookViewId="0">
      <selection activeCell="A13" sqref="A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18</v>
      </c>
    </row>
    <row r="2" spans="1:14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4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4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4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4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4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4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4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4" s="104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4" s="104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4" s="104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4" ht="12.75">
      <c r="A13" s="55"/>
      <c r="B13" s="25"/>
      <c r="C13" s="10"/>
      <c r="D13" s="11"/>
      <c r="E13" s="20"/>
      <c r="F13" s="20"/>
      <c r="G13" s="20"/>
      <c r="H13" s="20"/>
      <c r="I13" s="20"/>
      <c r="J13" s="20"/>
    </row>
    <row r="14" spans="1:14" ht="12.75">
      <c r="A14" s="55"/>
      <c r="B14" s="25"/>
      <c r="C14" s="10"/>
      <c r="D14" s="11"/>
      <c r="E14" s="20"/>
      <c r="F14" s="20"/>
      <c r="G14" s="20"/>
      <c r="H14" s="20"/>
      <c r="I14" s="20"/>
      <c r="J14" s="20"/>
    </row>
    <row r="15" spans="1:14" s="62" customFormat="1" ht="21.75">
      <c r="A15" s="55">
        <v>44799</v>
      </c>
      <c r="C15" s="10">
        <f>C4</f>
        <v>20000</v>
      </c>
      <c r="D15" s="63">
        <v>0.19109999999999999</v>
      </c>
      <c r="E15" s="59">
        <v>0</v>
      </c>
      <c r="F15" s="32">
        <v>0</v>
      </c>
      <c r="G15" s="59">
        <v>0</v>
      </c>
      <c r="H15" s="11">
        <f>G15-E15</f>
        <v>0</v>
      </c>
      <c r="I15" s="12">
        <v>0</v>
      </c>
      <c r="J15" s="60">
        <f>C15*D15*0.9</f>
        <v>3439.8</v>
      </c>
      <c r="K15" s="11"/>
      <c r="L15" s="13"/>
      <c r="M15" s="61"/>
      <c r="N15" s="61"/>
    </row>
    <row r="16" spans="1:14">
      <c r="A16" s="55">
        <v>44242</v>
      </c>
      <c r="B16" s="13" t="s">
        <v>1</v>
      </c>
      <c r="C16" s="10">
        <f>C4</f>
        <v>20000</v>
      </c>
      <c r="D16" s="46">
        <f>D4</f>
        <v>8.9</v>
      </c>
      <c r="E16" s="20">
        <f>C16*D16</f>
        <v>178000</v>
      </c>
      <c r="F16" s="20">
        <f>E16*0.002</f>
        <v>356</v>
      </c>
      <c r="G16" s="20">
        <f>E16*0.00006</f>
        <v>10.68</v>
      </c>
      <c r="H16" s="20">
        <f>E16*0.00001</f>
        <v>1.7800000000000002</v>
      </c>
      <c r="I16" s="20">
        <f>(F16+G16+H16)*0.07</f>
        <v>25.792200000000001</v>
      </c>
      <c r="J16" s="20">
        <f>E16+F16+I16+G16+H16</f>
        <v>178394.25219999999</v>
      </c>
    </row>
    <row r="17" spans="1:13">
      <c r="A17" s="55">
        <v>44277</v>
      </c>
      <c r="B17" s="13" t="s">
        <v>3</v>
      </c>
      <c r="C17" s="10">
        <f>C16</f>
        <v>20000</v>
      </c>
      <c r="D17" s="34">
        <v>8.9499999999999993</v>
      </c>
      <c r="E17" s="11">
        <f>C17*D17</f>
        <v>179000</v>
      </c>
      <c r="F17" s="35">
        <f>E17*0.002</f>
        <v>358</v>
      </c>
      <c r="G17" s="34">
        <f>E17*0.000068</f>
        <v>12.172000000000001</v>
      </c>
      <c r="H17" s="34">
        <f>E17*0.00001</f>
        <v>1.79</v>
      </c>
      <c r="I17" s="34">
        <f>(F17+G17+H17)*0.07</f>
        <v>26.037340000000004</v>
      </c>
      <c r="J17" s="34">
        <f>E17-F17-G17-H17-I17</f>
        <v>178602.00065999999</v>
      </c>
    </row>
    <row r="18" spans="1:13">
      <c r="A18" s="55" t="s">
        <v>4</v>
      </c>
      <c r="B18" s="25">
        <f>(D17-D16)/D16</f>
        <v>5.6179775280897678E-3</v>
      </c>
      <c r="C18" s="10"/>
      <c r="D18" s="11"/>
      <c r="E18" s="20">
        <f>E17-E16</f>
        <v>1000</v>
      </c>
      <c r="F18" s="20"/>
      <c r="G18" s="20"/>
      <c r="H18" s="20"/>
      <c r="I18" s="20"/>
      <c r="J18" s="20">
        <f>J17-J16</f>
        <v>207.74846000000252</v>
      </c>
    </row>
    <row r="19" spans="1:13">
      <c r="J19" s="53">
        <f>J15+J18</f>
        <v>3647.5484600000027</v>
      </c>
    </row>
    <row r="20" spans="1:13" s="77" customFormat="1">
      <c r="A20" s="81"/>
      <c r="B20" s="82"/>
      <c r="C20" s="83"/>
      <c r="D20" s="84"/>
      <c r="E20" s="85"/>
      <c r="F20" s="85"/>
      <c r="G20" s="85"/>
      <c r="H20" s="85"/>
      <c r="I20" s="85"/>
      <c r="J20" s="85"/>
    </row>
    <row r="21" spans="1:13" s="13" customFormat="1">
      <c r="A21" s="49"/>
      <c r="B21" s="15"/>
      <c r="C21" s="16"/>
      <c r="D21" s="26"/>
      <c r="E21" s="17"/>
      <c r="F21" s="27"/>
      <c r="G21" s="26"/>
      <c r="H21" s="26"/>
      <c r="I21" s="26"/>
      <c r="J21" s="26"/>
    </row>
    <row r="22" spans="1:13" s="31" customFormat="1" ht="18.75">
      <c r="A22" s="28"/>
      <c r="B22" s="30"/>
      <c r="C22" s="16"/>
      <c r="D22" s="17"/>
      <c r="E22" s="18"/>
      <c r="F22" s="18"/>
      <c r="G22" s="18"/>
      <c r="H22" s="18"/>
      <c r="I22" s="18"/>
      <c r="J22" s="18"/>
      <c r="K22" s="32"/>
      <c r="L22" s="12"/>
      <c r="M22" s="12"/>
    </row>
    <row r="23" spans="1:13" s="21" customFormat="1">
      <c r="A23" s="49"/>
      <c r="B23" s="15"/>
      <c r="C23" s="16"/>
      <c r="D23" s="17"/>
      <c r="E23" s="18"/>
      <c r="F23" s="18"/>
      <c r="G23" s="18"/>
      <c r="H23" s="18"/>
      <c r="I23" s="18"/>
      <c r="J23" s="18"/>
      <c r="L23" s="25"/>
    </row>
    <row r="24" spans="1:13" s="13" customFormat="1">
      <c r="A24" s="49"/>
      <c r="B24" s="15"/>
      <c r="C24" s="16"/>
      <c r="D24" s="26"/>
      <c r="E24" s="17"/>
      <c r="F24" s="27"/>
      <c r="G24" s="26"/>
      <c r="H24" s="26"/>
      <c r="I24" s="26"/>
      <c r="J24" s="26"/>
    </row>
    <row r="25" spans="1:13" s="31" customFormat="1" ht="18.75">
      <c r="A25" s="28"/>
      <c r="B25" s="30"/>
      <c r="C25" s="16"/>
      <c r="D25" s="17"/>
      <c r="E25" s="18"/>
      <c r="F25" s="18"/>
      <c r="G25" s="18"/>
      <c r="H25" s="18"/>
      <c r="I25" s="18"/>
      <c r="J25" s="18"/>
      <c r="K25" s="32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topLeftCell="A3"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19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30</v>
      </c>
      <c r="E7" s="20">
        <f>C7*D7</f>
        <v>24000</v>
      </c>
      <c r="F7" s="20">
        <f>E7*0.002</f>
        <v>48</v>
      </c>
      <c r="G7" s="20">
        <f>E7*0.00006</f>
        <v>1.44</v>
      </c>
      <c r="H7" s="20">
        <f>E7*0.00001</f>
        <v>0.24000000000000002</v>
      </c>
      <c r="I7" s="20">
        <f>(F7+G7+H7)*0.07</f>
        <v>3.4776000000000002</v>
      </c>
      <c r="J7" s="20">
        <f>E7+F7+I7+G7+H7</f>
        <v>24053.157599999999</v>
      </c>
    </row>
    <row r="8" spans="1:14" ht="21.75">
      <c r="A8" s="55"/>
      <c r="B8" s="75">
        <f>(D7-D6)/D6</f>
        <v>-0.25</v>
      </c>
      <c r="C8" s="10">
        <f>SUM(C6:C7)</f>
        <v>8000</v>
      </c>
      <c r="D8" s="63">
        <f>E8/C8</f>
        <v>39</v>
      </c>
      <c r="E8" s="10">
        <f>SUM(E6:E7)</f>
        <v>312000</v>
      </c>
      <c r="F8" s="10">
        <f>SUM(F6:F7)</f>
        <v>624</v>
      </c>
      <c r="G8" s="10">
        <f>SUM(G6:G7)</f>
        <v>18.720000000000002</v>
      </c>
      <c r="H8" s="10">
        <f>SUM(H6:H7)</f>
        <v>3.12</v>
      </c>
      <c r="I8" s="10">
        <f>SUM(I6:I7)</f>
        <v>45.208800000000011</v>
      </c>
      <c r="J8" s="10">
        <f>SUM(J6:J7)</f>
        <v>312691.04879999993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D33" sqref="D3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20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5000</v>
      </c>
      <c r="D23" s="46">
        <v>7.3</v>
      </c>
      <c r="E23" s="20">
        <f>C23*D23</f>
        <v>36500</v>
      </c>
      <c r="F23" s="20">
        <f>E23*0.002</f>
        <v>73</v>
      </c>
      <c r="G23" s="20">
        <f>E23*0.000068</f>
        <v>2.4819999999999998</v>
      </c>
      <c r="H23" s="20">
        <f>E23*0.00001</f>
        <v>0.36500000000000005</v>
      </c>
      <c r="I23" s="20">
        <f>(F23+G23+H23)*0.07</f>
        <v>5.3092899999999998</v>
      </c>
      <c r="J23" s="20">
        <f>E23+F23+I23+G23+H23</f>
        <v>36581.156289999999</v>
      </c>
    </row>
    <row r="24" spans="1:13" s="21" customFormat="1">
      <c r="A24" s="9" t="s">
        <v>4</v>
      </c>
      <c r="B24" s="12">
        <f>(D23-D22)/D22</f>
        <v>-0.27</v>
      </c>
      <c r="C24" s="22">
        <f>SUM(C22:C23)</f>
        <v>135000</v>
      </c>
      <c r="D24" s="33">
        <f>E24/C24</f>
        <v>9.9</v>
      </c>
      <c r="E24" s="93">
        <f t="shared" ref="E24:J24" si="7">SUM(E22:E23)</f>
        <v>1336500</v>
      </c>
      <c r="F24" s="22">
        <f t="shared" si="7"/>
        <v>2673</v>
      </c>
      <c r="G24" s="22">
        <f t="shared" si="7"/>
        <v>90.881999999999991</v>
      </c>
      <c r="H24" s="22">
        <f t="shared" si="7"/>
        <v>13.365</v>
      </c>
      <c r="I24" s="22">
        <f t="shared" si="7"/>
        <v>194.40729000000005</v>
      </c>
      <c r="J24" s="22">
        <f t="shared" si="7"/>
        <v>1339471.6542900002</v>
      </c>
      <c r="K24" s="25"/>
    </row>
    <row r="25" spans="1:13" s="21" customFormat="1">
      <c r="A25" s="8">
        <v>44746</v>
      </c>
      <c r="B25" s="13" t="s">
        <v>1</v>
      </c>
      <c r="C25" s="10">
        <v>10000</v>
      </c>
      <c r="D25" s="46">
        <v>6.8</v>
      </c>
      <c r="E25" s="20">
        <f>C25*D25</f>
        <v>68000</v>
      </c>
      <c r="F25" s="20">
        <f>E25*0.002</f>
        <v>136</v>
      </c>
      <c r="G25" s="20">
        <f>E25*0.000068</f>
        <v>4.6239999999999997</v>
      </c>
      <c r="H25" s="20">
        <f>E25*0.00001</f>
        <v>0.68</v>
      </c>
      <c r="I25" s="20">
        <f>(F25+G25+H25)*0.07</f>
        <v>9.8912800000000018</v>
      </c>
      <c r="J25" s="20">
        <f>E25+F25+I25+G25+H25</f>
        <v>68151.195279999985</v>
      </c>
    </row>
    <row r="26" spans="1:13" s="21" customFormat="1">
      <c r="A26" s="9" t="s">
        <v>4</v>
      </c>
      <c r="B26" s="12">
        <f>(D25-D24)/D24</f>
        <v>-0.31313131313131315</v>
      </c>
      <c r="C26" s="22">
        <f>SUM(C24:C25)</f>
        <v>145000</v>
      </c>
      <c r="D26" s="33">
        <f>E26/C26</f>
        <v>9.6862068965517238</v>
      </c>
      <c r="E26" s="93">
        <f t="shared" ref="E26:J26" si="8">SUM(E24:E25)</f>
        <v>1404500</v>
      </c>
      <c r="F26" s="22">
        <f t="shared" si="8"/>
        <v>2809</v>
      </c>
      <c r="G26" s="22">
        <f t="shared" si="8"/>
        <v>95.505999999999986</v>
      </c>
      <c r="H26" s="22">
        <f t="shared" si="8"/>
        <v>14.045</v>
      </c>
      <c r="I26" s="22">
        <f t="shared" si="8"/>
        <v>204.29857000000004</v>
      </c>
      <c r="J26" s="22">
        <f t="shared" si="8"/>
        <v>1407622.8495700001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21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/>
      <c r="B8" s="30">
        <f>(D7-D6)/D6</f>
        <v>-0.43155452436194885</v>
      </c>
      <c r="C8" s="16">
        <f>SUM(C6:C7)</f>
        <v>7200</v>
      </c>
      <c r="D8" s="17">
        <f>E8/C8</f>
        <v>32</v>
      </c>
      <c r="E8" s="16">
        <f t="shared" ref="E8:J8" si="2">SUM(E6:E7)</f>
        <v>230400</v>
      </c>
      <c r="F8" s="16">
        <f t="shared" si="2"/>
        <v>460.80000000000007</v>
      </c>
      <c r="G8" s="16">
        <f t="shared" si="2"/>
        <v>13.824000000000002</v>
      </c>
      <c r="H8" s="16">
        <f t="shared" si="2"/>
        <v>2.3040000000000003</v>
      </c>
      <c r="I8" s="16">
        <f t="shared" si="2"/>
        <v>33.384960000000007</v>
      </c>
      <c r="J8" s="16">
        <f t="shared" si="2"/>
        <v>230910.31295999998</v>
      </c>
    </row>
    <row r="9" spans="1:13" ht="12.75">
      <c r="A9" s="49">
        <v>45098</v>
      </c>
      <c r="B9" s="15" t="s">
        <v>1</v>
      </c>
      <c r="C9" s="16">
        <v>1800</v>
      </c>
      <c r="D9" s="41">
        <v>17</v>
      </c>
      <c r="E9" s="18">
        <f>C9*D9</f>
        <v>30600</v>
      </c>
      <c r="F9" s="18">
        <f>E9*0.002</f>
        <v>61.2</v>
      </c>
      <c r="G9" s="18">
        <f>E9*0.00006</f>
        <v>1.8360000000000001</v>
      </c>
      <c r="H9" s="18">
        <f>E9*0.00001</f>
        <v>0.30600000000000005</v>
      </c>
      <c r="I9" s="18">
        <f>(F9+G9+H9)*0.07</f>
        <v>4.4339400000000007</v>
      </c>
      <c r="J9" s="18">
        <f>E9+F9+I9+G9+H9</f>
        <v>30667.77594</v>
      </c>
    </row>
    <row r="10" spans="1:13" ht="12.75">
      <c r="A10" s="49"/>
      <c r="B10" s="30">
        <f>(D9-D8)/D8</f>
        <v>-0.46875</v>
      </c>
      <c r="C10" s="16">
        <f>SUM(C8:C9)</f>
        <v>9000</v>
      </c>
      <c r="D10" s="17">
        <f>E10/C10</f>
        <v>29</v>
      </c>
      <c r="E10" s="16">
        <f t="shared" ref="E10:J10" si="3">SUM(E8:E9)</f>
        <v>261000</v>
      </c>
      <c r="F10" s="16">
        <f t="shared" si="3"/>
        <v>522.00000000000011</v>
      </c>
      <c r="G10" s="16">
        <f t="shared" si="3"/>
        <v>15.660000000000002</v>
      </c>
      <c r="H10" s="16">
        <f t="shared" si="3"/>
        <v>2.6100000000000003</v>
      </c>
      <c r="I10" s="16">
        <f t="shared" si="3"/>
        <v>37.818900000000006</v>
      </c>
      <c r="J10" s="16">
        <f t="shared" si="3"/>
        <v>261578.08889999997</v>
      </c>
    </row>
    <row r="11" spans="1:13" ht="12.75"/>
    <row r="12" spans="1:13" s="13" customFormat="1" ht="12.75">
      <c r="A12" s="8">
        <v>44740</v>
      </c>
      <c r="B12" s="13" t="s">
        <v>1</v>
      </c>
      <c r="C12" s="10">
        <f>C9</f>
        <v>1800</v>
      </c>
      <c r="D12" s="63">
        <f>D9</f>
        <v>17</v>
      </c>
      <c r="E12" s="20">
        <f>C12*D12</f>
        <v>30600</v>
      </c>
      <c r="F12" s="20">
        <f>E12*0.002</f>
        <v>61.2</v>
      </c>
      <c r="G12" s="20">
        <f>E12*0.000068</f>
        <v>2.0808</v>
      </c>
      <c r="H12" s="20">
        <f>E12*0.00001</f>
        <v>0.30600000000000005</v>
      </c>
      <c r="I12" s="20">
        <f>(F12+G12+H12)*0.07</f>
        <v>4.4510760000000005</v>
      </c>
      <c r="J12" s="20">
        <f>E12+F12+I12+G12+H12</f>
        <v>30668.037876000002</v>
      </c>
    </row>
    <row r="13" spans="1:13" ht="12.75">
      <c r="A13" s="55">
        <v>44741</v>
      </c>
      <c r="B13" s="13" t="s">
        <v>3</v>
      </c>
      <c r="C13" s="10">
        <f>C12</f>
        <v>1800</v>
      </c>
      <c r="D13" s="34">
        <v>17.899999999999999</v>
      </c>
      <c r="E13" s="11">
        <f>C13*D13</f>
        <v>32219.999999999996</v>
      </c>
      <c r="F13" s="35">
        <f>E13*0.002</f>
        <v>64.44</v>
      </c>
      <c r="G13" s="34">
        <f>E13*0.000068</f>
        <v>2.1909599999999996</v>
      </c>
      <c r="H13" s="34">
        <f>E13*0.00001</f>
        <v>0.32219999999999999</v>
      </c>
      <c r="I13" s="34">
        <f>(F13+G13+H13)*0.07</f>
        <v>4.6867212</v>
      </c>
      <c r="J13" s="34">
        <f>E13-F13-G13-H13-I13</f>
        <v>32148.360118799999</v>
      </c>
      <c r="M13" s="21"/>
    </row>
    <row r="14" spans="1:13" ht="12.75">
      <c r="A14" s="9">
        <f>DAYS360(A12,A13)</f>
        <v>1</v>
      </c>
      <c r="B14" s="12">
        <f>(D13-D12)/D12</f>
        <v>5.2941176470588151E-2</v>
      </c>
      <c r="C14" s="10"/>
      <c r="D14" s="11"/>
      <c r="E14" s="20">
        <f>E13-E12</f>
        <v>1619.9999999999964</v>
      </c>
      <c r="F14" s="20"/>
      <c r="G14" s="20"/>
      <c r="H14" s="20"/>
      <c r="I14" s="20"/>
      <c r="J14" s="20">
        <f>J13-J12</f>
        <v>1480.3222427999972</v>
      </c>
      <c r="M14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17"/>
  <sheetViews>
    <sheetView topLeftCell="A6" workbookViewId="0">
      <selection activeCell="A15" sqref="A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22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49">
        <v>45096</v>
      </c>
      <c r="B15" s="15" t="s">
        <v>1</v>
      </c>
      <c r="C15" s="16">
        <v>1800</v>
      </c>
      <c r="D15" s="41">
        <v>39.75</v>
      </c>
      <c r="E15" s="68">
        <f>C15*D15</f>
        <v>71550</v>
      </c>
      <c r="F15" s="18">
        <f>E15*0.002</f>
        <v>143.1</v>
      </c>
      <c r="G15" s="18">
        <f>E15*0.00006</f>
        <v>4.2930000000000001</v>
      </c>
      <c r="H15" s="18">
        <f>E15*0.00001</f>
        <v>0.71550000000000002</v>
      </c>
      <c r="I15" s="18">
        <f>(F15+G15+H15)*0.07</f>
        <v>10.367595</v>
      </c>
      <c r="J15" s="68">
        <f>E15+F15+I15+G15+H15</f>
        <v>71708.47609500002</v>
      </c>
    </row>
    <row r="16" spans="1:15" ht="12.75">
      <c r="A16" s="69"/>
      <c r="B16" s="30">
        <f>(D15-D14)/D14</f>
        <v>-0.28378378378378377</v>
      </c>
      <c r="C16" s="16">
        <f>SUM(C13:C15)</f>
        <v>6000</v>
      </c>
      <c r="D16" s="17">
        <f>E16/C16</f>
        <v>51</v>
      </c>
      <c r="E16" s="16">
        <f t="shared" ref="E16:J16" si="2">SUM(E13:E15)</f>
        <v>306000</v>
      </c>
      <c r="F16" s="16">
        <f t="shared" si="2"/>
        <v>609.30000000000007</v>
      </c>
      <c r="G16" s="16">
        <f t="shared" si="2"/>
        <v>18.279</v>
      </c>
      <c r="H16" s="16">
        <f t="shared" si="2"/>
        <v>3.0465000000000004</v>
      </c>
      <c r="I16" s="16">
        <f t="shared" si="2"/>
        <v>44.143785000000008</v>
      </c>
      <c r="J16" s="16">
        <f t="shared" si="2"/>
        <v>306566.57848200004</v>
      </c>
    </row>
    <row r="17" spans="1:1" ht="12.75">
      <c r="A17" s="5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FC05-8676-4966-982E-6C94A5C97DE9}">
  <dimension ref="A1:N10"/>
  <sheetViews>
    <sheetView workbookViewId="0">
      <selection activeCell="S19" sqref="S19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23</v>
      </c>
    </row>
    <row r="2" spans="1:14" s="19" customFormat="1" ht="15">
      <c r="A2" s="49">
        <v>45092</v>
      </c>
      <c r="B2" s="15" t="s">
        <v>1</v>
      </c>
      <c r="C2" s="16">
        <v>900</v>
      </c>
      <c r="D2" s="68">
        <v>50</v>
      </c>
      <c r="E2" s="18">
        <f>C2*D2</f>
        <v>45000</v>
      </c>
      <c r="F2" s="18">
        <f>E2*0.002</f>
        <v>90</v>
      </c>
      <c r="G2" s="18">
        <f>E2*0.00006</f>
        <v>2.7</v>
      </c>
      <c r="H2" s="18">
        <f>E2*0.00001</f>
        <v>0.45</v>
      </c>
      <c r="I2" s="18">
        <f>(F2+G2+H2)*0.07</f>
        <v>6.5205000000000011</v>
      </c>
      <c r="J2" s="18">
        <f>E2+F2+I2+G2+H2</f>
        <v>45099.670499999993</v>
      </c>
    </row>
    <row r="3" spans="1:14" s="13" customFormat="1" ht="12.75">
      <c r="A3" s="66">
        <v>44952</v>
      </c>
      <c r="B3" s="13" t="s">
        <v>1</v>
      </c>
      <c r="C3" s="10">
        <v>300</v>
      </c>
      <c r="D3" s="11">
        <v>48</v>
      </c>
      <c r="E3" s="20">
        <f>C3*D3</f>
        <v>14400</v>
      </c>
      <c r="F3" s="20">
        <f>E3*0.002</f>
        <v>28.8</v>
      </c>
      <c r="G3" s="20">
        <f>E3*0.00006</f>
        <v>0.86399999999999999</v>
      </c>
      <c r="H3" s="20">
        <f>E3*0.00001</f>
        <v>0.14400000000000002</v>
      </c>
      <c r="I3" s="20">
        <f>(F3+G3+H3)*0.07</f>
        <v>2.08656</v>
      </c>
      <c r="J3" s="20">
        <f>E3+F3+I3+G3+H3</f>
        <v>14431.894559999999</v>
      </c>
      <c r="K3" s="32"/>
      <c r="L3" s="11"/>
      <c r="M3" s="12"/>
    </row>
    <row r="4" spans="1:14" s="62" customFormat="1" ht="21.75">
      <c r="A4" s="55"/>
      <c r="B4" s="75">
        <f>(D3-D2)/D2</f>
        <v>-0.04</v>
      </c>
      <c r="C4" s="10">
        <f>SUM(C2:C3)</f>
        <v>1200</v>
      </c>
      <c r="D4" s="63">
        <f>E4/C4</f>
        <v>49.5</v>
      </c>
      <c r="E4" s="10">
        <f>SUM(E2:E3)</f>
        <v>59400</v>
      </c>
      <c r="F4" s="10">
        <f>SUM(F2:F3)</f>
        <v>118.8</v>
      </c>
      <c r="G4" s="10">
        <f>SUM(G2:G3)</f>
        <v>3.5640000000000001</v>
      </c>
      <c r="H4" s="10">
        <f>SUM(H2:H3)</f>
        <v>0.59400000000000008</v>
      </c>
      <c r="I4" s="10">
        <f>SUM(I2:I3)</f>
        <v>8.6070600000000006</v>
      </c>
      <c r="J4" s="10">
        <f>SUM(J2:J3)</f>
        <v>59531.565059999994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5">
      <c r="A6" s="49">
        <v>45092</v>
      </c>
      <c r="B6" s="15" t="s">
        <v>1</v>
      </c>
      <c r="C6" s="16">
        <v>900</v>
      </c>
      <c r="D6" s="68">
        <v>50</v>
      </c>
      <c r="E6" s="18">
        <f>C6*D6</f>
        <v>45000</v>
      </c>
      <c r="F6" s="18">
        <f>E6*0.002</f>
        <v>90</v>
      </c>
      <c r="G6" s="18">
        <f>E6*0.00006</f>
        <v>2.7</v>
      </c>
      <c r="H6" s="18">
        <f>E6*0.00001</f>
        <v>0.45</v>
      </c>
      <c r="I6" s="18">
        <f>(F6+G6+H6)*0.07</f>
        <v>6.5205000000000011</v>
      </c>
      <c r="J6" s="18">
        <f>E6+F6+I6+G6+H6</f>
        <v>45099.670499999993</v>
      </c>
    </row>
    <row r="7" spans="1:14" s="13" customFormat="1" ht="12.75">
      <c r="A7" s="8">
        <v>45085</v>
      </c>
      <c r="B7" s="13" t="s">
        <v>3</v>
      </c>
      <c r="C7" s="10">
        <f>C6</f>
        <v>900</v>
      </c>
      <c r="D7" s="34">
        <v>52.5</v>
      </c>
      <c r="E7" s="11">
        <f>C7*D7</f>
        <v>47250</v>
      </c>
      <c r="F7" s="35">
        <f>E7*0.002</f>
        <v>94.5</v>
      </c>
      <c r="G7" s="34">
        <f>E7*0.000068</f>
        <v>3.2130000000000001</v>
      </c>
      <c r="H7" s="34">
        <f>E7*0.00001</f>
        <v>0.47250000000000003</v>
      </c>
      <c r="I7" s="34">
        <f>(F7+G7+H7)*0.07</f>
        <v>6.8729849999999999</v>
      </c>
      <c r="J7" s="34">
        <f>E7-F7-G7-H7-I7</f>
        <v>47144.941514999991</v>
      </c>
    </row>
    <row r="8" spans="1:14" s="31" customFormat="1" ht="21.75">
      <c r="A8" s="8" t="s">
        <v>4</v>
      </c>
      <c r="B8" s="75">
        <f>(D7-D6)/D6</f>
        <v>0.05</v>
      </c>
      <c r="C8" s="10"/>
      <c r="D8" s="11"/>
      <c r="E8" s="20">
        <f>E7-E6</f>
        <v>2250</v>
      </c>
      <c r="F8" s="20"/>
      <c r="G8" s="20"/>
      <c r="H8" s="20"/>
      <c r="I8" s="20"/>
      <c r="J8" s="20">
        <f>J7-J6</f>
        <v>2045.2710149999984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45" workbookViewId="0">
      <selection activeCell="C59" sqref="C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24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25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25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3000</v>
      </c>
      <c r="D58" s="63">
        <v>6.7</v>
      </c>
      <c r="E58" s="20">
        <f>C58*D58</f>
        <v>20100</v>
      </c>
      <c r="F58" s="20">
        <f>E58*0.002</f>
        <v>40.200000000000003</v>
      </c>
      <c r="G58" s="20">
        <f>E58*0.000068</f>
        <v>1.3668</v>
      </c>
      <c r="H58" s="20">
        <f>E58*0.00001</f>
        <v>0.20100000000000001</v>
      </c>
      <c r="I58" s="20">
        <f>(F58+G58+H58)*0.07</f>
        <v>2.9237460000000004</v>
      </c>
      <c r="J58" s="20">
        <f>E58+F58+I58+G58+H58</f>
        <v>20144.691546000002</v>
      </c>
    </row>
    <row r="59" spans="1:10">
      <c r="B59" s="12">
        <f>(D58-D57)/D57</f>
        <v>-0.55629139072847678</v>
      </c>
      <c r="C59" s="22">
        <f>SUM(C57:C58)</f>
        <v>81000</v>
      </c>
      <c r="D59" s="64">
        <f>E59/C59</f>
        <v>14.78888888888889</v>
      </c>
      <c r="E59" s="24">
        <f t="shared" ref="E59:J59" si="18">SUM(E57:E58)</f>
        <v>1197900</v>
      </c>
      <c r="F59" s="24">
        <f t="shared" si="18"/>
        <v>2395.7999999999997</v>
      </c>
      <c r="G59" s="24">
        <f t="shared" si="18"/>
        <v>81.4572</v>
      </c>
      <c r="H59" s="24">
        <f t="shared" si="18"/>
        <v>11.979000000000001</v>
      </c>
      <c r="I59" s="24">
        <f t="shared" si="18"/>
        <v>174.246534</v>
      </c>
      <c r="J59" s="24">
        <f t="shared" si="18"/>
        <v>1200563.4827339998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9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K11" sqref="K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26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5000</v>
      </c>
      <c r="D10" s="46">
        <v>4.54</v>
      </c>
      <c r="E10" s="20">
        <f>C10*D10</f>
        <v>22700</v>
      </c>
      <c r="F10" s="20">
        <f>E10*0.002</f>
        <v>45.4</v>
      </c>
      <c r="G10" s="20">
        <f>E10*0.00006</f>
        <v>1.3620000000000001</v>
      </c>
      <c r="H10" s="20">
        <f>E10*0.00001</f>
        <v>0.22700000000000001</v>
      </c>
      <c r="I10" s="20">
        <f>(F10+G10+H10)*0.07</f>
        <v>3.2892300000000003</v>
      </c>
      <c r="J10" s="20">
        <f>E10+F10+I10+G10+H10</f>
        <v>22750.27823</v>
      </c>
    </row>
    <row r="11" spans="1:13" s="1" customFormat="1" ht="12.75">
      <c r="A11" s="55"/>
      <c r="B11" s="12">
        <f>(D10-D9)/D9</f>
        <v>-0.39060402684563761</v>
      </c>
      <c r="C11" s="10">
        <f>SUM(C9:C10)</f>
        <v>32000</v>
      </c>
      <c r="D11" s="11">
        <f>E11/C11</f>
        <v>6.9953124999999998</v>
      </c>
      <c r="E11" s="10">
        <f t="shared" ref="E11:J11" si="3">SUM(E9:E10)</f>
        <v>223850</v>
      </c>
      <c r="F11" s="10">
        <f t="shared" si="3"/>
        <v>447.7</v>
      </c>
      <c r="G11" s="10">
        <f t="shared" si="3"/>
        <v>13.431000000000001</v>
      </c>
      <c r="H11" s="10">
        <f t="shared" si="3"/>
        <v>2.2385000000000002</v>
      </c>
      <c r="I11" s="10">
        <f t="shared" si="3"/>
        <v>32.435865000000007</v>
      </c>
      <c r="J11" s="10">
        <f t="shared" si="3"/>
        <v>224345.80536499998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D12" sqref="D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27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10</v>
      </c>
      <c r="E11" s="61">
        <f>C11*D11</f>
        <v>30000</v>
      </c>
      <c r="F11" s="20">
        <f>E11*0.002</f>
        <v>60</v>
      </c>
      <c r="G11" s="20">
        <f>E11*0.00006</f>
        <v>1.8</v>
      </c>
      <c r="H11" s="20">
        <f>E11*0.00001</f>
        <v>0.30000000000000004</v>
      </c>
      <c r="I11" s="20">
        <f>(F11+G11+H11)*0.07</f>
        <v>4.3470000000000004</v>
      </c>
      <c r="J11" s="61">
        <f>E11+F11+I11+G11+H11</f>
        <v>30066.447</v>
      </c>
    </row>
    <row r="12" spans="1:15" ht="12.75">
      <c r="A12" s="55"/>
      <c r="B12" s="12">
        <f>(D11-D10)/D10</f>
        <v>-9.0909090909090912E-2</v>
      </c>
      <c r="C12" s="10">
        <f>SUM(C9:C11)</f>
        <v>48000</v>
      </c>
      <c r="D12" s="11">
        <f>E12/C12</f>
        <v>11</v>
      </c>
      <c r="E12" s="10">
        <f t="shared" ref="E12:J12" si="2">SUM(E9:E11)</f>
        <v>528000</v>
      </c>
      <c r="F12" s="10">
        <f t="shared" si="2"/>
        <v>1050</v>
      </c>
      <c r="G12" s="10">
        <f t="shared" si="2"/>
        <v>31.500000000000004</v>
      </c>
      <c r="H12" s="10">
        <f t="shared" si="2"/>
        <v>5.25</v>
      </c>
      <c r="I12" s="10">
        <f t="shared" si="2"/>
        <v>76.072499999999991</v>
      </c>
      <c r="J12" s="10">
        <f t="shared" si="2"/>
        <v>529020.33830399998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31" customFormat="1" ht="18.75">
      <c r="A14" s="9"/>
      <c r="B14" s="12"/>
      <c r="C14" s="10"/>
      <c r="D14" s="11"/>
      <c r="E14" s="20"/>
      <c r="F14" s="20"/>
      <c r="G14" s="20"/>
      <c r="H14" s="20"/>
      <c r="I14" s="20"/>
      <c r="J14" s="20"/>
      <c r="K14" s="32"/>
      <c r="L14" s="12"/>
      <c r="M14" s="12"/>
    </row>
    <row r="16" spans="1:15" s="1" customFormat="1">
      <c r="A16" s="55"/>
      <c r="B16" s="13"/>
      <c r="C16" s="10"/>
      <c r="D16" s="46"/>
      <c r="E16" s="20"/>
      <c r="F16" s="20"/>
      <c r="G16" s="20"/>
      <c r="H16" s="20"/>
      <c r="I16" s="20"/>
      <c r="J16" s="20"/>
    </row>
    <row r="17" spans="1:13" s="13" customFormat="1">
      <c r="A17" s="55"/>
      <c r="C17" s="10"/>
      <c r="D17" s="34"/>
      <c r="E17" s="11"/>
      <c r="F17" s="35"/>
      <c r="G17" s="34"/>
      <c r="H17" s="34"/>
      <c r="I17" s="34"/>
      <c r="J17" s="34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42"/>
  <sheetViews>
    <sheetView topLeftCell="A25" workbookViewId="0">
      <selection activeCell="D34" sqref="D34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3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</row>
    <row r="34" spans="1:13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M34" s="21"/>
    </row>
    <row r="35" spans="1:13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3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3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3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40" spans="1:13" s="31" customFormat="1" ht="18.75">
      <c r="A40" s="55">
        <v>44846</v>
      </c>
      <c r="B40" s="13" t="s">
        <v>1</v>
      </c>
      <c r="C40" s="10">
        <v>3000</v>
      </c>
      <c r="D40" s="11">
        <v>28</v>
      </c>
      <c r="E40" s="20">
        <f>C40*D40</f>
        <v>84000</v>
      </c>
      <c r="F40" s="20">
        <f>E40*0.002</f>
        <v>168</v>
      </c>
      <c r="G40" s="20">
        <f>E40*0.000068</f>
        <v>5.7119999999999997</v>
      </c>
      <c r="H40" s="20">
        <f>E40*0.00001</f>
        <v>0.84000000000000008</v>
      </c>
      <c r="I40" s="20">
        <f>(F40+G40+H40)*0.07</f>
        <v>12.218640000000001</v>
      </c>
      <c r="J40" s="20">
        <f>E40+F40+I40+G40+H40</f>
        <v>84186.770640000002</v>
      </c>
      <c r="K40" s="32"/>
      <c r="L40" s="12"/>
      <c r="M40" s="12"/>
    </row>
    <row r="41" spans="1:13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3">
      <c r="A42" s="55">
        <f>DAYS360(A40,A41)</f>
        <v>7</v>
      </c>
      <c r="B42" s="12">
        <f>(D41-D40)/D40</f>
        <v>5.3571428571428568E-2</v>
      </c>
      <c r="C42" s="10"/>
      <c r="D42" s="11"/>
      <c r="E42" s="20">
        <f>E41-E40</f>
        <v>4500</v>
      </c>
      <c r="F42" s="20"/>
      <c r="G42" s="20"/>
      <c r="H42" s="20"/>
      <c r="I42" s="20"/>
      <c r="J42" s="20">
        <f>J41-J40</f>
        <v>4116.4531500000012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15000</v>
      </c>
      <c r="D13" s="63">
        <v>3.04</v>
      </c>
      <c r="E13" s="20">
        <f>C13*D13</f>
        <v>45600</v>
      </c>
      <c r="F13" s="20">
        <f>E13*0.002</f>
        <v>91.2</v>
      </c>
      <c r="G13" s="20">
        <f>E13*0.00006</f>
        <v>2.7360000000000002</v>
      </c>
      <c r="H13" s="20">
        <f>E13*0.00001</f>
        <v>0.45600000000000002</v>
      </c>
      <c r="I13" s="20">
        <f>(F13+G13+H13)*0.07</f>
        <v>6.6074400000000013</v>
      </c>
      <c r="J13" s="20">
        <f>E13+F13+I13+G13+H13</f>
        <v>45700.999439999992</v>
      </c>
    </row>
    <row r="14" spans="1:13">
      <c r="B14" s="25">
        <f>(D13-D12)/D12</f>
        <v>-0.32142857142857151</v>
      </c>
      <c r="C14" s="22">
        <f>SUM(C12:C13)</f>
        <v>120000</v>
      </c>
      <c r="D14" s="64">
        <f>E14/C14</f>
        <v>4.3</v>
      </c>
      <c r="E14" s="22">
        <f t="shared" ref="E14:J14" si="5">SUM(E12:E13)</f>
        <v>516000</v>
      </c>
      <c r="F14" s="22">
        <f t="shared" si="5"/>
        <v>1032</v>
      </c>
      <c r="G14" s="22">
        <f t="shared" si="5"/>
        <v>30.960000000000004</v>
      </c>
      <c r="H14" s="22">
        <f t="shared" si="5"/>
        <v>5.160000000000001</v>
      </c>
      <c r="I14" s="22">
        <f t="shared" si="5"/>
        <v>74.7684</v>
      </c>
      <c r="J14" s="22">
        <f t="shared" si="5"/>
        <v>517142.8884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9.65</v>
      </c>
      <c r="E7" s="20">
        <f>C7*D7</f>
        <v>28950</v>
      </c>
      <c r="F7" s="20">
        <f>E7*0.002</f>
        <v>57.9</v>
      </c>
      <c r="G7" s="20">
        <f>E7*0.00006</f>
        <v>1.7370000000000001</v>
      </c>
      <c r="H7" s="20">
        <f>E7*0.00001</f>
        <v>0.28950000000000004</v>
      </c>
      <c r="I7" s="20">
        <f>(F7+G7+H7)*0.07</f>
        <v>4.1948550000000004</v>
      </c>
      <c r="J7" s="20">
        <f>E7+F7+I7+G7+H7</f>
        <v>29014.121355000003</v>
      </c>
    </row>
    <row r="8" spans="1:13" s="1" customFormat="1">
      <c r="A8" s="55"/>
      <c r="B8" s="12">
        <f>(D7-D6)/D6</f>
        <v>-0.61088709677419351</v>
      </c>
      <c r="C8" s="10">
        <f>SUM(C6:C7)</f>
        <v>9000</v>
      </c>
      <c r="D8" s="63">
        <f>E8/C8</f>
        <v>19.75</v>
      </c>
      <c r="E8" s="10">
        <f t="shared" ref="E8:J8" si="2">SUM(E6:E7)</f>
        <v>177750</v>
      </c>
      <c r="F8" s="10">
        <f t="shared" si="2"/>
        <v>355.5</v>
      </c>
      <c r="G8" s="10">
        <f t="shared" si="2"/>
        <v>10.665000000000001</v>
      </c>
      <c r="H8" s="10">
        <f t="shared" si="2"/>
        <v>1.7775000000000001</v>
      </c>
      <c r="I8" s="10">
        <f t="shared" si="2"/>
        <v>25.755975000000003</v>
      </c>
      <c r="J8" s="10">
        <f t="shared" si="2"/>
        <v>178143.69847500001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2"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3000</v>
      </c>
      <c r="D20" s="11">
        <v>12.5</v>
      </c>
      <c r="E20" s="20">
        <f>C20*D20</f>
        <v>37500</v>
      </c>
      <c r="F20" s="20">
        <f>E20*0.002</f>
        <v>75</v>
      </c>
      <c r="G20" s="20">
        <f>E20*0.000068</f>
        <v>2.5499999999999998</v>
      </c>
      <c r="H20" s="20">
        <f>E20*0.00001</f>
        <v>0.37500000000000006</v>
      </c>
      <c r="I20" s="20">
        <f>(F20+G20+H20)*0.07</f>
        <v>5.4547500000000007</v>
      </c>
      <c r="J20" s="20">
        <f>E20+F20+I20+G20+H20</f>
        <v>37583.37975</v>
      </c>
      <c r="M20" s="21"/>
    </row>
    <row r="21" spans="1:13">
      <c r="A21" s="44"/>
      <c r="B21" s="25">
        <f>(D20-D19)/D19</f>
        <v>-0.56445993031358888</v>
      </c>
      <c r="C21" s="22">
        <f>SUM(C19:C20)</f>
        <v>18000</v>
      </c>
      <c r="D21" s="64">
        <f>E21/C21</f>
        <v>26</v>
      </c>
      <c r="E21" s="22">
        <f t="shared" ref="E21:J21" si="4">SUM(E19:E20)</f>
        <v>468000</v>
      </c>
      <c r="F21" s="22">
        <f t="shared" si="4"/>
        <v>936</v>
      </c>
      <c r="G21" s="22">
        <f t="shared" si="4"/>
        <v>31.823999999999995</v>
      </c>
      <c r="H21" s="22">
        <f t="shared" si="4"/>
        <v>4.68</v>
      </c>
      <c r="I21" s="22">
        <f t="shared" si="4"/>
        <v>68.075280000000006</v>
      </c>
      <c r="J21" s="22">
        <f t="shared" si="4"/>
        <v>469040.57928000006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33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6.95</v>
      </c>
      <c r="E7" s="20">
        <f>C7*D7</f>
        <v>20850</v>
      </c>
      <c r="F7" s="20">
        <f>E7*0.002</f>
        <v>41.7</v>
      </c>
      <c r="G7" s="20">
        <f>E7*0.00006</f>
        <v>1.2510000000000001</v>
      </c>
      <c r="H7" s="20">
        <f>E7*0.00001</f>
        <v>0.20850000000000002</v>
      </c>
      <c r="I7" s="20">
        <f>(F7+G7+H7)*0.07</f>
        <v>3.0211650000000003</v>
      </c>
      <c r="J7" s="20">
        <f>E7+F7+I7+G7+H7</f>
        <v>20896.180665</v>
      </c>
      <c r="K7" s="32"/>
      <c r="L7" s="11"/>
      <c r="M7" s="12"/>
    </row>
    <row r="8" spans="1:14" s="62" customFormat="1" ht="21.75">
      <c r="A8" s="55"/>
      <c r="B8" s="75">
        <f>(D7-D6)/D6</f>
        <v>-0.31862745098039208</v>
      </c>
      <c r="C8" s="10">
        <f>SUM(C6:C7)</f>
        <v>39000</v>
      </c>
      <c r="D8" s="63">
        <f>E8/C8</f>
        <v>9.9499999999999993</v>
      </c>
      <c r="E8" s="10">
        <f t="shared" ref="E8:J8" si="2">SUM(E6:E7)</f>
        <v>388050</v>
      </c>
      <c r="F8" s="10">
        <f t="shared" si="2"/>
        <v>776.1</v>
      </c>
      <c r="G8" s="10">
        <f t="shared" si="2"/>
        <v>23.283000000000005</v>
      </c>
      <c r="H8" s="10">
        <f t="shared" si="2"/>
        <v>3.8805000000000005</v>
      </c>
      <c r="I8" s="10">
        <f t="shared" si="2"/>
        <v>56.228445000000001</v>
      </c>
      <c r="J8" s="10">
        <f t="shared" si="2"/>
        <v>388909.49194499996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0"/>
  <sheetViews>
    <sheetView topLeftCell="A8" workbookViewId="0">
      <selection activeCell="D13" sqref="D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>
      <c r="B1" s="50" t="s">
        <v>34</v>
      </c>
    </row>
    <row r="2" spans="1:14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4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4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4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4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4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4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4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4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4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4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4" s="21" customFormat="1">
      <c r="A13" s="8">
        <v>44956</v>
      </c>
      <c r="B13" s="13" t="s">
        <v>1</v>
      </c>
      <c r="C13" s="10">
        <v>10000</v>
      </c>
      <c r="D13" s="46">
        <v>7.5</v>
      </c>
      <c r="E13" s="20">
        <f>C13*D13</f>
        <v>75000</v>
      </c>
      <c r="F13" s="20">
        <f>E13*0.002</f>
        <v>150</v>
      </c>
      <c r="G13" s="20">
        <f>E13*0.000068</f>
        <v>5.0999999999999996</v>
      </c>
      <c r="H13" s="20">
        <f>E13*0.00001</f>
        <v>0.75000000000000011</v>
      </c>
      <c r="I13" s="20">
        <f>(F13+G13+H13)*0.07</f>
        <v>10.909500000000001</v>
      </c>
      <c r="J13" s="20">
        <f>E13+F13+I13+G13+H13</f>
        <v>75166.7595</v>
      </c>
    </row>
    <row r="14" spans="1:14" s="21" customFormat="1">
      <c r="A14" s="44"/>
      <c r="B14" s="3">
        <f>(D13-D12)/D12</f>
        <v>-0.13793103448275856</v>
      </c>
      <c r="C14" s="22">
        <f>C12+C13</f>
        <v>60000</v>
      </c>
      <c r="D14" s="33">
        <f>E14/C14</f>
        <v>8.5</v>
      </c>
      <c r="E14" s="22">
        <f>E12+E13</f>
        <v>510000</v>
      </c>
      <c r="F14" s="22">
        <f>F12+F13</f>
        <v>1020</v>
      </c>
      <c r="G14" s="22">
        <f>G12+G13</f>
        <v>33.951999999999998</v>
      </c>
      <c r="H14" s="22">
        <f>H12+H13</f>
        <v>5.1000000000000005</v>
      </c>
      <c r="I14" s="22">
        <f>I12+I13</f>
        <v>74.133640000000014</v>
      </c>
      <c r="J14" s="22">
        <f>J12+J13</f>
        <v>511133.18563999998</v>
      </c>
      <c r="K14" s="25"/>
    </row>
    <row r="16" spans="1:14" s="62" customFormat="1" ht="21.75">
      <c r="A16" s="55">
        <v>44629</v>
      </c>
      <c r="C16" s="10">
        <f>C13</f>
        <v>10000</v>
      </c>
      <c r="D16" s="63">
        <v>0.17380000000000001</v>
      </c>
      <c r="E16" s="59"/>
      <c r="F16" s="32"/>
      <c r="G16" s="59"/>
      <c r="H16" s="11"/>
      <c r="I16" s="60">
        <f>C16*D16</f>
        <v>1738</v>
      </c>
      <c r="J16" s="60">
        <f>I16*0.9</f>
        <v>1564.2</v>
      </c>
      <c r="K16" s="11"/>
      <c r="L16" s="13"/>
      <c r="M16" s="61"/>
      <c r="N16" s="61"/>
    </row>
    <row r="17" spans="1:10">
      <c r="A17" s="55">
        <v>44242</v>
      </c>
      <c r="B17" s="13" t="s">
        <v>1</v>
      </c>
      <c r="C17" s="10">
        <f>C13</f>
        <v>10000</v>
      </c>
      <c r="D17" s="46">
        <f>D12</f>
        <v>8.6999999999999993</v>
      </c>
      <c r="E17" s="20">
        <f>C17*D17</f>
        <v>87000</v>
      </c>
      <c r="F17" s="20">
        <f>E17*0.002</f>
        <v>174</v>
      </c>
      <c r="G17" s="20">
        <f>E17*0.00006</f>
        <v>5.22</v>
      </c>
      <c r="H17" s="20">
        <f>E17*0.00001</f>
        <v>0.87000000000000011</v>
      </c>
      <c r="I17" s="20">
        <f>(F17+G17+H17)*0.07</f>
        <v>12.606300000000001</v>
      </c>
      <c r="J17" s="20">
        <f>E17+F17+I17+G17+H17</f>
        <v>87192.696299999996</v>
      </c>
    </row>
    <row r="18" spans="1:10">
      <c r="A18" s="55">
        <v>44277</v>
      </c>
      <c r="B18" s="13" t="s">
        <v>3</v>
      </c>
      <c r="C18" s="10">
        <f>C17</f>
        <v>10000</v>
      </c>
      <c r="D18" s="34">
        <v>8.9</v>
      </c>
      <c r="E18" s="11">
        <f>C18*D18</f>
        <v>89000</v>
      </c>
      <c r="F18" s="35">
        <f>E18*0.002</f>
        <v>178</v>
      </c>
      <c r="G18" s="34">
        <f>E18*0.000068</f>
        <v>6.0519999999999996</v>
      </c>
      <c r="H18" s="34">
        <f>E18*0.00001</f>
        <v>0.89000000000000012</v>
      </c>
      <c r="I18" s="34">
        <f>(F18+G18+H18)*0.07</f>
        <v>12.94594</v>
      </c>
      <c r="J18" s="34">
        <f>E18-F18-G18-H18-I18</f>
        <v>88802.112059999999</v>
      </c>
    </row>
    <row r="19" spans="1:10">
      <c r="A19" s="55" t="s">
        <v>4</v>
      </c>
      <c r="B19" s="13"/>
      <c r="C19" s="10"/>
      <c r="D19" s="11"/>
      <c r="E19" s="20">
        <f>E18-E17</f>
        <v>2000</v>
      </c>
      <c r="F19" s="20"/>
      <c r="G19" s="20"/>
      <c r="H19" s="20"/>
      <c r="I19" s="20"/>
      <c r="J19" s="20">
        <f>J18-J17</f>
        <v>1609.4157600000035</v>
      </c>
    </row>
    <row r="20" spans="1:10">
      <c r="C20" s="2"/>
      <c r="J20" s="53">
        <f>J16+J19</f>
        <v>3173.6157600000033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B8" sqref="B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35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0.38350000000000001</v>
      </c>
      <c r="E12" s="59"/>
      <c r="F12" s="32"/>
      <c r="G12" s="59"/>
      <c r="H12" s="11"/>
      <c r="I12" s="60">
        <f>C12*D12</f>
        <v>3835</v>
      </c>
      <c r="J12" s="60">
        <f>I12*0.9</f>
        <v>3451.5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11.3</v>
      </c>
      <c r="E14" s="11">
        <f>C14*D14</f>
        <v>113000</v>
      </c>
      <c r="F14" s="35">
        <f>E14*0.002</f>
        <v>226</v>
      </c>
      <c r="G14" s="34">
        <f>E14*0.000068</f>
        <v>7.6840000000000002</v>
      </c>
      <c r="H14" s="34">
        <f>E14*0.00001</f>
        <v>1.1300000000000001</v>
      </c>
      <c r="I14" s="34">
        <f>(F14+G14+H14)*0.07</f>
        <v>16.436980000000002</v>
      </c>
      <c r="J14" s="34">
        <f>E14-F14-G14-H14-I14</f>
        <v>112748.74902</v>
      </c>
    </row>
    <row r="15" spans="1:14" s="1" customFormat="1">
      <c r="A15" s="55" t="s">
        <v>4</v>
      </c>
      <c r="B15" s="13"/>
      <c r="C15" s="10"/>
      <c r="D15" s="11"/>
      <c r="E15" s="20">
        <f>E14-E13</f>
        <v>8000</v>
      </c>
      <c r="F15" s="20"/>
      <c r="G15" s="20"/>
      <c r="H15" s="20"/>
      <c r="I15" s="20"/>
      <c r="J15" s="20">
        <f>J14-J13</f>
        <v>7516.1845199999952</v>
      </c>
    </row>
    <row r="16" spans="1:14" s="1" customFormat="1">
      <c r="A16" s="50"/>
      <c r="C16" s="2"/>
      <c r="D16" s="47"/>
      <c r="J16" s="53">
        <f>J12+J15</f>
        <v>10967.684519999995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2"/>
  <sheetViews>
    <sheetView topLeftCell="A15" workbookViewId="0">
      <selection activeCell="D28" sqref="D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1200</v>
      </c>
      <c r="D27" s="46">
        <v>17</v>
      </c>
      <c r="E27" s="20">
        <f>C27*D27</f>
        <v>20400</v>
      </c>
      <c r="F27" s="20">
        <f>E27*0.002</f>
        <v>40.800000000000004</v>
      </c>
      <c r="G27" s="20">
        <f>E27*0.00006</f>
        <v>1.224</v>
      </c>
      <c r="H27" s="20">
        <f>E27*0.00001</f>
        <v>0.20400000000000001</v>
      </c>
      <c r="I27" s="20">
        <f>(F27+G27+H27)*0.07</f>
        <v>2.9559600000000006</v>
      </c>
      <c r="J27" s="20">
        <f>E27+F27+I27+G27+H27</f>
        <v>20445.183959999998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-0.57499999999999996</v>
      </c>
      <c r="C28" s="2">
        <f>SUM(C26:C27)</f>
        <v>6200</v>
      </c>
      <c r="D28" s="47">
        <f>E28/C28</f>
        <v>35.548387096774192</v>
      </c>
      <c r="E28" s="2">
        <f t="shared" ref="E28:J28" si="4">SUM(E26:E27)</f>
        <v>220400</v>
      </c>
      <c r="F28" s="2">
        <f t="shared" si="4"/>
        <v>440.8</v>
      </c>
      <c r="G28" s="2">
        <f t="shared" si="4"/>
        <v>13.224</v>
      </c>
      <c r="H28" s="2">
        <f t="shared" si="4"/>
        <v>2.2040000000000002</v>
      </c>
      <c r="I28" s="2">
        <f t="shared" si="4"/>
        <v>31.935960000000005</v>
      </c>
      <c r="J28" s="2">
        <f t="shared" si="4"/>
        <v>220888.16396000001</v>
      </c>
      <c r="K28" s="56"/>
      <c r="L28" s="57"/>
      <c r="M28" s="57"/>
      <c r="N28" s="58"/>
      <c r="O28" s="58"/>
    </row>
    <row r="29" spans="1:15" s="1" customFormat="1">
      <c r="A29" s="49"/>
      <c r="B29" s="15"/>
      <c r="C29" s="16"/>
      <c r="D29" s="17"/>
      <c r="E29" s="18"/>
      <c r="F29" s="18"/>
      <c r="G29" s="18"/>
      <c r="H29" s="18"/>
      <c r="I29" s="18"/>
      <c r="J29" s="18"/>
    </row>
    <row r="30" spans="1:15" s="1" customFormat="1">
      <c r="A30" s="54"/>
      <c r="B30" s="73"/>
      <c r="C30" s="51"/>
      <c r="D30" s="52"/>
      <c r="E30" s="51"/>
      <c r="F30" s="51"/>
      <c r="G30" s="51"/>
      <c r="H30" s="51"/>
      <c r="I30" s="51"/>
      <c r="J30" s="51"/>
      <c r="K30" s="56"/>
      <c r="L30" s="57"/>
      <c r="M30" s="57"/>
      <c r="N30" s="58"/>
      <c r="O30" s="58"/>
    </row>
    <row r="31" spans="1:15" s="19" customFormat="1" ht="16.5">
      <c r="A31" s="49">
        <v>44550</v>
      </c>
      <c r="B31" s="15" t="s">
        <v>1</v>
      </c>
      <c r="C31" s="16">
        <v>2500</v>
      </c>
      <c r="D31" s="41">
        <v>29.5</v>
      </c>
      <c r="E31" s="18">
        <f>C31*D31</f>
        <v>73750</v>
      </c>
      <c r="F31" s="18">
        <f>E31*0.002</f>
        <v>147.5</v>
      </c>
      <c r="G31" s="18">
        <f>E31*0.00006</f>
        <v>4.4249999999999998</v>
      </c>
      <c r="H31" s="18">
        <f>E31*0.00001</f>
        <v>0.73750000000000004</v>
      </c>
      <c r="I31" s="18">
        <f>(F31+G31+H31)*0.07</f>
        <v>10.686375000000002</v>
      </c>
      <c r="J31" s="18">
        <f>E31+F31+I31+G31+H31</f>
        <v>73913.348875000011</v>
      </c>
      <c r="K31" s="56"/>
      <c r="L31" s="57"/>
      <c r="M31" s="57"/>
      <c r="N31" s="57"/>
      <c r="O31" s="57"/>
    </row>
    <row r="32" spans="1:15" s="1" customFormat="1">
      <c r="A32" s="49">
        <v>44922</v>
      </c>
      <c r="B32" s="15" t="s">
        <v>3</v>
      </c>
      <c r="C32" s="16">
        <f>C31</f>
        <v>2500</v>
      </c>
      <c r="D32" s="26">
        <v>19.7</v>
      </c>
      <c r="E32" s="17">
        <f>C32*D32</f>
        <v>49250</v>
      </c>
      <c r="F32" s="27">
        <f>E32*0.002</f>
        <v>98.5</v>
      </c>
      <c r="G32" s="26">
        <f>E32*0.000068</f>
        <v>3.3489999999999998</v>
      </c>
      <c r="H32" s="26">
        <f>E32*0.00001</f>
        <v>0.49250000000000005</v>
      </c>
      <c r="I32" s="26">
        <f>(F32+G32+H32)*0.07</f>
        <v>7.1639050000000015</v>
      </c>
      <c r="J32" s="26">
        <f>E32-F32-G32-H32-I32</f>
        <v>49140.494594999996</v>
      </c>
    </row>
    <row r="33" spans="1:15" s="1" customFormat="1">
      <c r="A33" s="49" t="s">
        <v>4</v>
      </c>
      <c r="B33" s="15"/>
      <c r="C33" s="16"/>
      <c r="D33" s="17"/>
      <c r="E33" s="18">
        <f>E32-E31</f>
        <v>-24500</v>
      </c>
      <c r="F33" s="18"/>
      <c r="G33" s="18"/>
      <c r="H33" s="18"/>
      <c r="I33" s="18"/>
      <c r="J33" s="18">
        <f>J32-J31</f>
        <v>-24772.854280000014</v>
      </c>
    </row>
    <row r="34" spans="1:15" s="1" customFormat="1">
      <c r="A34" s="50"/>
      <c r="B34" s="3"/>
      <c r="C34" s="2"/>
      <c r="D34" s="47"/>
      <c r="E34" s="2"/>
      <c r="F34" s="2"/>
      <c r="G34" s="2"/>
      <c r="H34" s="2"/>
      <c r="I34" s="2"/>
      <c r="J34" s="2"/>
      <c r="K34" s="56"/>
      <c r="L34" s="57"/>
      <c r="M34" s="57"/>
      <c r="N34" s="58"/>
      <c r="O34" s="58"/>
    </row>
    <row r="35" spans="1:15" s="19" customFormat="1" ht="16.5">
      <c r="A35" s="49">
        <v>44624</v>
      </c>
      <c r="B35" s="15" t="s">
        <v>1</v>
      </c>
      <c r="C35" s="16">
        <v>2500</v>
      </c>
      <c r="D35" s="41">
        <v>25.75</v>
      </c>
      <c r="E35" s="18">
        <f>C35*D35</f>
        <v>64375</v>
      </c>
      <c r="F35" s="18">
        <f>E35*0.002</f>
        <v>128.75</v>
      </c>
      <c r="G35" s="18">
        <f>E35*0.00006</f>
        <v>3.8625000000000003</v>
      </c>
      <c r="H35" s="18">
        <f>E35*0.00001</f>
        <v>0.64375000000000004</v>
      </c>
      <c r="I35" s="18">
        <f>(F35+G35+H35)*0.07</f>
        <v>9.3279375000000027</v>
      </c>
      <c r="J35" s="18">
        <f>E35+F35+I35+G35+H35</f>
        <v>64517.584187500004</v>
      </c>
      <c r="K35" s="56"/>
      <c r="L35" s="57"/>
      <c r="M35" s="57"/>
      <c r="N35" s="57"/>
      <c r="O35" s="57"/>
    </row>
    <row r="36" spans="1:15" s="1" customFormat="1">
      <c r="A36" s="49">
        <v>44866</v>
      </c>
      <c r="B36" s="15" t="s">
        <v>3</v>
      </c>
      <c r="C36" s="16">
        <f>C35</f>
        <v>2500</v>
      </c>
      <c r="D36" s="26">
        <v>19.2</v>
      </c>
      <c r="E36" s="17">
        <f>C36*D36</f>
        <v>48000</v>
      </c>
      <c r="F36" s="27">
        <f>E36*0.002</f>
        <v>96</v>
      </c>
      <c r="G36" s="26">
        <f>E36*0.000068</f>
        <v>3.2639999999999998</v>
      </c>
      <c r="H36" s="26">
        <f>E36*0.00001</f>
        <v>0.48000000000000004</v>
      </c>
      <c r="I36" s="26">
        <f>(F36+G36+H36)*0.07</f>
        <v>6.9820800000000007</v>
      </c>
      <c r="J36" s="26">
        <f>E36-F36-G36-H36-I36</f>
        <v>47893.273919999992</v>
      </c>
    </row>
    <row r="37" spans="1:15" s="1" customFormat="1">
      <c r="A37" s="49" t="s">
        <v>4</v>
      </c>
      <c r="B37" s="15"/>
      <c r="C37" s="16"/>
      <c r="D37" s="17"/>
      <c r="E37" s="18">
        <f>E36-E35</f>
        <v>-16375</v>
      </c>
      <c r="F37" s="18"/>
      <c r="G37" s="18"/>
      <c r="H37" s="18"/>
      <c r="I37" s="18"/>
      <c r="J37" s="18">
        <f>J36-J35</f>
        <v>-16624.310267500012</v>
      </c>
    </row>
    <row r="38" spans="1:15" s="1" customFormat="1">
      <c r="A38" s="55"/>
      <c r="B38" s="13"/>
      <c r="C38" s="10"/>
      <c r="D38" s="11"/>
      <c r="E38" s="20"/>
      <c r="F38" s="20"/>
      <c r="G38" s="20"/>
      <c r="H38" s="20"/>
      <c r="I38" s="20"/>
      <c r="J38" s="20"/>
    </row>
    <row r="39" spans="1:15" s="1" customFormat="1">
      <c r="A39" s="55">
        <v>44627</v>
      </c>
      <c r="B39" s="13" t="s">
        <v>1</v>
      </c>
      <c r="C39" s="10">
        <v>2500</v>
      </c>
      <c r="D39" s="46">
        <v>25.75</v>
      </c>
      <c r="E39" s="20">
        <f>C39*D39</f>
        <v>64375</v>
      </c>
      <c r="F39" s="20">
        <f>E39*0.002</f>
        <v>128.75</v>
      </c>
      <c r="G39" s="20">
        <f>E39*0.00006</f>
        <v>3.8625000000000003</v>
      </c>
      <c r="H39" s="20">
        <f>E39*0.00001</f>
        <v>0.64375000000000004</v>
      </c>
      <c r="I39" s="20">
        <f>(F39+G39+H39)*0.07</f>
        <v>9.3279375000000027</v>
      </c>
      <c r="J39" s="20">
        <f>E39+F39+I39+G39+H39</f>
        <v>64517.584187500004</v>
      </c>
    </row>
    <row r="40" spans="1:15" s="1" customFormat="1">
      <c r="A40" s="55">
        <v>44634</v>
      </c>
      <c r="B40" s="13" t="s">
        <v>3</v>
      </c>
      <c r="C40" s="10">
        <f>C39</f>
        <v>2500</v>
      </c>
      <c r="D40" s="34">
        <v>20.100000000000001</v>
      </c>
      <c r="E40" s="11">
        <f>C40*D40</f>
        <v>50250</v>
      </c>
      <c r="F40" s="35">
        <f>E40*0.002</f>
        <v>100.5</v>
      </c>
      <c r="G40" s="34">
        <f>E40*0.000068</f>
        <v>3.4169999999999998</v>
      </c>
      <c r="H40" s="34">
        <f>E40*0.00001</f>
        <v>0.50250000000000006</v>
      </c>
      <c r="I40" s="34">
        <f>(F40+G40+H40)*0.07</f>
        <v>7.3093650000000006</v>
      </c>
      <c r="J40" s="34">
        <f>E40-F40-G40-H40-I40</f>
        <v>50138.271134999995</v>
      </c>
    </row>
    <row r="41" spans="1:15" s="1" customFormat="1">
      <c r="A41" s="55" t="s">
        <v>4</v>
      </c>
      <c r="B41" s="13"/>
      <c r="C41" s="10"/>
      <c r="D41" s="11"/>
      <c r="E41" s="20">
        <f>E40-E39</f>
        <v>-14125</v>
      </c>
      <c r="F41" s="20"/>
      <c r="G41" s="20"/>
      <c r="H41" s="20"/>
      <c r="I41" s="20"/>
      <c r="J41" s="20">
        <f>J40-J39</f>
        <v>-14379.313052500009</v>
      </c>
    </row>
    <row r="42" spans="1:15" s="1" customFormat="1">
      <c r="A42" s="55">
        <v>44627</v>
      </c>
      <c r="B42" s="13" t="s">
        <v>1</v>
      </c>
      <c r="C42" s="10">
        <v>2500</v>
      </c>
      <c r="D42" s="46">
        <v>19</v>
      </c>
      <c r="E42" s="20">
        <f>C42*D42</f>
        <v>47500</v>
      </c>
      <c r="F42" s="20">
        <f>E42*0.002</f>
        <v>95</v>
      </c>
      <c r="G42" s="20">
        <f>E42*0.00006</f>
        <v>2.85</v>
      </c>
      <c r="H42" s="20">
        <f>E42*0.00001</f>
        <v>0.47500000000000003</v>
      </c>
      <c r="I42" s="20">
        <f>(F42+G42+H42)*0.07</f>
        <v>6.8827499999999997</v>
      </c>
      <c r="J42" s="20">
        <f>E42+F42+I42+G42+H42</f>
        <v>47605.207749999994</v>
      </c>
    </row>
    <row r="43" spans="1:15" s="1" customFormat="1">
      <c r="A43" s="55">
        <v>44634</v>
      </c>
      <c r="B43" s="13" t="s">
        <v>3</v>
      </c>
      <c r="C43" s="10">
        <f>C42</f>
        <v>2500</v>
      </c>
      <c r="D43" s="34">
        <v>20.100000000000001</v>
      </c>
      <c r="E43" s="11">
        <f>C43*D43</f>
        <v>50250</v>
      </c>
      <c r="F43" s="35">
        <f>E43*0.002</f>
        <v>100.5</v>
      </c>
      <c r="G43" s="34">
        <f>E43*0.000068</f>
        <v>3.4169999999999998</v>
      </c>
      <c r="H43" s="34">
        <f>E43*0.00001</f>
        <v>0.50250000000000006</v>
      </c>
      <c r="I43" s="34">
        <f>(F43+G43+H43)*0.07</f>
        <v>7.3093650000000006</v>
      </c>
      <c r="J43" s="34">
        <f>E43-F43-G43-H43-I43</f>
        <v>50138.271134999995</v>
      </c>
    </row>
    <row r="44" spans="1:15" s="1" customFormat="1">
      <c r="A44" s="55" t="s">
        <v>4</v>
      </c>
      <c r="B44" s="12">
        <f>(D43-D42)/D42</f>
        <v>5.7894736842105339E-2</v>
      </c>
      <c r="C44" s="10"/>
      <c r="D44" s="11"/>
      <c r="E44" s="20">
        <f>E43-E42</f>
        <v>2750</v>
      </c>
      <c r="F44" s="20"/>
      <c r="G44" s="20"/>
      <c r="H44" s="20"/>
      <c r="I44" s="20"/>
      <c r="J44" s="20">
        <f>J43-J42</f>
        <v>2533.0633850000013</v>
      </c>
    </row>
    <row r="45" spans="1:15" s="1" customFormat="1">
      <c r="A45" s="50"/>
      <c r="D45" s="47"/>
      <c r="J45" s="53"/>
    </row>
    <row r="46" spans="1:15" s="19" customFormat="1" ht="16.5">
      <c r="A46" s="55">
        <v>44624</v>
      </c>
      <c r="B46" s="13" t="s">
        <v>1</v>
      </c>
      <c r="C46" s="16">
        <v>2500</v>
      </c>
      <c r="D46" s="46">
        <v>25.75</v>
      </c>
      <c r="E46" s="20">
        <f>C46*D46</f>
        <v>64375</v>
      </c>
      <c r="F46" s="20">
        <f>E46*0.002</f>
        <v>128.75</v>
      </c>
      <c r="G46" s="20">
        <f>E46*0.00006</f>
        <v>3.8625000000000003</v>
      </c>
      <c r="H46" s="20">
        <f>E46*0.00001</f>
        <v>0.64375000000000004</v>
      </c>
      <c r="I46" s="20">
        <f>(F46+G46+H46)*0.07</f>
        <v>9.3279375000000027</v>
      </c>
      <c r="J46" s="20">
        <f>E46+F46+I46+G46+H46</f>
        <v>64517.584187500004</v>
      </c>
      <c r="K46" s="56"/>
      <c r="L46" s="57"/>
      <c r="M46" s="57"/>
      <c r="N46" s="57"/>
      <c r="O46" s="57"/>
    </row>
    <row r="47" spans="1:15" s="13" customFormat="1">
      <c r="A47" s="55" t="e">
        <f>#REF!</f>
        <v>#REF!</v>
      </c>
      <c r="B47" s="13" t="s">
        <v>3</v>
      </c>
      <c r="C47" s="10">
        <f>C46</f>
        <v>2500</v>
      </c>
      <c r="D47" s="26"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75">
      <c r="A48" s="55" t="s">
        <v>4</v>
      </c>
      <c r="B48" s="25">
        <f>(D47-D46)/D46</f>
        <v>0.14563106796116504</v>
      </c>
      <c r="C48" s="10"/>
      <c r="D48" s="11"/>
      <c r="E48" s="20">
        <f>E47-E46</f>
        <v>9375</v>
      </c>
      <c r="F48" s="20"/>
      <c r="G48" s="20"/>
      <c r="H48" s="20"/>
      <c r="I48" s="20"/>
      <c r="J48" s="20">
        <f>J47-J46</f>
        <v>9068.4356374999916</v>
      </c>
      <c r="K48" s="20"/>
    </row>
    <row r="49" spans="1:15" s="19" customFormat="1" ht="16.5">
      <c r="A49" s="49">
        <v>44550</v>
      </c>
      <c r="B49" s="13" t="s">
        <v>1</v>
      </c>
      <c r="C49" s="16">
        <v>2500</v>
      </c>
      <c r="D49" s="46">
        <v>29.5</v>
      </c>
      <c r="E49" s="20">
        <f>C49*D49</f>
        <v>73750</v>
      </c>
      <c r="F49" s="20">
        <f>E49*0.002</f>
        <v>147.5</v>
      </c>
      <c r="G49" s="20">
        <f>E49*0.00006</f>
        <v>4.4249999999999998</v>
      </c>
      <c r="H49" s="20">
        <f>E49*0.00001</f>
        <v>0.73750000000000004</v>
      </c>
      <c r="I49" s="20">
        <f>(F49+G49+H49)*0.07</f>
        <v>10.686375000000002</v>
      </c>
      <c r="J49" s="20">
        <f>E49+F49+I49+G49+H49</f>
        <v>73913.348875000011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D47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75">
      <c r="A51" s="55" t="s">
        <v>4</v>
      </c>
      <c r="B51" s="25">
        <f>(D50-D49)/D49</f>
        <v>0</v>
      </c>
      <c r="C51" s="10"/>
      <c r="D51" s="11"/>
      <c r="E51" s="20">
        <f>E50-E49</f>
        <v>0</v>
      </c>
      <c r="F51" s="20"/>
      <c r="G51" s="20"/>
      <c r="H51" s="20"/>
      <c r="I51" s="20"/>
      <c r="J51" s="20">
        <f>J50-J49</f>
        <v>-327.32905000001483</v>
      </c>
      <c r="K51" s="20"/>
    </row>
    <row r="52" spans="1:15" s="19" customFormat="1" ht="16.5">
      <c r="A52" s="55">
        <v>44543</v>
      </c>
      <c r="B52" s="13" t="s">
        <v>1</v>
      </c>
      <c r="C52" s="16">
        <v>2500</v>
      </c>
      <c r="D52" s="46">
        <v>29.5</v>
      </c>
      <c r="E52" s="20">
        <f>C52*D52</f>
        <v>73750</v>
      </c>
      <c r="F52" s="20">
        <f>E52*0.002</f>
        <v>147.5</v>
      </c>
      <c r="G52" s="20">
        <f>E52*0.00006</f>
        <v>4.4249999999999998</v>
      </c>
      <c r="H52" s="20">
        <f>E52*0.00001</f>
        <v>0.73750000000000004</v>
      </c>
      <c r="I52" s="20">
        <f>(F52+G52+H52)*0.07</f>
        <v>10.686375000000002</v>
      </c>
      <c r="J52" s="20">
        <f>E52+F52+I52+G52+H52</f>
        <v>73913.348875000011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D50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75">
      <c r="A54" s="55" t="s">
        <v>4</v>
      </c>
      <c r="B54" s="25">
        <f>(D53-D52)/D52</f>
        <v>0</v>
      </c>
      <c r="C54" s="10"/>
      <c r="D54" s="11"/>
      <c r="E54" s="20">
        <f>E53-E52</f>
        <v>0</v>
      </c>
      <c r="F54" s="20"/>
      <c r="G54" s="20"/>
      <c r="H54" s="20"/>
      <c r="I54" s="20"/>
      <c r="J54" s="20">
        <f>J53-J52</f>
        <v>-327.32905000001483</v>
      </c>
      <c r="K54" s="20"/>
    </row>
    <row r="55" spans="1:15" s="19" customFormat="1" ht="16.5">
      <c r="A55" s="55">
        <v>44496</v>
      </c>
      <c r="B55" s="13" t="s">
        <v>1</v>
      </c>
      <c r="C55" s="16">
        <v>2500</v>
      </c>
      <c r="D55" s="46">
        <v>32.75</v>
      </c>
      <c r="E55" s="20">
        <f>C55*D55</f>
        <v>81875</v>
      </c>
      <c r="F55" s="20">
        <f>E55*0.002</f>
        <v>163.75</v>
      </c>
      <c r="G55" s="20">
        <f>E55*0.00006</f>
        <v>4.9125000000000005</v>
      </c>
      <c r="H55" s="20">
        <f>E55*0.00001</f>
        <v>0.81875000000000009</v>
      </c>
      <c r="I55" s="20">
        <f>(F55+G55+H55)*0.07</f>
        <v>11.863687500000001</v>
      </c>
      <c r="J55" s="20">
        <f>E55+F55+I55+G55+H55</f>
        <v>82056.344937500005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D50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75">
      <c r="A57" s="55" t="s">
        <v>4</v>
      </c>
      <c r="B57" s="25">
        <f>(D56-D55)/D55</f>
        <v>-9.9236641221374045E-2</v>
      </c>
      <c r="C57" s="10"/>
      <c r="D57" s="11"/>
      <c r="E57" s="20">
        <f>E56-E55</f>
        <v>-8125</v>
      </c>
      <c r="F57" s="20"/>
      <c r="G57" s="20"/>
      <c r="H57" s="20"/>
      <c r="I57" s="20"/>
      <c r="J57" s="20">
        <f>J56-J55</f>
        <v>-8470.3251125000097</v>
      </c>
      <c r="K57" s="20"/>
    </row>
    <row r="58" spans="1:15" s="19" customFormat="1" ht="16.5">
      <c r="A58" s="55">
        <v>44462</v>
      </c>
      <c r="B58" s="13" t="s">
        <v>1</v>
      </c>
      <c r="C58" s="16">
        <v>2500</v>
      </c>
      <c r="D58" s="46">
        <v>33.25</v>
      </c>
      <c r="E58" s="20">
        <f>C58*D58</f>
        <v>83125</v>
      </c>
      <c r="F58" s="20">
        <f>E58*0.002</f>
        <v>166.25</v>
      </c>
      <c r="G58" s="20">
        <f>E58*0.00006</f>
        <v>4.9874999999999998</v>
      </c>
      <c r="H58" s="20">
        <f>E58*0.00001</f>
        <v>0.83125000000000004</v>
      </c>
      <c r="I58" s="20">
        <f>(F58+G58+H58)*0.07</f>
        <v>12.044812500000003</v>
      </c>
      <c r="J58" s="20">
        <f>E58+F58+I58+G58+H58</f>
        <v>83309.113562500002</v>
      </c>
      <c r="K58" s="56"/>
      <c r="L58" s="57"/>
      <c r="M58" s="57"/>
      <c r="N58" s="57"/>
      <c r="O58" s="57"/>
    </row>
    <row r="59" spans="1:15" s="13" customFormat="1">
      <c r="A59" s="55" t="e">
        <f>A56</f>
        <v>#REF!</v>
      </c>
      <c r="B59" s="13" t="s">
        <v>3</v>
      </c>
      <c r="C59" s="10">
        <f>C58</f>
        <v>2500</v>
      </c>
      <c r="D59" s="34">
        <f>D50</f>
        <v>29.5</v>
      </c>
      <c r="E59" s="11">
        <f>C59*D59</f>
        <v>73750</v>
      </c>
      <c r="F59" s="35">
        <f>E59*0.002</f>
        <v>147.5</v>
      </c>
      <c r="G59" s="34">
        <f>E59*0.000068</f>
        <v>5.0149999999999997</v>
      </c>
      <c r="H59" s="34">
        <f>E59*0.00001</f>
        <v>0.73750000000000004</v>
      </c>
      <c r="I59" s="34">
        <f>(F59+G59+H59)*0.07</f>
        <v>10.727675000000001</v>
      </c>
      <c r="J59" s="34">
        <f>E59-F59-G59-H59-I59</f>
        <v>73586.019824999996</v>
      </c>
      <c r="K59" s="10"/>
    </row>
    <row r="60" spans="1:15" s="31" customFormat="1" ht="18.75">
      <c r="A60" s="55" t="s">
        <v>4</v>
      </c>
      <c r="B60" s="25">
        <f>(D59-D58)/D58</f>
        <v>-0.11278195488721804</v>
      </c>
      <c r="C60" s="10"/>
      <c r="D60" s="11"/>
      <c r="E60" s="20">
        <f>E59-E58</f>
        <v>-9375</v>
      </c>
      <c r="F60" s="20"/>
      <c r="G60" s="20"/>
      <c r="H60" s="20"/>
      <c r="I60" s="20"/>
      <c r="J60" s="20">
        <f>J59-J58</f>
        <v>-9723.0937375000067</v>
      </c>
      <c r="K60" s="20"/>
    </row>
    <row r="61" spans="1:15" s="19" customFormat="1" ht="16.5">
      <c r="A61" s="55">
        <v>44452</v>
      </c>
      <c r="B61" s="13" t="s">
        <v>1</v>
      </c>
      <c r="C61" s="16">
        <v>2500</v>
      </c>
      <c r="D61" s="46">
        <v>35.25</v>
      </c>
      <c r="E61" s="20">
        <f>C61*D61</f>
        <v>88125</v>
      </c>
      <c r="F61" s="20">
        <f>E61*0.002</f>
        <v>176.25</v>
      </c>
      <c r="G61" s="20">
        <f>E61*0.00006</f>
        <v>5.2875000000000005</v>
      </c>
      <c r="H61" s="20">
        <f>E61*0.00001</f>
        <v>0.88125000000000009</v>
      </c>
      <c r="I61" s="20">
        <f>(F61+G61+H61)*0.07</f>
        <v>12.7693125</v>
      </c>
      <c r="J61" s="20">
        <f>E61+F61+I61+G61+H61</f>
        <v>88320.188062500005</v>
      </c>
      <c r="K61" s="56"/>
      <c r="L61" s="57"/>
      <c r="M61" s="57"/>
      <c r="N61" s="57"/>
      <c r="O61" s="57"/>
    </row>
    <row r="62" spans="1:15" s="13" customFormat="1">
      <c r="A62" s="55" t="e">
        <f>A59</f>
        <v>#REF!</v>
      </c>
      <c r="B62" s="13" t="s">
        <v>3</v>
      </c>
      <c r="C62" s="10">
        <f>C61</f>
        <v>2500</v>
      </c>
      <c r="D62" s="34">
        <f>D50</f>
        <v>29.5</v>
      </c>
      <c r="E62" s="11">
        <f>C62*D62</f>
        <v>73750</v>
      </c>
      <c r="F62" s="35">
        <f>E62*0.002</f>
        <v>147.5</v>
      </c>
      <c r="G62" s="34">
        <f>E62*0.000068</f>
        <v>5.0149999999999997</v>
      </c>
      <c r="H62" s="34">
        <f>E62*0.00001</f>
        <v>0.73750000000000004</v>
      </c>
      <c r="I62" s="34">
        <f>(F62+G62+H62)*0.07</f>
        <v>10.727675000000001</v>
      </c>
      <c r="J62" s="34">
        <f>E62-F62-G62-H62-I62</f>
        <v>73586.019824999996</v>
      </c>
      <c r="K62" s="10"/>
    </row>
    <row r="63" spans="1:15" s="31" customFormat="1" ht="18.75">
      <c r="A63" s="55" t="s">
        <v>4</v>
      </c>
      <c r="B63" s="25">
        <f>(D62-D61)/D61</f>
        <v>-0.16312056737588654</v>
      </c>
      <c r="C63" s="10"/>
      <c r="D63" s="11"/>
      <c r="E63" s="20">
        <f>E62-E61</f>
        <v>-14375</v>
      </c>
      <c r="F63" s="20"/>
      <c r="G63" s="20"/>
      <c r="H63" s="20"/>
      <c r="I63" s="20"/>
      <c r="J63" s="20">
        <f>J62-J61</f>
        <v>-14734.168237500009</v>
      </c>
      <c r="K63" s="20"/>
    </row>
    <row r="64" spans="1:15" s="19" customFormat="1" ht="16.5">
      <c r="A64" s="55">
        <v>44398</v>
      </c>
      <c r="B64" s="13" t="s">
        <v>1</v>
      </c>
      <c r="C64" s="16">
        <v>2500</v>
      </c>
      <c r="D64" s="46">
        <v>37.75</v>
      </c>
      <c r="E64" s="20">
        <f>C64*D64</f>
        <v>94375</v>
      </c>
      <c r="F64" s="20">
        <f>E64*0.002</f>
        <v>188.75</v>
      </c>
      <c r="G64" s="20">
        <f>E64*0.00006</f>
        <v>5.6625000000000005</v>
      </c>
      <c r="H64" s="20">
        <f>E64*0.00001</f>
        <v>0.94375000000000009</v>
      </c>
      <c r="I64" s="20">
        <f>(F64+G64+H64)*0.07</f>
        <v>13.6749375</v>
      </c>
      <c r="J64" s="20">
        <f>E64+F64+I64+G64+H64</f>
        <v>94584.031187500019</v>
      </c>
      <c r="K64" s="56"/>
      <c r="L64" s="57"/>
      <c r="M64" s="57"/>
      <c r="N64" s="57"/>
      <c r="O64" s="57"/>
    </row>
    <row r="65" spans="1:15" s="13" customFormat="1">
      <c r="A65" s="55" t="e">
        <f>A62</f>
        <v>#REF!</v>
      </c>
      <c r="B65" s="13" t="s">
        <v>3</v>
      </c>
      <c r="C65" s="10">
        <f>C64</f>
        <v>2500</v>
      </c>
      <c r="D65" s="34">
        <f>D50</f>
        <v>29.5</v>
      </c>
      <c r="E65" s="11">
        <f>C65*D65</f>
        <v>73750</v>
      </c>
      <c r="F65" s="35">
        <f>E65*0.002</f>
        <v>147.5</v>
      </c>
      <c r="G65" s="34">
        <f>E65*0.000068</f>
        <v>5.0149999999999997</v>
      </c>
      <c r="H65" s="34">
        <f>E65*0.00001</f>
        <v>0.73750000000000004</v>
      </c>
      <c r="I65" s="34">
        <f>(F65+G65+H65)*0.07</f>
        <v>10.727675000000001</v>
      </c>
      <c r="J65" s="34">
        <f>E65-F65-G65-H65-I65</f>
        <v>73586.019824999996</v>
      </c>
      <c r="K65" s="10"/>
    </row>
    <row r="66" spans="1:15" s="31" customFormat="1" ht="18.75">
      <c r="A66" s="55" t="s">
        <v>4</v>
      </c>
      <c r="B66" s="25">
        <f>(D65-D64)/D64</f>
        <v>-0.2185430463576159</v>
      </c>
      <c r="C66" s="10"/>
      <c r="D66" s="11"/>
      <c r="E66" s="20">
        <f>E65-E64</f>
        <v>-20625</v>
      </c>
      <c r="F66" s="20"/>
      <c r="G66" s="20"/>
      <c r="H66" s="20"/>
      <c r="I66" s="20"/>
      <c r="J66" s="20">
        <f>J65-J64</f>
        <v>-20998.011362500023</v>
      </c>
      <c r="K66" s="20"/>
    </row>
    <row r="67" spans="1:15" s="19" customFormat="1" ht="16.5">
      <c r="A67" s="55">
        <v>44368</v>
      </c>
      <c r="B67" s="13" t="s">
        <v>1</v>
      </c>
      <c r="C67" s="16">
        <v>2500</v>
      </c>
      <c r="D67" s="46">
        <v>40</v>
      </c>
      <c r="E67" s="20">
        <f>C67*D67</f>
        <v>100000</v>
      </c>
      <c r="F67" s="20">
        <f>E67*0.002</f>
        <v>200</v>
      </c>
      <c r="G67" s="20">
        <f>E67*0.00006</f>
        <v>6</v>
      </c>
      <c r="H67" s="20">
        <f>E67*0.00001</f>
        <v>1</v>
      </c>
      <c r="I67" s="20">
        <f>(F67+G67+H67)*0.07</f>
        <v>14.490000000000002</v>
      </c>
      <c r="J67" s="20">
        <f>E67+F67+I67+G67+H67</f>
        <v>100221.49</v>
      </c>
      <c r="K67" s="56"/>
      <c r="L67" s="57"/>
      <c r="M67" s="57"/>
      <c r="N67" s="57"/>
      <c r="O67" s="57"/>
    </row>
    <row r="68" spans="1:15" s="13" customFormat="1">
      <c r="A68" s="55" t="e">
        <f>A65</f>
        <v>#REF!</v>
      </c>
      <c r="B68" s="13" t="s">
        <v>3</v>
      </c>
      <c r="C68" s="10">
        <f>C67</f>
        <v>2500</v>
      </c>
      <c r="D68" s="34">
        <f>D53</f>
        <v>29.5</v>
      </c>
      <c r="E68" s="11">
        <f>C68*D68</f>
        <v>73750</v>
      </c>
      <c r="F68" s="35">
        <f>E68*0.002</f>
        <v>147.5</v>
      </c>
      <c r="G68" s="34">
        <f>E68*0.000068</f>
        <v>5.0149999999999997</v>
      </c>
      <c r="H68" s="34">
        <f>E68*0.00001</f>
        <v>0.73750000000000004</v>
      </c>
      <c r="I68" s="34">
        <f>(F68+G68+H68)*0.07</f>
        <v>10.727675000000001</v>
      </c>
      <c r="J68" s="34">
        <f>E68-F68-G68-H68-I68</f>
        <v>73586.019824999996</v>
      </c>
      <c r="K68" s="10"/>
    </row>
    <row r="69" spans="1:15" s="31" customFormat="1" ht="18.75">
      <c r="A69" s="55" t="s">
        <v>4</v>
      </c>
      <c r="B69" s="25">
        <f>(D68-D67)/D67</f>
        <v>-0.26250000000000001</v>
      </c>
      <c r="C69" s="10"/>
      <c r="D69" s="11"/>
      <c r="E69" s="20">
        <f>E68-E67</f>
        <v>-26250</v>
      </c>
      <c r="F69" s="20"/>
      <c r="G69" s="20"/>
      <c r="H69" s="20"/>
      <c r="I69" s="20"/>
      <c r="J69" s="20">
        <f>J68-J67</f>
        <v>-26635.470175000009</v>
      </c>
      <c r="K69" s="20"/>
    </row>
    <row r="70" spans="1:15" s="19" customFormat="1" ht="16.5">
      <c r="A70" s="55">
        <v>44368</v>
      </c>
      <c r="B70" s="13" t="s">
        <v>1</v>
      </c>
      <c r="C70" s="16">
        <v>2500</v>
      </c>
      <c r="D70" s="46">
        <v>40</v>
      </c>
      <c r="E70" s="20">
        <f>C70*D70</f>
        <v>100000</v>
      </c>
      <c r="F70" s="20">
        <f>E70*0.002</f>
        <v>200</v>
      </c>
      <c r="G70" s="20">
        <f>E70*0.00006</f>
        <v>6</v>
      </c>
      <c r="H70" s="20">
        <f>E70*0.00001</f>
        <v>1</v>
      </c>
      <c r="I70" s="20">
        <f>(F70+G70+H70)*0.07</f>
        <v>14.490000000000002</v>
      </c>
      <c r="J70" s="20">
        <f>E70+F70+I70+G70+H70</f>
        <v>100221.49</v>
      </c>
      <c r="K70" s="56"/>
      <c r="L70" s="57"/>
      <c r="M70" s="57"/>
      <c r="N70" s="57"/>
      <c r="O70" s="57"/>
    </row>
    <row r="71" spans="1:15" s="13" customFormat="1">
      <c r="A71" s="55" t="e">
        <f>A68</f>
        <v>#REF!</v>
      </c>
      <c r="B71" s="13" t="s">
        <v>3</v>
      </c>
      <c r="C71" s="10">
        <f>C70</f>
        <v>2500</v>
      </c>
      <c r="D71" s="34">
        <f>D56</f>
        <v>29.5</v>
      </c>
      <c r="E71" s="11">
        <f>C71*D71</f>
        <v>73750</v>
      </c>
      <c r="F71" s="35">
        <f>E71*0.002</f>
        <v>147.5</v>
      </c>
      <c r="G71" s="34">
        <f>E71*0.000068</f>
        <v>5.0149999999999997</v>
      </c>
      <c r="H71" s="34">
        <f>E71*0.00001</f>
        <v>0.73750000000000004</v>
      </c>
      <c r="I71" s="34">
        <f>(F71+G71+H71)*0.07</f>
        <v>10.727675000000001</v>
      </c>
      <c r="J71" s="34">
        <f>E71-F71-G71-H71-I71</f>
        <v>73586.019824999996</v>
      </c>
      <c r="K71" s="10"/>
    </row>
    <row r="72" spans="1:15" s="31" customFormat="1" ht="18.75">
      <c r="A72" s="55" t="s">
        <v>4</v>
      </c>
      <c r="B72" s="25">
        <f>(D71-D70)/D70</f>
        <v>-0.26250000000000001</v>
      </c>
      <c r="C72" s="10"/>
      <c r="D72" s="11"/>
      <c r="E72" s="20">
        <f>E71-E70</f>
        <v>-26250</v>
      </c>
      <c r="F72" s="20"/>
      <c r="G72" s="20"/>
      <c r="H72" s="20"/>
      <c r="I72" s="20"/>
      <c r="J72" s="20">
        <f>J71-J70</f>
        <v>-26635.470175000009</v>
      </c>
      <c r="K7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B4" sqref="B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10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2.68</v>
      </c>
      <c r="E3" s="20">
        <f>C3*D3</f>
        <v>26800</v>
      </c>
      <c r="F3" s="20">
        <f>E3*0.002</f>
        <v>53.6</v>
      </c>
      <c r="G3" s="20">
        <f>E3*0.00006</f>
        <v>1.6080000000000001</v>
      </c>
      <c r="H3" s="20">
        <f>E3*0.00001</f>
        <v>0.26800000000000002</v>
      </c>
      <c r="I3" s="20">
        <f>(F3+G3+H3)*0.07</f>
        <v>3.8833200000000003</v>
      </c>
      <c r="J3" s="20">
        <f>E3+F3+I3+G3+H3</f>
        <v>26859.35932</v>
      </c>
      <c r="K3" s="32"/>
      <c r="L3" s="11"/>
      <c r="M3" s="12"/>
    </row>
    <row r="4" spans="1:14" s="62" customFormat="1" ht="21.75">
      <c r="A4" s="55"/>
      <c r="B4" s="75">
        <f>(D3-D2)/D2</f>
        <v>-0.29473684210526307</v>
      </c>
      <c r="C4" s="10">
        <f>SUM(C2:C3)</f>
        <v>40000</v>
      </c>
      <c r="D4" s="63">
        <f>E4/C4</f>
        <v>3.52</v>
      </c>
      <c r="E4" s="10">
        <f t="shared" ref="E4:J4" si="0">SUM(E2:E3)</f>
        <v>140800</v>
      </c>
      <c r="F4" s="10">
        <f t="shared" si="0"/>
        <v>281.60000000000002</v>
      </c>
      <c r="G4" s="10">
        <f t="shared" si="0"/>
        <v>8.4480000000000004</v>
      </c>
      <c r="H4" s="10">
        <f t="shared" si="0"/>
        <v>1.4080000000000001</v>
      </c>
      <c r="I4" s="10">
        <f t="shared" si="0"/>
        <v>20.40192</v>
      </c>
      <c r="J4" s="10">
        <f t="shared" si="0"/>
        <v>141111.85791999998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A5" sqref="A5:XFD9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0">
      <c r="B1" s="21" t="s">
        <v>11</v>
      </c>
    </row>
    <row r="2" spans="1:10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0" s="1" customFormat="1">
      <c r="A3" s="55">
        <v>44277</v>
      </c>
      <c r="B3" s="13" t="s">
        <v>3</v>
      </c>
      <c r="C3" s="10">
        <f>C2</f>
        <v>9000</v>
      </c>
      <c r="D3" s="34">
        <v>5.2</v>
      </c>
      <c r="E3" s="11">
        <f>C3*D3</f>
        <v>46800</v>
      </c>
      <c r="F3" s="35">
        <f>E3*0.002</f>
        <v>93.600000000000009</v>
      </c>
      <c r="G3" s="34">
        <f>E3*0.000068</f>
        <v>3.1823999999999999</v>
      </c>
      <c r="H3" s="34">
        <f>E3*0.00001</f>
        <v>0.46800000000000003</v>
      </c>
      <c r="I3" s="34">
        <f>(F3+G3+H3)*0.07</f>
        <v>6.8075280000000014</v>
      </c>
      <c r="J3" s="34">
        <f>E3-F3-G3-H3-I3</f>
        <v>46695.942072000005</v>
      </c>
    </row>
    <row r="4" spans="1:10" s="1" customFormat="1" ht="21.75">
      <c r="A4" s="55" t="s">
        <v>4</v>
      </c>
      <c r="B4" s="75">
        <f>(D3-D2)/D2</f>
        <v>4.8387096774193589E-2</v>
      </c>
      <c r="C4" s="10"/>
      <c r="D4" s="11"/>
      <c r="E4" s="20">
        <f>E3-E2</f>
        <v>2160</v>
      </c>
      <c r="F4" s="20"/>
      <c r="G4" s="20"/>
      <c r="H4" s="20"/>
      <c r="I4" s="20"/>
      <c r="J4" s="20">
        <f>J3-J2</f>
        <v>1957.0689360000106</v>
      </c>
    </row>
    <row r="5" spans="1:10" s="1" customFormat="1" ht="12">
      <c r="A5" s="50"/>
      <c r="D5" s="47"/>
      <c r="J5" s="53"/>
    </row>
    <row r="7" spans="1:10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0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0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E3BD-D1CD-48BE-9C86-B7AFE096597B}">
  <dimension ref="A1:N26"/>
  <sheetViews>
    <sheetView workbookViewId="0">
      <selection activeCell="D10" sqref="D10"/>
    </sheetView>
  </sheetViews>
  <sheetFormatPr defaultColWidth="8.875" defaultRowHeight="12.75"/>
  <cols>
    <col min="1" max="1" width="10.5" style="38" customWidth="1"/>
    <col min="2" max="2" width="7.625" style="21" bestFit="1" customWidth="1"/>
    <col min="3" max="3" width="9.125" style="21" customWidth="1"/>
    <col min="4" max="4" width="9.125" style="21" bestFit="1" customWidth="1"/>
    <col min="5" max="5" width="10.5" style="21" customWidth="1"/>
    <col min="6" max="6" width="10.25" style="21" bestFit="1" customWidth="1"/>
    <col min="7" max="7" width="6.75" style="21" customWidth="1"/>
    <col min="8" max="8" width="5.75" style="21" customWidth="1"/>
    <col min="9" max="9" width="7.375" style="21" customWidth="1"/>
    <col min="10" max="10" width="11.125" style="21" bestFit="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44932</v>
      </c>
      <c r="B2" s="15" t="s">
        <v>1</v>
      </c>
      <c r="C2" s="16">
        <v>12000</v>
      </c>
      <c r="D2" s="41">
        <v>12.3</v>
      </c>
      <c r="E2" s="18">
        <f>C2*D2</f>
        <v>147600</v>
      </c>
      <c r="F2" s="18">
        <f>E2*0.002</f>
        <v>295.2</v>
      </c>
      <c r="G2" s="18">
        <f>E2*0.00006</f>
        <v>8.8559999999999999</v>
      </c>
      <c r="H2" s="18">
        <f>E2*0.00001</f>
        <v>1.4760000000000002</v>
      </c>
      <c r="I2" s="18">
        <f>(F2+G2+H2)*0.07</f>
        <v>21.387240000000002</v>
      </c>
      <c r="J2" s="18">
        <f>E2+F2+I2+G2+H2</f>
        <v>147926.91924000002</v>
      </c>
    </row>
    <row r="3" spans="1:14" s="13" customFormat="1">
      <c r="A3" s="39">
        <v>44957</v>
      </c>
      <c r="B3" s="15" t="s">
        <v>1</v>
      </c>
      <c r="C3" s="16">
        <v>6000</v>
      </c>
      <c r="D3" s="17">
        <v>11.4</v>
      </c>
      <c r="E3" s="18">
        <f>C3*D3</f>
        <v>68400</v>
      </c>
      <c r="F3" s="18">
        <f>E3*0.002</f>
        <v>136.80000000000001</v>
      </c>
      <c r="G3" s="18">
        <f>E3*0.00006</f>
        <v>4.1040000000000001</v>
      </c>
      <c r="H3" s="18">
        <f>E3*0.00001</f>
        <v>0.68400000000000005</v>
      </c>
      <c r="I3" s="18">
        <f>(F3+G3+H3)*0.07</f>
        <v>9.9111600000000024</v>
      </c>
      <c r="J3" s="18">
        <f>E3+F3+I3+G3+H3</f>
        <v>68551.499160000007</v>
      </c>
      <c r="K3" s="32"/>
      <c r="L3" s="11"/>
      <c r="M3" s="12"/>
    </row>
    <row r="4" spans="1:14" s="19" customFormat="1" ht="15">
      <c r="A4" s="49"/>
      <c r="B4" s="101">
        <f>(D3-D2)/D2</f>
        <v>-7.3170731707317097E-2</v>
      </c>
      <c r="C4" s="16">
        <f>SUM(C2:C3)</f>
        <v>18000</v>
      </c>
      <c r="D4" s="40">
        <f>E4/C4</f>
        <v>12</v>
      </c>
      <c r="E4" s="16">
        <f t="shared" ref="E4:J4" si="0">SUM(E2:E3)</f>
        <v>216000</v>
      </c>
      <c r="F4" s="16">
        <f t="shared" si="0"/>
        <v>432</v>
      </c>
      <c r="G4" s="16">
        <f t="shared" si="0"/>
        <v>12.96</v>
      </c>
      <c r="H4" s="16">
        <f t="shared" si="0"/>
        <v>2.16</v>
      </c>
      <c r="I4" s="16">
        <f t="shared" si="0"/>
        <v>31.298400000000004</v>
      </c>
      <c r="J4" s="16">
        <f t="shared" si="0"/>
        <v>216478.41840000002</v>
      </c>
      <c r="K4" s="11"/>
      <c r="L4" s="13"/>
      <c r="M4" s="61"/>
      <c r="N4" s="61"/>
    </row>
    <row r="5" spans="1:14" s="13" customFormat="1">
      <c r="A5" s="39">
        <v>45015</v>
      </c>
      <c r="B5" s="99" t="s">
        <v>1</v>
      </c>
      <c r="C5" s="16">
        <v>6000</v>
      </c>
      <c r="D5" s="17">
        <v>10.9</v>
      </c>
      <c r="E5" s="18">
        <f>C5*D5</f>
        <v>65400</v>
      </c>
      <c r="F5" s="18">
        <f>E5*0.002</f>
        <v>130.80000000000001</v>
      </c>
      <c r="G5" s="18">
        <f>E5*0.00006</f>
        <v>3.9239999999999999</v>
      </c>
      <c r="H5" s="18">
        <f>E5*0.00001</f>
        <v>0.65400000000000003</v>
      </c>
      <c r="I5" s="18">
        <f>(F5+G5+H5)*0.07</f>
        <v>9.4764600000000012</v>
      </c>
      <c r="J5" s="18">
        <f>E5+F5+I5+G5+H5</f>
        <v>65544.854460000002</v>
      </c>
      <c r="K5" s="32"/>
      <c r="L5" s="11"/>
      <c r="M5" s="12"/>
    </row>
    <row r="6" spans="1:14" s="19" customFormat="1" ht="15">
      <c r="A6" s="49"/>
      <c r="B6" s="101">
        <f>(D5-D4)/D4</f>
        <v>-9.1666666666666632E-2</v>
      </c>
      <c r="C6" s="16">
        <f>SUM(C4:C5)</f>
        <v>24000</v>
      </c>
      <c r="D6" s="40">
        <f>E6/C6</f>
        <v>11.725</v>
      </c>
      <c r="E6" s="16">
        <f t="shared" ref="E6:J6" si="1">SUM(E4:E5)</f>
        <v>281400</v>
      </c>
      <c r="F6" s="16">
        <f t="shared" si="1"/>
        <v>562.79999999999995</v>
      </c>
      <c r="G6" s="16">
        <f t="shared" si="1"/>
        <v>16.884</v>
      </c>
      <c r="H6" s="16">
        <f t="shared" si="1"/>
        <v>2.8140000000000001</v>
      </c>
      <c r="I6" s="16">
        <f t="shared" si="1"/>
        <v>40.774860000000004</v>
      </c>
      <c r="J6" s="16">
        <f t="shared" si="1"/>
        <v>282023.27286000003</v>
      </c>
      <c r="K6" s="11"/>
      <c r="L6" s="13"/>
      <c r="M6" s="61"/>
      <c r="N6" s="61"/>
    </row>
    <row r="7" spans="1:14" s="13" customFormat="1">
      <c r="A7" s="39">
        <v>45015</v>
      </c>
      <c r="B7" s="99" t="s">
        <v>1</v>
      </c>
      <c r="C7" s="16">
        <v>6000</v>
      </c>
      <c r="D7" s="17">
        <v>10.8</v>
      </c>
      <c r="E7" s="18">
        <f>C7*D7</f>
        <v>64800.000000000007</v>
      </c>
      <c r="F7" s="18">
        <f>E7*0.002</f>
        <v>129.60000000000002</v>
      </c>
      <c r="G7" s="18">
        <f>E7*0.00006</f>
        <v>3.8880000000000003</v>
      </c>
      <c r="H7" s="18">
        <f>E7*0.00001</f>
        <v>0.64800000000000013</v>
      </c>
      <c r="I7" s="18">
        <f>(F7+G7+H7)*0.07</f>
        <v>9.3895200000000028</v>
      </c>
      <c r="J7" s="18">
        <f>E7+F7+I7+G7+H7</f>
        <v>64943.525520000003</v>
      </c>
      <c r="K7" s="32"/>
      <c r="L7" s="11"/>
      <c r="M7" s="12"/>
    </row>
    <row r="8" spans="1:14" s="19" customFormat="1" ht="15">
      <c r="A8" s="49"/>
      <c r="B8" s="101">
        <f>(D7-D6)/D6</f>
        <v>-7.8891257995735514E-2</v>
      </c>
      <c r="C8" s="16">
        <f>SUM(C6:C7)</f>
        <v>30000</v>
      </c>
      <c r="D8" s="40">
        <f>E8/C8</f>
        <v>11.54</v>
      </c>
      <c r="E8" s="16">
        <f t="shared" ref="E8:J8" si="2">SUM(E6:E7)</f>
        <v>346200</v>
      </c>
      <c r="F8" s="16">
        <f t="shared" si="2"/>
        <v>692.4</v>
      </c>
      <c r="G8" s="16">
        <f t="shared" si="2"/>
        <v>20.772000000000002</v>
      </c>
      <c r="H8" s="16">
        <f t="shared" si="2"/>
        <v>3.4620000000000002</v>
      </c>
      <c r="I8" s="16">
        <f t="shared" si="2"/>
        <v>50.164380000000008</v>
      </c>
      <c r="J8" s="16">
        <f t="shared" si="2"/>
        <v>346966.79838000005</v>
      </c>
      <c r="K8" s="11"/>
      <c r="L8" s="13"/>
      <c r="M8" s="61"/>
      <c r="N8" s="61"/>
    </row>
    <row r="9" spans="1:14" s="13" customFormat="1">
      <c r="A9" s="66">
        <v>44957</v>
      </c>
      <c r="B9" s="57" t="s">
        <v>1</v>
      </c>
      <c r="C9" s="10">
        <v>3000</v>
      </c>
      <c r="D9" s="11">
        <v>7.8</v>
      </c>
      <c r="E9" s="20">
        <f>C9*D9</f>
        <v>23400</v>
      </c>
      <c r="F9" s="20">
        <f>E9*0.002</f>
        <v>46.800000000000004</v>
      </c>
      <c r="G9" s="20">
        <f>E9*0.00006</f>
        <v>1.4040000000000001</v>
      </c>
      <c r="H9" s="20">
        <f>E9*0.00001</f>
        <v>0.23400000000000001</v>
      </c>
      <c r="I9" s="20">
        <f>(F9+G9+H9)*0.07</f>
        <v>3.3906600000000009</v>
      </c>
      <c r="J9" s="20">
        <f>E9+F9+I9+G9+H9</f>
        <v>23451.828659999999</v>
      </c>
      <c r="K9" s="32"/>
      <c r="L9" s="11"/>
      <c r="M9" s="12"/>
    </row>
    <row r="10" spans="1:14" s="19" customFormat="1" ht="15">
      <c r="A10" s="55"/>
      <c r="B10" s="102">
        <f>(D9-D8)/D8</f>
        <v>-0.3240901213171577</v>
      </c>
      <c r="C10" s="10">
        <f>SUM(C8:C9)</f>
        <v>33000</v>
      </c>
      <c r="D10" s="63">
        <f>E10/C10</f>
        <v>11.2</v>
      </c>
      <c r="E10" s="10">
        <f t="shared" ref="E10:J10" si="3">SUM(E8:E9)</f>
        <v>369600</v>
      </c>
      <c r="F10" s="10">
        <f t="shared" si="3"/>
        <v>739.19999999999993</v>
      </c>
      <c r="G10" s="10">
        <f t="shared" si="3"/>
        <v>22.176000000000002</v>
      </c>
      <c r="H10" s="10">
        <f t="shared" si="3"/>
        <v>3.6960000000000002</v>
      </c>
      <c r="I10" s="10">
        <f t="shared" si="3"/>
        <v>53.555040000000012</v>
      </c>
      <c r="J10" s="10">
        <f t="shared" si="3"/>
        <v>370418.62704000005</v>
      </c>
      <c r="K10" s="11"/>
      <c r="L10" s="13"/>
      <c r="M10" s="61"/>
      <c r="N10" s="61"/>
    </row>
    <row r="12" spans="1:14" s="19" customFormat="1" ht="15">
      <c r="A12" s="55">
        <v>44630</v>
      </c>
      <c r="C12" s="10">
        <f>C5</f>
        <v>6000</v>
      </c>
      <c r="D12" s="63">
        <v>0.75</v>
      </c>
      <c r="E12" s="103">
        <v>0</v>
      </c>
      <c r="F12" s="32">
        <v>0</v>
      </c>
      <c r="G12" s="103">
        <v>0</v>
      </c>
      <c r="H12" s="11">
        <f>G12-E12</f>
        <v>0</v>
      </c>
      <c r="I12" s="12">
        <v>0</v>
      </c>
      <c r="J12" s="56">
        <f>C12*D12</f>
        <v>4500</v>
      </c>
      <c r="K12" s="11"/>
      <c r="L12" s="13"/>
      <c r="M12" s="61"/>
      <c r="N12" s="61"/>
    </row>
    <row r="13" spans="1:14" s="1" customFormat="1">
      <c r="A13" s="55">
        <v>44627</v>
      </c>
      <c r="B13" s="13" t="s">
        <v>1</v>
      </c>
      <c r="C13" s="10">
        <f>C12</f>
        <v>6000</v>
      </c>
      <c r="D13" s="46">
        <f>D5</f>
        <v>10.9</v>
      </c>
      <c r="E13" s="20">
        <f>C13*D13</f>
        <v>65400</v>
      </c>
      <c r="F13" s="20">
        <f>E13*0.002</f>
        <v>130.80000000000001</v>
      </c>
      <c r="G13" s="20">
        <f>E13*0.00006</f>
        <v>3.9239999999999999</v>
      </c>
      <c r="H13" s="20">
        <f>E13*0.00001</f>
        <v>0.65400000000000003</v>
      </c>
      <c r="I13" s="20">
        <f>(F13+G13+H13)*0.07</f>
        <v>9.4764600000000012</v>
      </c>
      <c r="J13" s="20">
        <f>E13+F13+I13+G13+H13</f>
        <v>65544.854460000002</v>
      </c>
    </row>
    <row r="14" spans="1:14" s="1" customFormat="1">
      <c r="A14" s="55">
        <v>44277</v>
      </c>
      <c r="B14" s="13" t="s">
        <v>3</v>
      </c>
      <c r="C14" s="10">
        <f>C13</f>
        <v>6000</v>
      </c>
      <c r="D14" s="34">
        <v>10.9</v>
      </c>
      <c r="E14" s="11">
        <f>C14*D14</f>
        <v>65400</v>
      </c>
      <c r="F14" s="35">
        <f>E14*0.002</f>
        <v>130.80000000000001</v>
      </c>
      <c r="G14" s="34">
        <f>E14*0.000068</f>
        <v>4.4471999999999996</v>
      </c>
      <c r="H14" s="34">
        <f>E14*0.00001</f>
        <v>0.65400000000000003</v>
      </c>
      <c r="I14" s="34">
        <f>(F14+G14+H14)*0.07</f>
        <v>9.5130840000000028</v>
      </c>
      <c r="J14" s="34">
        <f>E14-F14-G14-H14-I14</f>
        <v>65254.585715999994</v>
      </c>
    </row>
    <row r="15" spans="1:14" s="1" customFormat="1">
      <c r="A15" s="55" t="s">
        <v>4</v>
      </c>
      <c r="B15" s="12">
        <f>(D14-D13)/D13</f>
        <v>0</v>
      </c>
      <c r="C15" s="10"/>
      <c r="D15" s="11"/>
      <c r="E15" s="20">
        <f>E14-E13</f>
        <v>0</v>
      </c>
      <c r="F15" s="20"/>
      <c r="G15" s="20"/>
      <c r="H15" s="20"/>
      <c r="I15" s="20"/>
      <c r="J15" s="20">
        <f>J14-J13</f>
        <v>-290.26874400000816</v>
      </c>
    </row>
    <row r="16" spans="1:14" s="1" customFormat="1" ht="12">
      <c r="A16" s="50"/>
      <c r="D16" s="47"/>
      <c r="J16" s="53">
        <f>J12+J15</f>
        <v>4209.7312559999918</v>
      </c>
    </row>
    <row r="18" spans="1:10" s="1" customFormat="1">
      <c r="A18" s="55">
        <v>44627</v>
      </c>
      <c r="B18" s="13" t="s">
        <v>1</v>
      </c>
      <c r="C18" s="10">
        <v>30000</v>
      </c>
      <c r="D18" s="46">
        <v>3.8</v>
      </c>
      <c r="E18" s="20">
        <f>C18*D18</f>
        <v>114000</v>
      </c>
      <c r="F18" s="20">
        <f>E18*0.002</f>
        <v>228</v>
      </c>
      <c r="G18" s="20">
        <f>E18*0.00006</f>
        <v>6.84</v>
      </c>
      <c r="H18" s="20">
        <f>E18*0.00001</f>
        <v>1.1400000000000001</v>
      </c>
      <c r="I18" s="20">
        <f>(F18+G18+H18)*0.07</f>
        <v>16.518599999999999</v>
      </c>
      <c r="J18" s="20">
        <f>E18+F18+I18+G18+H18</f>
        <v>114252.49859999999</v>
      </c>
    </row>
    <row r="19" spans="1:10" s="1" customFormat="1">
      <c r="A19" s="55">
        <v>44633</v>
      </c>
      <c r="B19" s="13" t="s">
        <v>3</v>
      </c>
      <c r="C19" s="10">
        <f>C18</f>
        <v>30000</v>
      </c>
      <c r="D19" s="34">
        <v>4.0199999999999996</v>
      </c>
      <c r="E19" s="11">
        <f>C19*D19</f>
        <v>120599.99999999999</v>
      </c>
      <c r="F19" s="35">
        <f>E19*0.002</f>
        <v>241.2</v>
      </c>
      <c r="G19" s="34">
        <f>E19*0.000068</f>
        <v>8.2007999999999992</v>
      </c>
      <c r="H19" s="34">
        <f>E19*0.00001</f>
        <v>1.206</v>
      </c>
      <c r="I19" s="34">
        <f>(F19+G19+H19)*0.07</f>
        <v>17.542476000000001</v>
      </c>
      <c r="J19" s="34">
        <f>E19-F19-G19-H19-I19</f>
        <v>120331.85072399997</v>
      </c>
    </row>
    <row r="20" spans="1:10" s="1" customFormat="1">
      <c r="A20" s="55" t="s">
        <v>4</v>
      </c>
      <c r="B20" s="13"/>
      <c r="C20" s="10"/>
      <c r="D20" s="11"/>
      <c r="E20" s="20">
        <f>E19-E18</f>
        <v>6599.9999999999854</v>
      </c>
      <c r="F20" s="20"/>
      <c r="G20" s="20"/>
      <c r="H20" s="20"/>
      <c r="I20" s="20"/>
      <c r="J20" s="20">
        <f>J19-J18</f>
        <v>6079.3521239999827</v>
      </c>
    </row>
    <row r="21" spans="1:10">
      <c r="B21" s="21" t="s">
        <v>12</v>
      </c>
    </row>
    <row r="22" spans="1:10">
      <c r="A22" s="49">
        <v>44932</v>
      </c>
      <c r="B22" s="15" t="s">
        <v>1</v>
      </c>
      <c r="C22" s="16">
        <v>0</v>
      </c>
      <c r="D22" s="41">
        <v>10.5</v>
      </c>
      <c r="E22" s="18">
        <f>C22*D22</f>
        <v>0</v>
      </c>
      <c r="F22" s="18">
        <f>E22*0.002</f>
        <v>0</v>
      </c>
      <c r="G22" s="18">
        <f>E22*0.00006</f>
        <v>0</v>
      </c>
      <c r="H22" s="18">
        <f>E22*0.00001</f>
        <v>0</v>
      </c>
      <c r="I22" s="18">
        <f>(F22+G22+H22)*0.07</f>
        <v>0</v>
      </c>
      <c r="J22" s="18">
        <f>E22+F22+I22+G22+H22</f>
        <v>0</v>
      </c>
    </row>
    <row r="23" spans="1:10">
      <c r="A23" s="39">
        <v>44957</v>
      </c>
      <c r="B23" s="15" t="s">
        <v>1</v>
      </c>
      <c r="C23" s="16">
        <v>-6000</v>
      </c>
      <c r="D23" s="17">
        <v>9.6</v>
      </c>
      <c r="E23" s="18">
        <f>C23*D23</f>
        <v>-57600</v>
      </c>
      <c r="F23" s="18">
        <f>E23*0.002</f>
        <v>-115.2</v>
      </c>
      <c r="G23" s="18">
        <f>E23*0.00006</f>
        <v>-3.456</v>
      </c>
      <c r="H23" s="18">
        <f>E23*0.00001</f>
        <v>-0.57600000000000007</v>
      </c>
      <c r="I23" s="18">
        <f>(F23+G23+H23)*0.07</f>
        <v>-8.3462399999999999</v>
      </c>
      <c r="J23" s="18">
        <f>E23+F23+I23+G23+H23</f>
        <v>-57727.578239999995</v>
      </c>
    </row>
    <row r="26" spans="1:10" hidden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8" sqref="A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13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14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2023-06-23T09:47:15Z</dcterms:modified>
  <cp:category/>
  <cp:contentStatus/>
</cp:coreProperties>
</file>