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1A\"/>
    </mc:Choice>
  </mc:AlternateContent>
  <xr:revisionPtr revIDLastSave="13890" documentId="8_{9A02EB98-7EB2-4F6F-BBDA-0A28C0527E53}" xr6:coauthVersionLast="47" xr6:coauthVersionMax="47" xr10:uidLastSave="{24A3D674-74C0-4264-98AC-5421ADDE4E13}"/>
  <bookViews>
    <workbookView xWindow="-120" yWindow="-120" windowWidth="15600" windowHeight="11760" tabRatio="461" firstSheet="17" activeTab="2" xr2:uid="{00000000-000D-0000-FFFF-FFFF00000000}"/>
  </bookViews>
  <sheets>
    <sheet name="KCE" sheetId="206" r:id="rId1"/>
    <sheet name="PTTGC" sheetId="42" r:id="rId2"/>
    <sheet name="STA" sheetId="197" r:id="rId3"/>
    <sheet name="AH" sheetId="217" r:id="rId4"/>
    <sheet name="AIMIRT" sheetId="210" r:id="rId5"/>
    <sheet name="ASK" sheetId="207" r:id="rId6"/>
    <sheet name="ASP" sheetId="181" r:id="rId7"/>
    <sheet name="AWC" sheetId="212" r:id="rId8"/>
    <sheet name="BBL" sheetId="215" r:id="rId9"/>
    <sheet name="BCH" sheetId="150" r:id="rId10"/>
    <sheet name="POM" sheetId="208" r:id="rId11"/>
    <sheet name="CPNREIT" sheetId="194" r:id="rId12"/>
    <sheet name="DIF" sheetId="57" r:id="rId13"/>
    <sheet name="GVREIT" sheetId="195" r:id="rId14"/>
    <sheet name="ICHI" sheetId="213" r:id="rId15"/>
    <sheet name="IVL" sheetId="196" r:id="rId16"/>
    <sheet name="JASIF" sheetId="46" r:id="rId17"/>
    <sheet name="JMART" sheetId="204" r:id="rId18"/>
    <sheet name="JMT" sheetId="205" r:id="rId19"/>
    <sheet name="MCS" sheetId="20" r:id="rId20"/>
    <sheet name="NER" sheetId="117" r:id="rId21"/>
    <sheet name="ORI" sheetId="184" r:id="rId22"/>
    <sheet name="PTG" sheetId="216" r:id="rId23"/>
    <sheet name="RCL" sheetId="161" r:id="rId24"/>
    <sheet name="SCC" sheetId="152" r:id="rId25"/>
    <sheet name="SENA" sheetId="183" r:id="rId26"/>
    <sheet name="SINGER" sheetId="203" r:id="rId27"/>
    <sheet name="SYNEX" sheetId="199" r:id="rId28"/>
    <sheet name="TFFIF" sheetId="214" r:id="rId29"/>
    <sheet name="TMT" sheetId="145" r:id="rId30"/>
    <sheet name="WHAIR" sheetId="157" r:id="rId31"/>
    <sheet name="WHART" sheetId="171" r:id="rId3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04" l="1"/>
  <c r="B24" i="204"/>
  <c r="A24" i="204"/>
  <c r="C23" i="204"/>
  <c r="E23" i="204" s="1"/>
  <c r="C8" i="204"/>
  <c r="B8" i="204"/>
  <c r="E7" i="204"/>
  <c r="E9" i="214"/>
  <c r="C8" i="214"/>
  <c r="B6" i="171"/>
  <c r="C6" i="171"/>
  <c r="E11" i="171"/>
  <c r="J16" i="205"/>
  <c r="I16" i="205"/>
  <c r="H16" i="205"/>
  <c r="G16" i="205"/>
  <c r="F16" i="205"/>
  <c r="E16" i="205"/>
  <c r="E18" i="204"/>
  <c r="B20" i="204"/>
  <c r="A20" i="204"/>
  <c r="C19" i="204"/>
  <c r="E19" i="204" s="1"/>
  <c r="E6" i="212"/>
  <c r="A8" i="212"/>
  <c r="B8" i="212"/>
  <c r="E67" i="20"/>
  <c r="A69" i="20"/>
  <c r="B69" i="20"/>
  <c r="C20" i="195"/>
  <c r="B20" i="195"/>
  <c r="E19" i="195"/>
  <c r="D23" i="195"/>
  <c r="D24" i="195" s="1"/>
  <c r="C23" i="195"/>
  <c r="C22" i="195"/>
  <c r="E14" i="204"/>
  <c r="B16" i="204"/>
  <c r="A16" i="204"/>
  <c r="C15" i="204"/>
  <c r="E15" i="204" s="1"/>
  <c r="C19" i="157"/>
  <c r="C18" i="157"/>
  <c r="C16" i="157"/>
  <c r="B16" i="157"/>
  <c r="E15" i="157"/>
  <c r="E17" i="195"/>
  <c r="H43" i="161"/>
  <c r="C43" i="161"/>
  <c r="J43" i="161" s="1"/>
  <c r="E44" i="161"/>
  <c r="C39" i="161"/>
  <c r="J39" i="161" s="1"/>
  <c r="H39" i="161"/>
  <c r="E40" i="161"/>
  <c r="E10" i="213"/>
  <c r="J9" i="210"/>
  <c r="C5" i="210"/>
  <c r="H5" i="210"/>
  <c r="J5" i="210"/>
  <c r="E6" i="210"/>
  <c r="K34" i="161"/>
  <c r="C4" i="213"/>
  <c r="B4" i="213"/>
  <c r="E3" i="213"/>
  <c r="C4" i="217"/>
  <c r="B4" i="217"/>
  <c r="E3" i="217"/>
  <c r="E2" i="217"/>
  <c r="E29" i="197"/>
  <c r="B20" i="205"/>
  <c r="A20" i="205"/>
  <c r="C19" i="205"/>
  <c r="E19" i="205" s="1"/>
  <c r="C25" i="194"/>
  <c r="E25" i="194" s="1"/>
  <c r="E24" i="194"/>
  <c r="B46" i="206"/>
  <c r="C45" i="206"/>
  <c r="E45" i="206" s="1"/>
  <c r="E46" i="206" s="1"/>
  <c r="C11" i="213"/>
  <c r="E11" i="213" s="1"/>
  <c r="E15" i="195"/>
  <c r="C4" i="212"/>
  <c r="B4" i="212"/>
  <c r="E3" i="212"/>
  <c r="B4" i="216"/>
  <c r="C3" i="216"/>
  <c r="E3" i="216"/>
  <c r="E2" i="216"/>
  <c r="D4" i="215"/>
  <c r="C4" i="215"/>
  <c r="B6" i="215"/>
  <c r="A6" i="215"/>
  <c r="C5" i="215"/>
  <c r="E5" i="215" s="1"/>
  <c r="E4" i="215"/>
  <c r="E2" i="215"/>
  <c r="C4" i="214"/>
  <c r="B4" i="214"/>
  <c r="E3" i="214"/>
  <c r="E2" i="214"/>
  <c r="D6" i="213"/>
  <c r="E2" i="213"/>
  <c r="E4" i="213" s="1"/>
  <c r="D4" i="213" s="1"/>
  <c r="C48" i="57"/>
  <c r="B48" i="57"/>
  <c r="E47" i="57"/>
  <c r="E46" i="57"/>
  <c r="E45" i="57"/>
  <c r="B13" i="171"/>
  <c r="C14" i="195"/>
  <c r="C16" i="195" s="1"/>
  <c r="C18" i="195" s="1"/>
  <c r="B14" i="195"/>
  <c r="E13" i="195"/>
  <c r="B4" i="210"/>
  <c r="C3" i="210"/>
  <c r="E3" i="210" s="1"/>
  <c r="E5" i="204"/>
  <c r="E54" i="57"/>
  <c r="C55" i="57"/>
  <c r="E55" i="57" s="1"/>
  <c r="E21" i="194"/>
  <c r="C22" i="194"/>
  <c r="B22" i="194"/>
  <c r="C18" i="194"/>
  <c r="E18" i="194" s="1"/>
  <c r="E29" i="194"/>
  <c r="E31" i="46"/>
  <c r="B33" i="46"/>
  <c r="A33" i="46"/>
  <c r="C32" i="46"/>
  <c r="E32" i="46" s="1"/>
  <c r="E2" i="212"/>
  <c r="B11" i="117"/>
  <c r="C11" i="117"/>
  <c r="E16" i="117"/>
  <c r="B18" i="117"/>
  <c r="C12" i="184"/>
  <c r="B12" i="184"/>
  <c r="E11" i="184"/>
  <c r="E12" i="184" s="1"/>
  <c r="C8" i="184"/>
  <c r="E8" i="184" s="1"/>
  <c r="B16" i="205"/>
  <c r="C12" i="205"/>
  <c r="E12" i="205" s="1"/>
  <c r="C16" i="205"/>
  <c r="E15" i="205"/>
  <c r="B8" i="210"/>
  <c r="C7" i="210"/>
  <c r="E7" i="210" s="1"/>
  <c r="E10" i="117"/>
  <c r="E11" i="117" s="1"/>
  <c r="D11" i="117" s="1"/>
  <c r="E2" i="210"/>
  <c r="C8" i="205"/>
  <c r="E8" i="205"/>
  <c r="A18" i="117"/>
  <c r="C17" i="117"/>
  <c r="E17" i="117" s="1"/>
  <c r="C8" i="196"/>
  <c r="C24" i="42"/>
  <c r="B24" i="42"/>
  <c r="E23" i="42"/>
  <c r="C59" i="20"/>
  <c r="B59" i="20"/>
  <c r="E58" i="20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2" i="204"/>
  <c r="B12" i="204"/>
  <c r="E17" i="194"/>
  <c r="E15" i="194"/>
  <c r="D11" i="196"/>
  <c r="C11" i="196"/>
  <c r="C10" i="196"/>
  <c r="E7" i="196"/>
  <c r="B44" i="57"/>
  <c r="C44" i="57"/>
  <c r="E43" i="57"/>
  <c r="E42" i="57"/>
  <c r="C40" i="57"/>
  <c r="E40" i="57" s="1"/>
  <c r="E39" i="57"/>
  <c r="E13" i="194"/>
  <c r="D7" i="207"/>
  <c r="H6" i="207"/>
  <c r="C6" i="207"/>
  <c r="C4" i="207"/>
  <c r="B4" i="207"/>
  <c r="E3" i="207"/>
  <c r="E2" i="207"/>
  <c r="C8" i="203"/>
  <c r="E7" i="203"/>
  <c r="E5" i="203"/>
  <c r="E6" i="203"/>
  <c r="D6" i="203"/>
  <c r="B8" i="203" s="1"/>
  <c r="E7" i="205"/>
  <c r="C28" i="197"/>
  <c r="C30" i="197" s="1"/>
  <c r="B28" i="197"/>
  <c r="E27" i="197"/>
  <c r="E24" i="197"/>
  <c r="E23" i="197"/>
  <c r="C42" i="206"/>
  <c r="B42" i="206"/>
  <c r="E41" i="206"/>
  <c r="B39" i="206"/>
  <c r="C38" i="206"/>
  <c r="E37" i="206"/>
  <c r="B35" i="206"/>
  <c r="C34" i="206"/>
  <c r="E33" i="206"/>
  <c r="E11" i="194"/>
  <c r="E33" i="161"/>
  <c r="B31" i="206"/>
  <c r="C30" i="206"/>
  <c r="E29" i="206"/>
  <c r="E10" i="150"/>
  <c r="B12" i="150"/>
  <c r="A12" i="150"/>
  <c r="C11" i="150"/>
  <c r="E11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E13" i="157"/>
  <c r="E5" i="205"/>
  <c r="E5" i="196"/>
  <c r="C4" i="205"/>
  <c r="C6" i="205" s="1"/>
  <c r="B4" i="205"/>
  <c r="E3" i="205"/>
  <c r="E2" i="205"/>
  <c r="E20" i="197"/>
  <c r="E19" i="197"/>
  <c r="E16" i="197"/>
  <c r="E17" i="197"/>
  <c r="E9" i="194"/>
  <c r="C4" i="203"/>
  <c r="C6" i="203"/>
  <c r="B4" i="203"/>
  <c r="E3" i="203"/>
  <c r="E2" i="203"/>
  <c r="E2" i="204"/>
  <c r="E3" i="204"/>
  <c r="E4" i="204"/>
  <c r="C12" i="197"/>
  <c r="E12" i="197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33" i="197"/>
  <c r="E33" i="197"/>
  <c r="E20" i="199"/>
  <c r="E21" i="199"/>
  <c r="B42" i="161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36" i="197"/>
  <c r="C37" i="197"/>
  <c r="E37" i="197"/>
  <c r="C72" i="197"/>
  <c r="E71" i="197"/>
  <c r="C69" i="197"/>
  <c r="E68" i="197"/>
  <c r="C66" i="197"/>
  <c r="E65" i="197"/>
  <c r="C63" i="197"/>
  <c r="E62" i="197"/>
  <c r="C60" i="197"/>
  <c r="E59" i="197"/>
  <c r="C57" i="197"/>
  <c r="E56" i="197"/>
  <c r="C54" i="197"/>
  <c r="E53" i="197"/>
  <c r="D51" i="197"/>
  <c r="C51" i="197"/>
  <c r="E51" i="197"/>
  <c r="E50" i="197"/>
  <c r="B49" i="197"/>
  <c r="C48" i="197"/>
  <c r="A48" i="197"/>
  <c r="A51" i="197"/>
  <c r="A54" i="197"/>
  <c r="A57" i="197"/>
  <c r="A60" i="197"/>
  <c r="A63" i="197"/>
  <c r="A66" i="197"/>
  <c r="A69" i="197"/>
  <c r="A72" i="197"/>
  <c r="E47" i="197"/>
  <c r="B45" i="197"/>
  <c r="C44" i="197"/>
  <c r="E44" i="197"/>
  <c r="E43" i="197"/>
  <c r="C41" i="197"/>
  <c r="E41" i="197"/>
  <c r="E40" i="197"/>
  <c r="E32" i="197"/>
  <c r="E11" i="197"/>
  <c r="E9" i="197"/>
  <c r="E7" i="197"/>
  <c r="E5" i="197"/>
  <c r="C4" i="197"/>
  <c r="C6" i="197"/>
  <c r="C8" i="197"/>
  <c r="C10" i="197"/>
  <c r="B4" i="197"/>
  <c r="E3" i="197"/>
  <c r="E2" i="197"/>
  <c r="E34" i="42"/>
  <c r="B36" i="42"/>
  <c r="C35" i="42"/>
  <c r="E35" i="42"/>
  <c r="E5" i="195"/>
  <c r="E16" i="150"/>
  <c r="B18" i="150"/>
  <c r="A18" i="150"/>
  <c r="C17" i="150"/>
  <c r="E17" i="150"/>
  <c r="E27" i="161"/>
  <c r="C4" i="195"/>
  <c r="B4" i="195"/>
  <c r="E3" i="195"/>
  <c r="B38" i="161"/>
  <c r="E36" i="161"/>
  <c r="A38" i="161"/>
  <c r="C37" i="161"/>
  <c r="E37" i="161"/>
  <c r="E5" i="194"/>
  <c r="E25" i="46"/>
  <c r="C10" i="171"/>
  <c r="I10" i="171" s="1"/>
  <c r="J10" i="171" s="1"/>
  <c r="E13" i="150"/>
  <c r="H10" i="196"/>
  <c r="E2" i="196"/>
  <c r="E4" i="196"/>
  <c r="D4" i="196"/>
  <c r="H22" i="195"/>
  <c r="J22" i="195"/>
  <c r="E2" i="195"/>
  <c r="E56" i="20"/>
  <c r="F56" i="20"/>
  <c r="G56" i="20"/>
  <c r="H56" i="20"/>
  <c r="I56" i="20"/>
  <c r="J56" i="20"/>
  <c r="C4" i="194"/>
  <c r="C6" i="194"/>
  <c r="C8" i="194" s="1"/>
  <c r="C10" i="194" s="1"/>
  <c r="C12" i="194" s="1"/>
  <c r="C14" i="194" s="1"/>
  <c r="C16" i="194" s="1"/>
  <c r="B4" i="194"/>
  <c r="E3" i="194"/>
  <c r="E2" i="194"/>
  <c r="E23" i="46"/>
  <c r="E25" i="161"/>
  <c r="E21" i="46"/>
  <c r="D64" i="20"/>
  <c r="C64" i="20"/>
  <c r="E19" i="46"/>
  <c r="E37" i="57"/>
  <c r="E10" i="145"/>
  <c r="C4" i="181"/>
  <c r="B4" i="181"/>
  <c r="E3" i="181"/>
  <c r="E7" i="184"/>
  <c r="C18" i="46"/>
  <c r="E17" i="46"/>
  <c r="E5" i="171"/>
  <c r="E6" i="171" s="1"/>
  <c r="E11" i="157"/>
  <c r="C14" i="183"/>
  <c r="B14" i="183"/>
  <c r="E13" i="183"/>
  <c r="C12" i="183"/>
  <c r="B12" i="183"/>
  <c r="E11" i="183"/>
  <c r="B66" i="20"/>
  <c r="A66" i="20"/>
  <c r="C65" i="20"/>
  <c r="E65" i="20"/>
  <c r="E64" i="20"/>
  <c r="E7" i="150"/>
  <c r="E9" i="183"/>
  <c r="E61" i="20"/>
  <c r="E5" i="184"/>
  <c r="E7" i="183"/>
  <c r="B55" i="20"/>
  <c r="E13" i="161"/>
  <c r="E9" i="161"/>
  <c r="B4" i="184"/>
  <c r="C4" i="184"/>
  <c r="C6" i="184" s="1"/>
  <c r="E3" i="184"/>
  <c r="E2" i="184"/>
  <c r="E5" i="183"/>
  <c r="E5" i="150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E12" i="181"/>
  <c r="C6" i="181"/>
  <c r="C13" i="181"/>
  <c r="E13" i="181"/>
  <c r="D7" i="181"/>
  <c r="H6" i="181"/>
  <c r="E2" i="181"/>
  <c r="C4" i="171"/>
  <c r="B4" i="171"/>
  <c r="E3" i="171"/>
  <c r="A30" i="46"/>
  <c r="C29" i="46"/>
  <c r="E29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15" i="150"/>
  <c r="C14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0"/>
  <c r="C6" i="150"/>
  <c r="C8" i="150"/>
  <c r="B4" i="150"/>
  <c r="E3" i="150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4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E4" i="150"/>
  <c r="E6" i="150"/>
  <c r="D4" i="150"/>
  <c r="B6" i="150"/>
  <c r="H3" i="150"/>
  <c r="G3" i="150"/>
  <c r="F3" i="150"/>
  <c r="H3" i="152"/>
  <c r="H4" i="152"/>
  <c r="G3" i="152"/>
  <c r="G4" i="152"/>
  <c r="F3" i="152"/>
  <c r="F4" i="152"/>
  <c r="H2" i="152"/>
  <c r="G2" i="152"/>
  <c r="F2" i="152"/>
  <c r="H2" i="150"/>
  <c r="H4" i="150"/>
  <c r="G2" i="150"/>
  <c r="G4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4" i="150"/>
  <c r="G14" i="150"/>
  <c r="F14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F4" i="150"/>
  <c r="I3" i="150"/>
  <c r="J3" i="150"/>
  <c r="I3" i="152"/>
  <c r="I4" i="152"/>
  <c r="J3" i="152"/>
  <c r="J4" i="152"/>
  <c r="I2" i="152"/>
  <c r="J2" i="152"/>
  <c r="I2" i="150"/>
  <c r="I4" i="150"/>
  <c r="J2" i="150"/>
  <c r="J4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4" i="150"/>
  <c r="J14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2" i="57"/>
  <c r="E52" i="57"/>
  <c r="E51" i="57"/>
  <c r="F51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2" i="57"/>
  <c r="E53" i="57"/>
  <c r="G52" i="57"/>
  <c r="H52" i="57"/>
  <c r="H51" i="57"/>
  <c r="G51" i="57"/>
  <c r="I51" i="57"/>
  <c r="J51" i="57"/>
  <c r="J7" i="42"/>
  <c r="J8" i="42"/>
  <c r="I52" i="57"/>
  <c r="J52" i="57"/>
  <c r="J53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7" i="184"/>
  <c r="G7" i="184"/>
  <c r="F7" i="184"/>
  <c r="H17" i="46"/>
  <c r="G17" i="46"/>
  <c r="F17" i="46"/>
  <c r="H5" i="171"/>
  <c r="H6" i="171" s="1"/>
  <c r="G5" i="171"/>
  <c r="G6" i="171" s="1"/>
  <c r="F5" i="171"/>
  <c r="F6" i="171" s="1"/>
  <c r="H11" i="157"/>
  <c r="G11" i="157"/>
  <c r="F11" i="157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4" i="20"/>
  <c r="G64" i="20"/>
  <c r="F64" i="20"/>
  <c r="E66" i="20"/>
  <c r="H65" i="20"/>
  <c r="G65" i="20"/>
  <c r="F65" i="20"/>
  <c r="H7" i="150"/>
  <c r="G7" i="150"/>
  <c r="F7" i="150"/>
  <c r="H9" i="183"/>
  <c r="G9" i="183"/>
  <c r="F9" i="183"/>
  <c r="H61" i="20"/>
  <c r="G61" i="20"/>
  <c r="F61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H5" i="150"/>
  <c r="G5" i="150"/>
  <c r="F5" i="150"/>
  <c r="E4" i="183"/>
  <c r="E6" i="183"/>
  <c r="H2" i="183"/>
  <c r="G2" i="183"/>
  <c r="F2" i="183"/>
  <c r="H3" i="183"/>
  <c r="G3" i="183"/>
  <c r="F3" i="183"/>
  <c r="H23" i="161"/>
  <c r="G23" i="161"/>
  <c r="F23" i="161"/>
  <c r="E63" i="20"/>
  <c r="H62" i="20"/>
  <c r="G62" i="20"/>
  <c r="F62" i="20"/>
  <c r="E55" i="20"/>
  <c r="E57" i="20"/>
  <c r="D57" i="20"/>
  <c r="H54" i="20"/>
  <c r="G54" i="20"/>
  <c r="F54" i="20"/>
  <c r="H12" i="181"/>
  <c r="G12" i="181"/>
  <c r="F12" i="181"/>
  <c r="H2" i="181"/>
  <c r="G2" i="181"/>
  <c r="F2" i="181"/>
  <c r="C7" i="181"/>
  <c r="J6" i="181"/>
  <c r="E14" i="181"/>
  <c r="H13" i="181"/>
  <c r="G13" i="181"/>
  <c r="F13" i="181"/>
  <c r="E4" i="171"/>
  <c r="H3" i="171"/>
  <c r="H4" i="171"/>
  <c r="G3" i="171"/>
  <c r="G4" i="171"/>
  <c r="F3" i="171"/>
  <c r="E8" i="157"/>
  <c r="D8" i="157"/>
  <c r="D6" i="157"/>
  <c r="B8" i="157"/>
  <c r="C10" i="157"/>
  <c r="B30" i="46"/>
  <c r="E28" i="46"/>
  <c r="E30" i="46"/>
  <c r="H29" i="46"/>
  <c r="G29" i="46"/>
  <c r="F29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7" i="184"/>
  <c r="J7" i="184"/>
  <c r="I17" i="46"/>
  <c r="J17" i="46"/>
  <c r="C7" i="171"/>
  <c r="I5" i="171"/>
  <c r="I6" i="171" s="1"/>
  <c r="J5" i="171"/>
  <c r="J6" i="171" s="1"/>
  <c r="I11" i="157"/>
  <c r="J11" i="157"/>
  <c r="F14" i="183"/>
  <c r="I13" i="183"/>
  <c r="I14" i="183"/>
  <c r="J13" i="183"/>
  <c r="J14" i="183"/>
  <c r="F12" i="183"/>
  <c r="I11" i="183"/>
  <c r="I12" i="183"/>
  <c r="J11" i="183"/>
  <c r="J12" i="183"/>
  <c r="I65" i="20"/>
  <c r="J65" i="20"/>
  <c r="I64" i="20"/>
  <c r="J64" i="20"/>
  <c r="D6" i="150"/>
  <c r="B8" i="150"/>
  <c r="I7" i="150"/>
  <c r="J7" i="150"/>
  <c r="I9" i="183"/>
  <c r="J9" i="183"/>
  <c r="I61" i="20"/>
  <c r="J61" i="20"/>
  <c r="I5" i="184"/>
  <c r="J5" i="184"/>
  <c r="D6" i="183"/>
  <c r="B8" i="183"/>
  <c r="E8" i="183"/>
  <c r="I7" i="183"/>
  <c r="J7" i="183"/>
  <c r="G55" i="20"/>
  <c r="G57" i="20"/>
  <c r="H55" i="20"/>
  <c r="H57" i="20"/>
  <c r="D55" i="20"/>
  <c r="B57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B6" i="184" s="1"/>
  <c r="I5" i="183"/>
  <c r="J5" i="183"/>
  <c r="I5" i="150"/>
  <c r="J5" i="150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2" i="20"/>
  <c r="J62" i="20"/>
  <c r="F55" i="20"/>
  <c r="F57" i="20"/>
  <c r="I54" i="20"/>
  <c r="J54" i="20"/>
  <c r="I12" i="181"/>
  <c r="J12" i="181"/>
  <c r="I13" i="181"/>
  <c r="J13" i="181"/>
  <c r="C8" i="181"/>
  <c r="E8" i="181"/>
  <c r="E7" i="181"/>
  <c r="I2" i="181"/>
  <c r="J2" i="181"/>
  <c r="D4" i="171"/>
  <c r="F4" i="171"/>
  <c r="I3" i="171"/>
  <c r="I4" i="171"/>
  <c r="J3" i="171"/>
  <c r="J4" i="171"/>
  <c r="D10" i="157"/>
  <c r="B12" i="157"/>
  <c r="B10" i="157"/>
  <c r="I29" i="46"/>
  <c r="J29" i="46"/>
  <c r="H28" i="46"/>
  <c r="G28" i="46"/>
  <c r="F28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E7" i="171"/>
  <c r="J66" i="20"/>
  <c r="J6" i="183"/>
  <c r="I6" i="183"/>
  <c r="D8" i="183"/>
  <c r="B10" i="183"/>
  <c r="E10" i="183"/>
  <c r="D10" i="183"/>
  <c r="J8" i="183"/>
  <c r="J10" i="183"/>
  <c r="I8" i="183"/>
  <c r="I10" i="183"/>
  <c r="J55" i="20"/>
  <c r="J57" i="20"/>
  <c r="I55" i="20"/>
  <c r="I57" i="20"/>
  <c r="H10" i="161"/>
  <c r="H12" i="161"/>
  <c r="G10" i="161"/>
  <c r="G12" i="161"/>
  <c r="F10" i="161"/>
  <c r="E12" i="161"/>
  <c r="D12" i="161"/>
  <c r="B16" i="161"/>
  <c r="B15" i="150"/>
  <c r="J63" i="20"/>
  <c r="H7" i="181"/>
  <c r="G7" i="181"/>
  <c r="F7" i="181"/>
  <c r="E9" i="181"/>
  <c r="H8" i="181"/>
  <c r="G8" i="181"/>
  <c r="F8" i="181"/>
  <c r="J14" i="181"/>
  <c r="I28" i="46"/>
  <c r="J28" i="46"/>
  <c r="J30" i="46"/>
  <c r="J41" i="42"/>
  <c r="J44" i="42"/>
  <c r="J47" i="42"/>
  <c r="J50" i="42"/>
  <c r="J53" i="42"/>
  <c r="F8" i="161"/>
  <c r="I6" i="161"/>
  <c r="J15" i="117"/>
  <c r="H7" i="171"/>
  <c r="G7" i="171"/>
  <c r="F7" i="171"/>
  <c r="I7" i="171"/>
  <c r="J7" i="171"/>
  <c r="J8" i="171"/>
  <c r="I10" i="161"/>
  <c r="F12" i="161"/>
  <c r="E15" i="150"/>
  <c r="I8" i="181"/>
  <c r="J8" i="181"/>
  <c r="I7" i="181"/>
  <c r="J7" i="181"/>
  <c r="I8" i="161"/>
  <c r="J6" i="161"/>
  <c r="J8" i="161"/>
  <c r="C12" i="171"/>
  <c r="E12" i="171"/>
  <c r="I12" i="161"/>
  <c r="J10" i="161"/>
  <c r="J12" i="161"/>
  <c r="J9" i="181"/>
  <c r="J10" i="181"/>
  <c r="H12" i="171"/>
  <c r="G12" i="171"/>
  <c r="F12" i="171"/>
  <c r="I12" i="171"/>
  <c r="J12" i="171"/>
  <c r="E13" i="171"/>
  <c r="H7" i="205"/>
  <c r="G7" i="205"/>
  <c r="F7" i="205"/>
  <c r="E28" i="197"/>
  <c r="D28" i="197" s="1"/>
  <c r="B30" i="197" s="1"/>
  <c r="H27" i="197"/>
  <c r="H28" i="197"/>
  <c r="G27" i="197"/>
  <c r="G28" i="197"/>
  <c r="F27" i="197"/>
  <c r="E25" i="197"/>
  <c r="H24" i="197"/>
  <c r="G24" i="197"/>
  <c r="F24" i="197"/>
  <c r="H23" i="197"/>
  <c r="G23" i="197"/>
  <c r="F23" i="197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H33" i="161"/>
  <c r="G33" i="161"/>
  <c r="F33" i="161"/>
  <c r="E30" i="206"/>
  <c r="H29" i="206"/>
  <c r="G29" i="206"/>
  <c r="F29" i="206"/>
  <c r="H10" i="150"/>
  <c r="G10" i="150"/>
  <c r="F10" i="150"/>
  <c r="E12" i="150"/>
  <c r="H11" i="150"/>
  <c r="G11" i="150"/>
  <c r="F11" i="150"/>
  <c r="E8" i="150"/>
  <c r="D8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8" i="157"/>
  <c r="J18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E21" i="197"/>
  <c r="H20" i="197"/>
  <c r="G20" i="197"/>
  <c r="F20" i="197"/>
  <c r="H19" i="197"/>
  <c r="G19" i="197"/>
  <c r="F19" i="197"/>
  <c r="H16" i="197"/>
  <c r="G16" i="197"/>
  <c r="F16" i="197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B4" i="204"/>
  <c r="D4" i="204"/>
  <c r="B6" i="204" s="1"/>
  <c r="H3" i="204"/>
  <c r="H4" i="204"/>
  <c r="G3" i="204"/>
  <c r="G4" i="204"/>
  <c r="F3" i="204"/>
  <c r="E13" i="197"/>
  <c r="H12" i="197"/>
  <c r="G12" i="197"/>
  <c r="F12" i="197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34" i="197"/>
  <c r="H33" i="197"/>
  <c r="G33" i="197"/>
  <c r="F33" i="197"/>
  <c r="H20" i="199"/>
  <c r="H21" i="199"/>
  <c r="G20" i="199"/>
  <c r="G21" i="199"/>
  <c r="F20" i="199"/>
  <c r="F21" i="199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36" i="197"/>
  <c r="G36" i="197"/>
  <c r="F36" i="197"/>
  <c r="E38" i="197"/>
  <c r="H37" i="197"/>
  <c r="G37" i="197"/>
  <c r="F37" i="197"/>
  <c r="E4" i="197"/>
  <c r="H2" i="197"/>
  <c r="G2" i="197"/>
  <c r="F2" i="197"/>
  <c r="H3" i="197"/>
  <c r="G3" i="197"/>
  <c r="F3" i="197"/>
  <c r="H5" i="197"/>
  <c r="G5" i="197"/>
  <c r="F5" i="197"/>
  <c r="H7" i="197"/>
  <c r="G7" i="197"/>
  <c r="F7" i="197"/>
  <c r="H9" i="197"/>
  <c r="G9" i="197"/>
  <c r="F9" i="197"/>
  <c r="H11" i="197"/>
  <c r="G11" i="197"/>
  <c r="F11" i="197"/>
  <c r="H32" i="197"/>
  <c r="G32" i="197"/>
  <c r="F32" i="197"/>
  <c r="H40" i="197"/>
  <c r="G40" i="197"/>
  <c r="F40" i="197"/>
  <c r="E42" i="197"/>
  <c r="H41" i="197"/>
  <c r="G41" i="197"/>
  <c r="F41" i="197"/>
  <c r="H43" i="197"/>
  <c r="G43" i="197"/>
  <c r="F43" i="197"/>
  <c r="E45" i="197"/>
  <c r="H44" i="197"/>
  <c r="G44" i="197"/>
  <c r="F44" i="197"/>
  <c r="H47" i="197"/>
  <c r="G47" i="197"/>
  <c r="F47" i="197"/>
  <c r="E48" i="197"/>
  <c r="H50" i="197"/>
  <c r="G50" i="197"/>
  <c r="F50" i="197"/>
  <c r="E52" i="197"/>
  <c r="H51" i="197"/>
  <c r="G51" i="197"/>
  <c r="F51" i="197"/>
  <c r="D66" i="197"/>
  <c r="B67" i="197"/>
  <c r="D63" i="197"/>
  <c r="B64" i="197"/>
  <c r="D60" i="197"/>
  <c r="B61" i="197"/>
  <c r="D57" i="197"/>
  <c r="D54" i="197"/>
  <c r="B52" i="197"/>
  <c r="H53" i="197"/>
  <c r="G53" i="197"/>
  <c r="F53" i="197"/>
  <c r="E54" i="197"/>
  <c r="H56" i="197"/>
  <c r="G56" i="197"/>
  <c r="F56" i="197"/>
  <c r="E57" i="197"/>
  <c r="H59" i="197"/>
  <c r="G59" i="197"/>
  <c r="F59" i="197"/>
  <c r="E60" i="197"/>
  <c r="H62" i="197"/>
  <c r="G62" i="197"/>
  <c r="F62" i="197"/>
  <c r="E63" i="197"/>
  <c r="H65" i="197"/>
  <c r="G65" i="197"/>
  <c r="F65" i="197"/>
  <c r="E66" i="197"/>
  <c r="H68" i="197"/>
  <c r="G68" i="197"/>
  <c r="F68" i="197"/>
  <c r="H71" i="197"/>
  <c r="G71" i="197"/>
  <c r="F71" i="197"/>
  <c r="H34" i="42"/>
  <c r="G34" i="42"/>
  <c r="F34" i="42"/>
  <c r="E36" i="42"/>
  <c r="H35" i="42"/>
  <c r="G35" i="42"/>
  <c r="F35" i="42"/>
  <c r="C6" i="195"/>
  <c r="C8" i="195"/>
  <c r="H5" i="195"/>
  <c r="G5" i="195"/>
  <c r="F5" i="195"/>
  <c r="J6" i="150"/>
  <c r="J8" i="150"/>
  <c r="I6" i="150"/>
  <c r="I8" i="150"/>
  <c r="F6" i="150"/>
  <c r="F8" i="150"/>
  <c r="G6" i="150"/>
  <c r="G8" i="150"/>
  <c r="H6" i="150"/>
  <c r="H8" i="150"/>
  <c r="H16" i="150"/>
  <c r="G16" i="150"/>
  <c r="F16" i="150"/>
  <c r="E18" i="150"/>
  <c r="H17" i="150"/>
  <c r="G17" i="150"/>
  <c r="F17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 s="1"/>
  <c r="E14" i="161"/>
  <c r="H36" i="161"/>
  <c r="G36" i="161"/>
  <c r="F36" i="161"/>
  <c r="E38" i="161"/>
  <c r="H37" i="161"/>
  <c r="G37" i="161"/>
  <c r="F37" i="161"/>
  <c r="H5" i="194"/>
  <c r="G5" i="194"/>
  <c r="F5" i="194"/>
  <c r="H25" i="46"/>
  <c r="G25" i="46"/>
  <c r="F25" i="46"/>
  <c r="H13" i="150"/>
  <c r="G13" i="150"/>
  <c r="F13" i="150"/>
  <c r="H2" i="196"/>
  <c r="H4" i="196"/>
  <c r="H6" i="196" s="1"/>
  <c r="G2" i="196"/>
  <c r="G4" i="196"/>
  <c r="G6" i="196" s="1"/>
  <c r="F2" i="196"/>
  <c r="F4" i="196"/>
  <c r="J10" i="196"/>
  <c r="H2" i="195"/>
  <c r="G2" i="195"/>
  <c r="F2" i="195"/>
  <c r="E4" i="194"/>
  <c r="H2" i="194"/>
  <c r="G2" i="194"/>
  <c r="F2" i="194"/>
  <c r="H3" i="194"/>
  <c r="G3" i="194"/>
  <c r="F3" i="194"/>
  <c r="H23" i="46"/>
  <c r="G23" i="46"/>
  <c r="F23" i="46"/>
  <c r="H25" i="161"/>
  <c r="G25" i="161"/>
  <c r="F25" i="161"/>
  <c r="H21" i="46"/>
  <c r="G21" i="46"/>
  <c r="F21" i="46"/>
  <c r="E18" i="46"/>
  <c r="C20" i="46"/>
  <c r="C22" i="46"/>
  <c r="C24" i="46"/>
  <c r="C26" i="46"/>
  <c r="H18" i="46"/>
  <c r="G18" i="46"/>
  <c r="F18" i="46"/>
  <c r="E20" i="46"/>
  <c r="H19" i="46"/>
  <c r="H20" i="46"/>
  <c r="G19" i="46"/>
  <c r="G20" i="46"/>
  <c r="F19" i="46"/>
  <c r="D4" i="203"/>
  <c r="B6" i="203"/>
  <c r="I7" i="205"/>
  <c r="J7" i="205"/>
  <c r="F28" i="197"/>
  <c r="I27" i="197"/>
  <c r="I28" i="197"/>
  <c r="J27" i="197"/>
  <c r="J28" i="197"/>
  <c r="I24" i="197"/>
  <c r="J24" i="197"/>
  <c r="I23" i="197"/>
  <c r="J23" i="197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I33" i="161"/>
  <c r="J33" i="161"/>
  <c r="E31" i="206"/>
  <c r="H30" i="206"/>
  <c r="G30" i="206"/>
  <c r="F30" i="206"/>
  <c r="I29" i="206"/>
  <c r="J29" i="206"/>
  <c r="I10" i="150"/>
  <c r="J10" i="150"/>
  <c r="I11" i="150"/>
  <c r="J11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20" i="157"/>
  <c r="E20" i="157"/>
  <c r="E19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20" i="197"/>
  <c r="J20" i="197"/>
  <c r="I19" i="197"/>
  <c r="J19" i="197"/>
  <c r="I16" i="197"/>
  <c r="J16" i="197"/>
  <c r="J17" i="197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I12" i="197"/>
  <c r="J12" i="197"/>
  <c r="F31" i="42"/>
  <c r="I30" i="42"/>
  <c r="I31" i="42"/>
  <c r="J30" i="42"/>
  <c r="J31" i="42"/>
  <c r="I7" i="195"/>
  <c r="J7" i="195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33" i="197"/>
  <c r="J33" i="197"/>
  <c r="I20" i="199"/>
  <c r="I21" i="199"/>
  <c r="J20" i="199"/>
  <c r="J21" i="199"/>
  <c r="I41" i="161"/>
  <c r="J41" i="16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36" i="197"/>
  <c r="J36" i="197"/>
  <c r="I37" i="197"/>
  <c r="J37" i="197"/>
  <c r="I71" i="197"/>
  <c r="J71" i="197"/>
  <c r="I68" i="197"/>
  <c r="J68" i="197"/>
  <c r="E67" i="197"/>
  <c r="H66" i="197"/>
  <c r="G66" i="197"/>
  <c r="F66" i="197"/>
  <c r="I65" i="197"/>
  <c r="J65" i="197"/>
  <c r="E64" i="197"/>
  <c r="H63" i="197"/>
  <c r="G63" i="197"/>
  <c r="F63" i="197"/>
  <c r="I62" i="197"/>
  <c r="J62" i="197"/>
  <c r="E61" i="197"/>
  <c r="H60" i="197"/>
  <c r="G60" i="197"/>
  <c r="F60" i="197"/>
  <c r="I59" i="197"/>
  <c r="J59" i="197"/>
  <c r="E58" i="197"/>
  <c r="H57" i="197"/>
  <c r="G57" i="197"/>
  <c r="F57" i="197"/>
  <c r="I56" i="197"/>
  <c r="J56" i="197"/>
  <c r="E55" i="197"/>
  <c r="H54" i="197"/>
  <c r="G54" i="197"/>
  <c r="F54" i="197"/>
  <c r="I53" i="197"/>
  <c r="J53" i="197"/>
  <c r="D69" i="197"/>
  <c r="B55" i="197"/>
  <c r="D72" i="197"/>
  <c r="B58" i="197"/>
  <c r="I51" i="197"/>
  <c r="J51" i="197"/>
  <c r="I50" i="197"/>
  <c r="J50" i="197"/>
  <c r="E49" i="197"/>
  <c r="H48" i="197"/>
  <c r="G48" i="197"/>
  <c r="F48" i="197"/>
  <c r="I47" i="197"/>
  <c r="J47" i="197"/>
  <c r="I44" i="197"/>
  <c r="J44" i="197"/>
  <c r="I43" i="197"/>
  <c r="J43" i="197"/>
  <c r="I41" i="197"/>
  <c r="J41" i="197"/>
  <c r="I40" i="197"/>
  <c r="J40" i="197"/>
  <c r="I32" i="197"/>
  <c r="J32" i="197"/>
  <c r="I11" i="197"/>
  <c r="J11" i="197"/>
  <c r="I9" i="197"/>
  <c r="J9" i="197"/>
  <c r="I7" i="197"/>
  <c r="J7" i="197"/>
  <c r="I5" i="197"/>
  <c r="J5" i="197"/>
  <c r="I3" i="197"/>
  <c r="J3" i="197"/>
  <c r="F4" i="197"/>
  <c r="F6" i="197"/>
  <c r="F8" i="197"/>
  <c r="F10" i="197"/>
  <c r="I2" i="197"/>
  <c r="I4" i="197"/>
  <c r="I6" i="197"/>
  <c r="I8" i="197"/>
  <c r="I10" i="197"/>
  <c r="J2" i="197"/>
  <c r="J4" i="197"/>
  <c r="J6" i="197"/>
  <c r="J8" i="197"/>
  <c r="J10" i="197"/>
  <c r="G4" i="197"/>
  <c r="G6" i="197"/>
  <c r="G8" i="197"/>
  <c r="G10" i="197"/>
  <c r="H4" i="197"/>
  <c r="H6" i="197"/>
  <c r="H8" i="197"/>
  <c r="H10" i="197"/>
  <c r="E6" i="197"/>
  <c r="D4" i="197"/>
  <c r="B6" i="197"/>
  <c r="I34" i="42"/>
  <c r="J34" i="42"/>
  <c r="I35" i="42"/>
  <c r="J35" i="42"/>
  <c r="D4" i="195"/>
  <c r="E6" i="195"/>
  <c r="I5" i="195"/>
  <c r="J5" i="195"/>
  <c r="I16" i="150"/>
  <c r="J16" i="150"/>
  <c r="I17" i="150"/>
  <c r="J17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H34" i="161" s="1"/>
  <c r="G14" i="161"/>
  <c r="G16" i="161"/>
  <c r="G18" i="161"/>
  <c r="G20" i="161"/>
  <c r="G22" i="161"/>
  <c r="G24" i="161"/>
  <c r="G26" i="161"/>
  <c r="G28" i="161"/>
  <c r="G30" i="161"/>
  <c r="G32" i="161"/>
  <c r="G34" i="161" s="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25" i="46"/>
  <c r="J25" i="46"/>
  <c r="I13" i="150"/>
  <c r="J13" i="150"/>
  <c r="J15" i="150"/>
  <c r="I2" i="196"/>
  <c r="I4" i="196"/>
  <c r="I6" i="196" s="1"/>
  <c r="J2" i="196"/>
  <c r="J4" i="196"/>
  <c r="J6" i="196" s="1"/>
  <c r="C24" i="195"/>
  <c r="E24" i="195"/>
  <c r="I2" i="195"/>
  <c r="J2" i="195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3" i="46"/>
  <c r="J23" i="46"/>
  <c r="D20" i="46"/>
  <c r="B22" i="46"/>
  <c r="E22" i="46"/>
  <c r="G22" i="46"/>
  <c r="G24" i="46"/>
  <c r="G26" i="46"/>
  <c r="H22" i="46"/>
  <c r="H24" i="46"/>
  <c r="H26" i="46"/>
  <c r="I25" i="161"/>
  <c r="J25" i="161"/>
  <c r="I21" i="46"/>
  <c r="J21" i="46"/>
  <c r="I18" i="46"/>
  <c r="J18" i="46"/>
  <c r="F20" i="46"/>
  <c r="F22" i="46"/>
  <c r="F24" i="46"/>
  <c r="F26" i="46"/>
  <c r="I19" i="46"/>
  <c r="I20" i="46"/>
  <c r="J19" i="46"/>
  <c r="J20" i="46"/>
  <c r="J6" i="203"/>
  <c r="I6" i="203"/>
  <c r="J25" i="197"/>
  <c r="I38" i="206"/>
  <c r="J38" i="206"/>
  <c r="J39" i="206"/>
  <c r="I34" i="206"/>
  <c r="J34" i="206"/>
  <c r="J35" i="206"/>
  <c r="I30" i="206"/>
  <c r="J30" i="206"/>
  <c r="J31" i="206"/>
  <c r="J12" i="150"/>
  <c r="I26" i="206"/>
  <c r="J26" i="206"/>
  <c r="E18" i="206"/>
  <c r="D16" i="206"/>
  <c r="B18" i="206"/>
  <c r="H19" i="157"/>
  <c r="G19" i="157"/>
  <c r="F19" i="157"/>
  <c r="E21" i="157"/>
  <c r="H20" i="157"/>
  <c r="G20" i="157"/>
  <c r="F20" i="157"/>
  <c r="J21" i="197"/>
  <c r="J13" i="197"/>
  <c r="D6" i="195"/>
  <c r="B8" i="195"/>
  <c r="E8" i="195"/>
  <c r="J28" i="42"/>
  <c r="J18" i="199"/>
  <c r="J34" i="197"/>
  <c r="E15" i="199"/>
  <c r="D21" i="199"/>
  <c r="D13" i="199"/>
  <c r="B15" i="199"/>
  <c r="J25" i="199"/>
  <c r="J29" i="199"/>
  <c r="J32" i="199"/>
  <c r="J35" i="199"/>
  <c r="J38" i="197"/>
  <c r="E8" i="197"/>
  <c r="D6" i="197"/>
  <c r="B8" i="197"/>
  <c r="J42" i="197"/>
  <c r="J45" i="197"/>
  <c r="I48" i="197"/>
  <c r="J48" i="197"/>
  <c r="J49" i="197"/>
  <c r="J52" i="197"/>
  <c r="B73" i="197"/>
  <c r="E72" i="197"/>
  <c r="B70" i="197"/>
  <c r="E69" i="197"/>
  <c r="I54" i="197"/>
  <c r="J54" i="197"/>
  <c r="J55" i="197"/>
  <c r="I57" i="197"/>
  <c r="J57" i="197"/>
  <c r="J58" i="197"/>
  <c r="I60" i="197"/>
  <c r="J60" i="197"/>
  <c r="J61" i="197"/>
  <c r="I63" i="197"/>
  <c r="J63" i="197"/>
  <c r="J64" i="197"/>
  <c r="I66" i="197"/>
  <c r="J66" i="197"/>
  <c r="J67" i="197"/>
  <c r="J36" i="42"/>
  <c r="B6" i="195"/>
  <c r="J18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F34" i="161" s="1"/>
  <c r="I14" i="161"/>
  <c r="E18" i="161"/>
  <c r="D16" i="161"/>
  <c r="J38" i="161"/>
  <c r="D22" i="46"/>
  <c r="B24" i="46"/>
  <c r="E24" i="46"/>
  <c r="H24" i="195"/>
  <c r="G24" i="195"/>
  <c r="F24" i="195"/>
  <c r="J22" i="46"/>
  <c r="J24" i="46"/>
  <c r="J26" i="46"/>
  <c r="I22" i="46"/>
  <c r="I24" i="46"/>
  <c r="I26" i="46"/>
  <c r="J27" i="206"/>
  <c r="E20" i="206"/>
  <c r="D18" i="206"/>
  <c r="B20" i="206"/>
  <c r="I20" i="157"/>
  <c r="J20" i="157"/>
  <c r="I19" i="157"/>
  <c r="J19" i="157"/>
  <c r="D8" i="195"/>
  <c r="D15" i="199"/>
  <c r="E70" i="197"/>
  <c r="H69" i="197"/>
  <c r="G69" i="197"/>
  <c r="F69" i="197"/>
  <c r="E73" i="197"/>
  <c r="H72" i="197"/>
  <c r="G72" i="197"/>
  <c r="F72" i="197"/>
  <c r="E10" i="197"/>
  <c r="D8" i="197"/>
  <c r="B10" i="197"/>
  <c r="B25" i="195"/>
  <c r="E23" i="195"/>
  <c r="D18" i="161"/>
  <c r="E20" i="161"/>
  <c r="I16" i="161"/>
  <c r="I18" i="161"/>
  <c r="I20" i="161"/>
  <c r="I22" i="161"/>
  <c r="I24" i="161"/>
  <c r="I26" i="161"/>
  <c r="I28" i="161"/>
  <c r="I30" i="161"/>
  <c r="I32" i="161"/>
  <c r="I34" i="161" s="1"/>
  <c r="J14" i="161"/>
  <c r="J16" i="161"/>
  <c r="J18" i="161"/>
  <c r="J20" i="161"/>
  <c r="J22" i="161"/>
  <c r="J24" i="161"/>
  <c r="J26" i="161"/>
  <c r="J28" i="161"/>
  <c r="J30" i="161"/>
  <c r="J32" i="161"/>
  <c r="J34" i="161" s="1"/>
  <c r="D24" i="46"/>
  <c r="B26" i="46"/>
  <c r="E26" i="46"/>
  <c r="D26" i="46"/>
  <c r="I24" i="195"/>
  <c r="J24" i="195"/>
  <c r="E22" i="206"/>
  <c r="D20" i="206"/>
  <c r="J21" i="157"/>
  <c r="J22" i="157"/>
  <c r="D10" i="197"/>
  <c r="I72" i="197"/>
  <c r="J72" i="197"/>
  <c r="J73" i="197"/>
  <c r="I69" i="197"/>
  <c r="J69" i="197"/>
  <c r="J70" i="197"/>
  <c r="H23" i="195"/>
  <c r="G23" i="195"/>
  <c r="F23" i="195"/>
  <c r="E25" i="195"/>
  <c r="D20" i="161"/>
  <c r="E22" i="161"/>
  <c r="E24" i="206"/>
  <c r="D22" i="206"/>
  <c r="B24" i="206"/>
  <c r="I23" i="195"/>
  <c r="J23" i="195"/>
  <c r="J25" i="195"/>
  <c r="J26" i="195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E34" i="161" s="1"/>
  <c r="D34" i="161" s="1"/>
  <c r="D32" i="161"/>
  <c r="B34" i="161" s="1"/>
  <c r="H22" i="204" l="1"/>
  <c r="G22" i="204"/>
  <c r="F22" i="204"/>
  <c r="E24" i="204"/>
  <c r="H23" i="204"/>
  <c r="G23" i="204"/>
  <c r="F23" i="204"/>
  <c r="E8" i="204"/>
  <c r="D8" i="204" s="1"/>
  <c r="H7" i="204"/>
  <c r="H8" i="204" s="1"/>
  <c r="G7" i="204"/>
  <c r="G8" i="204" s="1"/>
  <c r="F7" i="204"/>
  <c r="E6" i="204"/>
  <c r="H9" i="214"/>
  <c r="G9" i="214"/>
  <c r="F9" i="214"/>
  <c r="H11" i="171"/>
  <c r="G11" i="171"/>
  <c r="F11" i="171"/>
  <c r="H18" i="204"/>
  <c r="G18" i="204"/>
  <c r="F18" i="204"/>
  <c r="E20" i="204"/>
  <c r="H19" i="204"/>
  <c r="G19" i="204"/>
  <c r="F19" i="204"/>
  <c r="H6" i="212"/>
  <c r="G6" i="212"/>
  <c r="F6" i="212"/>
  <c r="C7" i="212"/>
  <c r="E7" i="212" s="1"/>
  <c r="H67" i="20"/>
  <c r="G67" i="20"/>
  <c r="F67" i="20"/>
  <c r="C68" i="20"/>
  <c r="E68" i="20" s="1"/>
  <c r="E20" i="195"/>
  <c r="D20" i="195" s="1"/>
  <c r="H19" i="195"/>
  <c r="H20" i="195" s="1"/>
  <c r="G19" i="195"/>
  <c r="G20" i="195" s="1"/>
  <c r="F19" i="195"/>
  <c r="H14" i="204"/>
  <c r="G14" i="204"/>
  <c r="F14" i="204"/>
  <c r="E16" i="204"/>
  <c r="H15" i="204"/>
  <c r="G15" i="204"/>
  <c r="F15" i="204"/>
  <c r="E16" i="157"/>
  <c r="D16" i="157" s="1"/>
  <c r="H15" i="157"/>
  <c r="H16" i="157" s="1"/>
  <c r="G15" i="157"/>
  <c r="G16" i="157" s="1"/>
  <c r="F15" i="157"/>
  <c r="H17" i="195"/>
  <c r="G17" i="195"/>
  <c r="F17" i="195"/>
  <c r="H44" i="161"/>
  <c r="G44" i="161"/>
  <c r="F44" i="161"/>
  <c r="H40" i="161"/>
  <c r="G40" i="161"/>
  <c r="F40" i="161"/>
  <c r="H10" i="213"/>
  <c r="G10" i="213"/>
  <c r="F10" i="213"/>
  <c r="I8" i="214"/>
  <c r="J8" i="214" s="1"/>
  <c r="H6" i="210"/>
  <c r="G6" i="210"/>
  <c r="F6" i="210"/>
  <c r="H3" i="213"/>
  <c r="G3" i="213"/>
  <c r="F3" i="213"/>
  <c r="E4" i="217"/>
  <c r="D4" i="217" s="1"/>
  <c r="H2" i="217"/>
  <c r="G2" i="217"/>
  <c r="F2" i="217"/>
  <c r="H3" i="217"/>
  <c r="G3" i="217"/>
  <c r="F3" i="217"/>
  <c r="E30" i="197"/>
  <c r="D30" i="197" s="1"/>
  <c r="H29" i="197"/>
  <c r="H30" i="197" s="1"/>
  <c r="G29" i="197"/>
  <c r="G30" i="197" s="1"/>
  <c r="F29" i="197"/>
  <c r="E20" i="205"/>
  <c r="H19" i="205"/>
  <c r="G19" i="205"/>
  <c r="F19" i="205"/>
  <c r="E26" i="194"/>
  <c r="H25" i="194"/>
  <c r="G25" i="194"/>
  <c r="F25" i="194"/>
  <c r="H24" i="194"/>
  <c r="G24" i="194"/>
  <c r="F24" i="194"/>
  <c r="H45" i="206"/>
  <c r="G45" i="206"/>
  <c r="F45" i="206"/>
  <c r="B12" i="213"/>
  <c r="E12" i="213"/>
  <c r="H11" i="213"/>
  <c r="G11" i="213"/>
  <c r="F11" i="213"/>
  <c r="H15" i="195"/>
  <c r="G15" i="195"/>
  <c r="F15" i="195"/>
  <c r="E4" i="212"/>
  <c r="D4" i="212" s="1"/>
  <c r="H3" i="212"/>
  <c r="H4" i="212" s="1"/>
  <c r="G3" i="212"/>
  <c r="G4" i="212" s="1"/>
  <c r="F3" i="212"/>
  <c r="E4" i="216"/>
  <c r="H2" i="216"/>
  <c r="G2" i="216"/>
  <c r="F2" i="216"/>
  <c r="H3" i="216"/>
  <c r="G3" i="216"/>
  <c r="F3" i="216"/>
  <c r="H2" i="215"/>
  <c r="G2" i="215"/>
  <c r="F2" i="215"/>
  <c r="H4" i="215"/>
  <c r="G4" i="215"/>
  <c r="F4" i="215"/>
  <c r="E6" i="215"/>
  <c r="H5" i="215"/>
  <c r="G5" i="215"/>
  <c r="F5" i="215"/>
  <c r="E4" i="214"/>
  <c r="H2" i="214"/>
  <c r="G2" i="214"/>
  <c r="F2" i="214"/>
  <c r="H3" i="214"/>
  <c r="G3" i="214"/>
  <c r="F3" i="214"/>
  <c r="C10" i="214"/>
  <c r="E10" i="214" s="1"/>
  <c r="H2" i="213"/>
  <c r="H4" i="213" s="1"/>
  <c r="G2" i="213"/>
  <c r="G4" i="213" s="1"/>
  <c r="F2" i="213"/>
  <c r="F4" i="213" s="1"/>
  <c r="E48" i="57"/>
  <c r="D48" i="57" s="1"/>
  <c r="H47" i="57"/>
  <c r="H48" i="57" s="1"/>
  <c r="G47" i="57"/>
  <c r="G48" i="57" s="1"/>
  <c r="F47" i="57"/>
  <c r="H46" i="57"/>
  <c r="G46" i="57"/>
  <c r="F46" i="57"/>
  <c r="H45" i="57"/>
  <c r="G45" i="57"/>
  <c r="F45" i="57"/>
  <c r="E14" i="195"/>
  <c r="H13" i="195"/>
  <c r="G13" i="195"/>
  <c r="F13" i="195"/>
  <c r="E4" i="210"/>
  <c r="H3" i="210"/>
  <c r="G3" i="210"/>
  <c r="F3" i="210"/>
  <c r="H5" i="204"/>
  <c r="H6" i="204" s="1"/>
  <c r="G5" i="204"/>
  <c r="G6" i="204" s="1"/>
  <c r="F5" i="204"/>
  <c r="F6" i="204" s="1"/>
  <c r="H54" i="57"/>
  <c r="G54" i="57"/>
  <c r="F54" i="57"/>
  <c r="E56" i="57"/>
  <c r="H55" i="57"/>
  <c r="G55" i="57"/>
  <c r="F55" i="57"/>
  <c r="H21" i="194"/>
  <c r="G21" i="194"/>
  <c r="F21" i="194"/>
  <c r="E19" i="194"/>
  <c r="H18" i="194"/>
  <c r="G18" i="194"/>
  <c r="F18" i="194"/>
  <c r="E22" i="194"/>
  <c r="D22" i="194" s="1"/>
  <c r="E10" i="194"/>
  <c r="D8" i="194"/>
  <c r="B10" i="194" s="1"/>
  <c r="H29" i="194"/>
  <c r="G29" i="194"/>
  <c r="F29" i="194"/>
  <c r="H31" i="46"/>
  <c r="G31" i="46"/>
  <c r="F31" i="46"/>
  <c r="E33" i="46"/>
  <c r="H32" i="46"/>
  <c r="G32" i="46"/>
  <c r="F32" i="46"/>
  <c r="H2" i="212"/>
  <c r="G2" i="212"/>
  <c r="F2" i="212"/>
  <c r="H16" i="117"/>
  <c r="G16" i="117"/>
  <c r="F16" i="117"/>
  <c r="E9" i="184"/>
  <c r="H8" i="184"/>
  <c r="G8" i="184"/>
  <c r="F8" i="184"/>
  <c r="H11" i="184"/>
  <c r="H12" i="184" s="1"/>
  <c r="G11" i="184"/>
  <c r="G12" i="184" s="1"/>
  <c r="F11" i="184"/>
  <c r="F12" i="184" s="1"/>
  <c r="E13" i="205"/>
  <c r="H12" i="205"/>
  <c r="G12" i="205"/>
  <c r="F12" i="205"/>
  <c r="H15" i="205"/>
  <c r="G15" i="205"/>
  <c r="F15" i="205"/>
  <c r="E8" i="210"/>
  <c r="H7" i="210"/>
  <c r="G7" i="210"/>
  <c r="F7" i="210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E59" i="20"/>
  <c r="D59" i="20" s="1"/>
  <c r="H58" i="20"/>
  <c r="H59" i="20" s="1"/>
  <c r="G58" i="20"/>
  <c r="G59" i="20" s="1"/>
  <c r="F58" i="20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 s="1"/>
  <c r="H17" i="194"/>
  <c r="G17" i="194"/>
  <c r="F17" i="194"/>
  <c r="H15" i="194"/>
  <c r="G15" i="194"/>
  <c r="F15" i="194"/>
  <c r="B13" i="196"/>
  <c r="B6" i="196"/>
  <c r="C6" i="196"/>
  <c r="E8" i="196"/>
  <c r="H7" i="196"/>
  <c r="H8" i="196" s="1"/>
  <c r="G7" i="196"/>
  <c r="G8" i="196" s="1"/>
  <c r="F7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7" i="207"/>
  <c r="J6" i="207"/>
  <c r="E8" i="203"/>
  <c r="D8" i="203" s="1"/>
  <c r="H7" i="203"/>
  <c r="H8" i="203" s="1"/>
  <c r="G7" i="203"/>
  <c r="G8" i="203" s="1"/>
  <c r="F7" i="203"/>
  <c r="I22" i="204" l="1"/>
  <c r="J22" i="204"/>
  <c r="I23" i="204"/>
  <c r="J23" i="204"/>
  <c r="F8" i="204"/>
  <c r="I7" i="204"/>
  <c r="I8" i="204" s="1"/>
  <c r="J7" i="204"/>
  <c r="J8" i="204" s="1"/>
  <c r="I9" i="214"/>
  <c r="J9" i="214"/>
  <c r="I11" i="171"/>
  <c r="J11" i="171"/>
  <c r="J13" i="171" s="1"/>
  <c r="J14" i="171" s="1"/>
  <c r="I18" i="204"/>
  <c r="J18" i="204"/>
  <c r="I19" i="204"/>
  <c r="J19" i="204"/>
  <c r="I6" i="212"/>
  <c r="J6" i="212"/>
  <c r="E8" i="212"/>
  <c r="H7" i="212"/>
  <c r="G7" i="212"/>
  <c r="F7" i="212"/>
  <c r="I67" i="20"/>
  <c r="J67" i="20"/>
  <c r="E69" i="20"/>
  <c r="H68" i="20"/>
  <c r="G68" i="20"/>
  <c r="F68" i="20"/>
  <c r="F20" i="195"/>
  <c r="I19" i="195"/>
  <c r="I20" i="195" s="1"/>
  <c r="J19" i="195"/>
  <c r="J20" i="195" s="1"/>
  <c r="I14" i="204"/>
  <c r="J14" i="204"/>
  <c r="I15" i="204"/>
  <c r="J15" i="204"/>
  <c r="J16" i="204" s="1"/>
  <c r="F16" i="157"/>
  <c r="I15" i="157"/>
  <c r="I16" i="157" s="1"/>
  <c r="J15" i="157"/>
  <c r="J16" i="157" s="1"/>
  <c r="I17" i="195"/>
  <c r="J17" i="195"/>
  <c r="D14" i="195"/>
  <c r="B16" i="195" s="1"/>
  <c r="E16" i="195"/>
  <c r="I44" i="161"/>
  <c r="J44" i="161"/>
  <c r="I40" i="161"/>
  <c r="J40" i="161"/>
  <c r="J42" i="161" s="1"/>
  <c r="I10" i="213"/>
  <c r="J10" i="213"/>
  <c r="I6" i="210"/>
  <c r="J6" i="210"/>
  <c r="I3" i="213"/>
  <c r="J3" i="213"/>
  <c r="I3" i="217"/>
  <c r="J3" i="217"/>
  <c r="F4" i="217"/>
  <c r="I2" i="217"/>
  <c r="I4" i="217" s="1"/>
  <c r="J2" i="217"/>
  <c r="J4" i="217" s="1"/>
  <c r="G4" i="217"/>
  <c r="H4" i="217"/>
  <c r="F30" i="197"/>
  <c r="I29" i="197"/>
  <c r="I30" i="197" s="1"/>
  <c r="J29" i="197"/>
  <c r="J30" i="197" s="1"/>
  <c r="I19" i="205"/>
  <c r="J19" i="205"/>
  <c r="J20" i="205" s="1"/>
  <c r="I25" i="194"/>
  <c r="J25" i="194"/>
  <c r="J26" i="194" s="1"/>
  <c r="I24" i="194"/>
  <c r="J24" i="194"/>
  <c r="I45" i="206"/>
  <c r="J45" i="206"/>
  <c r="J46" i="206" s="1"/>
  <c r="I11" i="213"/>
  <c r="J11" i="213"/>
  <c r="I15" i="195"/>
  <c r="J15" i="195"/>
  <c r="G14" i="195"/>
  <c r="G16" i="195" s="1"/>
  <c r="G18" i="195" s="1"/>
  <c r="H14" i="195"/>
  <c r="H16" i="195" s="1"/>
  <c r="H18" i="195" s="1"/>
  <c r="F4" i="212"/>
  <c r="I3" i="212"/>
  <c r="I4" i="212" s="1"/>
  <c r="J3" i="212"/>
  <c r="J4" i="212" s="1"/>
  <c r="I3" i="216"/>
  <c r="J3" i="216"/>
  <c r="I2" i="216"/>
  <c r="J2" i="216"/>
  <c r="I5" i="215"/>
  <c r="J5" i="215"/>
  <c r="I4" i="215"/>
  <c r="J4" i="215"/>
  <c r="I2" i="215"/>
  <c r="J2" i="215"/>
  <c r="H10" i="214"/>
  <c r="G10" i="214"/>
  <c r="F10" i="214"/>
  <c r="I3" i="214"/>
  <c r="J3" i="214"/>
  <c r="F4" i="214"/>
  <c r="I2" i="214"/>
  <c r="I4" i="214" s="1"/>
  <c r="J2" i="214"/>
  <c r="J4" i="214" s="1"/>
  <c r="G4" i="214"/>
  <c r="H4" i="214"/>
  <c r="D4" i="214"/>
  <c r="I2" i="213"/>
  <c r="I4" i="213" s="1"/>
  <c r="J2" i="213"/>
  <c r="J4" i="213" s="1"/>
  <c r="F48" i="57"/>
  <c r="I47" i="57"/>
  <c r="I48" i="57" s="1"/>
  <c r="J47" i="57"/>
  <c r="J48" i="57" s="1"/>
  <c r="I46" i="57"/>
  <c r="J46" i="57"/>
  <c r="I45" i="57"/>
  <c r="J45" i="57"/>
  <c r="D44" i="57"/>
  <c r="F14" i="195"/>
  <c r="F16" i="195" s="1"/>
  <c r="F18" i="195" s="1"/>
  <c r="I13" i="195"/>
  <c r="J13" i="195"/>
  <c r="I3" i="210"/>
  <c r="J3" i="210"/>
  <c r="I5" i="204"/>
  <c r="I6" i="204" s="1"/>
  <c r="J5" i="204"/>
  <c r="J6" i="204" s="1"/>
  <c r="G44" i="57"/>
  <c r="H44" i="57"/>
  <c r="I54" i="57"/>
  <c r="J54" i="57"/>
  <c r="I55" i="57"/>
  <c r="J55" i="57"/>
  <c r="I21" i="194"/>
  <c r="J21" i="194"/>
  <c r="F22" i="194"/>
  <c r="I22" i="194"/>
  <c r="J22" i="194"/>
  <c r="G22" i="194"/>
  <c r="H22" i="194"/>
  <c r="I18" i="194"/>
  <c r="J18" i="194"/>
  <c r="J19" i="194" s="1"/>
  <c r="G16" i="194"/>
  <c r="H16" i="194"/>
  <c r="E12" i="194"/>
  <c r="D10" i="194"/>
  <c r="B12" i="194" s="1"/>
  <c r="I29" i="194"/>
  <c r="J29" i="194"/>
  <c r="I31" i="46"/>
  <c r="J31" i="46"/>
  <c r="I32" i="46"/>
  <c r="J32" i="46"/>
  <c r="I2" i="212"/>
  <c r="J2" i="212"/>
  <c r="I16" i="117"/>
  <c r="J16" i="117"/>
  <c r="I11" i="184"/>
  <c r="I12" i="184" s="1"/>
  <c r="J11" i="184"/>
  <c r="J12" i="184" s="1"/>
  <c r="I8" i="184"/>
  <c r="J8" i="184"/>
  <c r="J9" i="184" s="1"/>
  <c r="D12" i="184"/>
  <c r="I12" i="205"/>
  <c r="J12" i="205"/>
  <c r="I15" i="205"/>
  <c r="J15" i="205"/>
  <c r="I7" i="210"/>
  <c r="J7" i="210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F59" i="20"/>
  <c r="I58" i="20"/>
  <c r="I59" i="20" s="1"/>
  <c r="J58" i="20"/>
  <c r="J59" i="20" s="1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/>
  <c r="J11" i="195" s="1"/>
  <c r="E12" i="204"/>
  <c r="H11" i="204"/>
  <c r="G11" i="204"/>
  <c r="F11" i="204"/>
  <c r="I17" i="194"/>
  <c r="J17" i="194"/>
  <c r="I15" i="194"/>
  <c r="J15" i="194"/>
  <c r="D8" i="196"/>
  <c r="D6" i="196"/>
  <c r="B8" i="196" s="1"/>
  <c r="C12" i="196"/>
  <c r="E12" i="196" s="1"/>
  <c r="E11" i="196"/>
  <c r="F8" i="196"/>
  <c r="I7" i="196"/>
  <c r="I8" i="196" s="1"/>
  <c r="J7" i="196"/>
  <c r="J8" i="196" s="1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F16" i="194" s="1"/>
  <c r="I13" i="194"/>
  <c r="I14" i="194" s="1"/>
  <c r="J13" i="194"/>
  <c r="J14" i="194" s="1"/>
  <c r="C8" i="207"/>
  <c r="E8" i="207" s="1"/>
  <c r="E7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24" i="204" l="1"/>
  <c r="J20" i="204"/>
  <c r="I7" i="212"/>
  <c r="J7" i="212"/>
  <c r="I68" i="20"/>
  <c r="J68" i="20"/>
  <c r="D16" i="195"/>
  <c r="B18" i="195" s="1"/>
  <c r="E18" i="195"/>
  <c r="J4" i="210"/>
  <c r="J12" i="213"/>
  <c r="J14" i="195"/>
  <c r="J16" i="195" s="1"/>
  <c r="J18" i="195" s="1"/>
  <c r="I14" i="195"/>
  <c r="I16" i="195" s="1"/>
  <c r="I18" i="195" s="1"/>
  <c r="J4" i="216"/>
  <c r="J6" i="215"/>
  <c r="I10" i="214"/>
  <c r="J10" i="214"/>
  <c r="D6" i="204"/>
  <c r="C7" i="213"/>
  <c r="E7" i="213" s="1"/>
  <c r="J44" i="57"/>
  <c r="I44" i="57"/>
  <c r="J56" i="57"/>
  <c r="J16" i="194"/>
  <c r="I16" i="194"/>
  <c r="D12" i="194"/>
  <c r="B14" i="194" s="1"/>
  <c r="E14" i="194"/>
  <c r="J33" i="46"/>
  <c r="J13" i="205"/>
  <c r="J8" i="210"/>
  <c r="J18" i="117"/>
  <c r="J8" i="208"/>
  <c r="I8" i="208"/>
  <c r="I11" i="204"/>
  <c r="J11" i="204"/>
  <c r="H11" i="196"/>
  <c r="G11" i="196"/>
  <c r="F11" i="196"/>
  <c r="I11" i="196" s="1"/>
  <c r="J11" i="196"/>
  <c r="E13" i="196"/>
  <c r="H12" i="196"/>
  <c r="G12" i="196"/>
  <c r="F12" i="196"/>
  <c r="I12" i="196" s="1"/>
  <c r="J12" i="196"/>
  <c r="J13" i="196" s="1"/>
  <c r="J14" i="196" s="1"/>
  <c r="J41" i="57"/>
  <c r="I38" i="57"/>
  <c r="H7" i="207"/>
  <c r="G7" i="207"/>
  <c r="F7" i="207"/>
  <c r="E9" i="207"/>
  <c r="H8" i="207"/>
  <c r="G8" i="207"/>
  <c r="F8" i="207"/>
  <c r="J8" i="212" l="1"/>
  <c r="J69" i="20"/>
  <c r="D18" i="195"/>
  <c r="H7" i="213"/>
  <c r="G7" i="213"/>
  <c r="F7" i="213"/>
  <c r="D14" i="194"/>
  <c r="B16" i="194" s="1"/>
  <c r="E16" i="194"/>
  <c r="J12" i="204"/>
  <c r="J38" i="57"/>
  <c r="I8" i="207"/>
  <c r="J8" i="207"/>
  <c r="I7" i="207"/>
  <c r="J7" i="207"/>
  <c r="B8" i="213" l="1"/>
  <c r="E6" i="213"/>
  <c r="I7" i="213"/>
  <c r="J7" i="213"/>
  <c r="D16" i="194"/>
  <c r="J9" i="207"/>
  <c r="J10" i="207" s="1"/>
  <c r="H6" i="213" l="1"/>
  <c r="G6" i="213"/>
  <c r="F6" i="213"/>
  <c r="E8" i="213"/>
  <c r="I6" i="213" l="1"/>
  <c r="J6" i="213"/>
  <c r="J8" i="213" s="1"/>
  <c r="E11" i="214" l="1"/>
  <c r="B11" i="214" s="1"/>
  <c r="J11" i="214" l="1"/>
  <c r="J12" i="214" s="1"/>
  <c r="D16" i="205"/>
  <c r="D6" i="171"/>
  <c r="E8" i="171"/>
</calcChain>
</file>

<file path=xl/sharedStrings.xml><?xml version="1.0" encoding="utf-8"?>
<sst xmlns="http://schemas.openxmlformats.org/spreadsheetml/2006/main" count="504" uniqueCount="40">
  <si>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</si>
  <si>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</si>
  <si>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</si>
  <si>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</si>
  <si>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</si>
  <si>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</si>
  <si>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</si>
  <si>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</si>
  <si>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</si>
  <si>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AH</t>
  </si>
  <si>
    <t>AIMIRT</t>
  </si>
  <si>
    <t>ASK</t>
  </si>
  <si>
    <t>ASP</t>
  </si>
  <si>
    <t>AWC</t>
  </si>
  <si>
    <t>BBL</t>
  </si>
  <si>
    <t>BCH</t>
  </si>
  <si>
    <t>CPNREIT</t>
  </si>
  <si>
    <t>POM</t>
  </si>
  <si>
    <t>DIF</t>
  </si>
  <si>
    <t>BAL</t>
  </si>
  <si>
    <t>GVREIT</t>
  </si>
  <si>
    <t>ICHI</t>
  </si>
  <si>
    <t>IVL</t>
  </si>
  <si>
    <t>JASIF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</si>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</sst>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yyyy\-mm\-dd"/>
    <numFmt numFmtId="188" formatCode="\฿#,##0.00"/>
    <numFmt numFmtId="189" formatCode="[$฿-41E]#,##0.00"/>
    <numFmt numFmtId="190" formatCode="\฿#,##0.000"/>
    <numFmt numFmtId="191" formatCode="#,##0.0000"/>
    <numFmt numFmtId="192" formatCode="0.0000"/>
    <numFmt numFmtId="193" formatCode="yyyy\-mm\-dd;@"/>
    <numFmt numFmtId="194" formatCode="&quot;฿&quot;#,##0.00"/>
  </numFmts>
  <fonts count="20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88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88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88" fontId="4" fillId="0" borderId="0" xfId="0" applyNumberFormat="1" applyFont="1"/>
    <xf numFmtId="189" fontId="4" fillId="0" borderId="0" xfId="0" applyNumberFormat="1" applyFont="1"/>
    <xf numFmtId="0" fontId="5" fillId="0" borderId="0" xfId="0" applyFont="1"/>
    <xf numFmtId="189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88" fontId="6" fillId="0" borderId="0" xfId="0" applyNumberFormat="1" applyFont="1"/>
    <xf numFmtId="189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90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91" fontId="6" fillId="0" borderId="0" xfId="0" applyNumberFormat="1" applyFont="1"/>
    <xf numFmtId="4" fontId="3" fillId="0" borderId="0" xfId="0" applyNumberFormat="1" applyFont="1"/>
    <xf numFmtId="190" fontId="3" fillId="0" borderId="0" xfId="0" applyNumberFormat="1" applyFont="1"/>
    <xf numFmtId="191" fontId="2" fillId="0" borderId="0" xfId="0" applyNumberFormat="1" applyFont="1"/>
    <xf numFmtId="189" fontId="2" fillId="0" borderId="0" xfId="0" applyNumberFormat="1" applyFont="1"/>
    <xf numFmtId="187" fontId="6" fillId="0" borderId="0" xfId="0" applyNumberFormat="1" applyFont="1"/>
    <xf numFmtId="187" fontId="4" fillId="0" borderId="0" xfId="0" applyNumberFormat="1" applyFont="1"/>
    <xf numFmtId="192" fontId="4" fillId="0" borderId="0" xfId="0" applyNumberFormat="1" applyFont="1"/>
    <xf numFmtId="191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92" fontId="1" fillId="0" borderId="0" xfId="0" applyNumberFormat="1" applyFont="1"/>
    <xf numFmtId="191" fontId="3" fillId="0" borderId="0" xfId="0" applyNumberFormat="1" applyFont="1"/>
    <xf numFmtId="191" fontId="1" fillId="0" borderId="0" xfId="0" applyNumberFormat="1" applyFont="1"/>
    <xf numFmtId="4" fontId="2" fillId="0" borderId="0" xfId="0" applyNumberFormat="1" applyFont="1"/>
    <xf numFmtId="193" fontId="4" fillId="0" borderId="0" xfId="0" applyNumberFormat="1" applyFont="1"/>
    <xf numFmtId="193" fontId="1" fillId="0" borderId="0" xfId="0" applyNumberFormat="1" applyFont="1"/>
    <xf numFmtId="3" fontId="8" fillId="0" borderId="0" xfId="0" applyNumberFormat="1" applyFont="1"/>
    <xf numFmtId="191" fontId="8" fillId="0" borderId="0" xfId="0" applyNumberFormat="1" applyFont="1"/>
    <xf numFmtId="189" fontId="1" fillId="0" borderId="0" xfId="0" applyNumberFormat="1" applyFont="1"/>
    <xf numFmtId="193" fontId="8" fillId="0" borderId="0" xfId="0" applyNumberFormat="1" applyFont="1"/>
    <xf numFmtId="193" fontId="3" fillId="0" borderId="0" xfId="0" applyNumberFormat="1" applyFont="1"/>
    <xf numFmtId="188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88" fontId="12" fillId="0" borderId="0" xfId="0" applyNumberFormat="1" applyFont="1"/>
    <xf numFmtId="194" fontId="3" fillId="0" borderId="0" xfId="0" applyNumberFormat="1" applyFont="1"/>
    <xf numFmtId="0" fontId="12" fillId="0" borderId="0" xfId="0" applyFont="1"/>
    <xf numFmtId="192" fontId="3" fillId="0" borderId="0" xfId="0" applyNumberFormat="1" applyFont="1"/>
    <xf numFmtId="192" fontId="6" fillId="0" borderId="0" xfId="0" applyNumberFormat="1" applyFont="1"/>
    <xf numFmtId="192" fontId="2" fillId="0" borderId="0" xfId="0" applyNumberFormat="1" applyFont="1"/>
    <xf numFmtId="187" fontId="3" fillId="0" borderId="0" xfId="0" applyNumberFormat="1" applyFont="1"/>
    <xf numFmtId="194" fontId="6" fillId="0" borderId="0" xfId="0" applyNumberFormat="1" applyFont="1"/>
    <xf numFmtId="194" fontId="4" fillId="0" borderId="0" xfId="0" applyNumberFormat="1" applyFont="1"/>
    <xf numFmtId="187" fontId="2" fillId="0" borderId="0" xfId="0" applyNumberFormat="1" applyFont="1"/>
    <xf numFmtId="194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14" fontId="16" fillId="0" borderId="0" xfId="0" applyNumberFormat="1" applyFont="1"/>
    <xf numFmtId="0" fontId="16" fillId="0" borderId="0" xfId="0" applyFont="1"/>
    <xf numFmtId="3" fontId="16" fillId="0" borderId="0" xfId="0" applyNumberFormat="1" applyFont="1"/>
    <xf numFmtId="188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88" fontId="17" fillId="0" borderId="0" xfId="0" applyNumberFormat="1" applyFont="1"/>
    <xf numFmtId="189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93" fontId="6" fillId="0" borderId="0" xfId="0" applyNumberFormat="1" applyFont="1"/>
    <xf numFmtId="193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89" fontId="16" fillId="0" borderId="0" xfId="0" applyNumberFormat="1" applyFont="1"/>
    <xf numFmtId="4" fontId="6" fillId="0" borderId="0" xfId="0" applyNumberFormat="1" applyFont="1"/>
    <xf numFmtId="193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91" fontId="8" fillId="2" borderId="0" xfId="0" applyNumberFormat="1" applyFont="1" applyFill="1"/>
    <xf numFmtId="188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19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30" workbookViewId="0">
      <selection activeCell="D46" sqref="D46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1" width="9.625" style="1" bestFit="1" customWidth="1"/>
    <col min="12" max="16384" width="8.875" style="1"/>
  </cols>
  <sheetData>
    <row r="1" spans="1:19">
      <c r="B1" s="1" t="s">
        <v>0</v>
      </c>
    </row>
    <row r="2" spans="1:19" s="19" customFormat="1" ht="16.5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7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7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7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7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7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7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7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7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4"/>
      <c r="B22" s="95">
        <f>(D21-D28)/D28</f>
        <v>-0.12767624020887736</v>
      </c>
      <c r="C22" s="96">
        <f>SUM(C20:C21)</f>
        <v>12000</v>
      </c>
      <c r="D22" s="97">
        <f>E22/C22</f>
        <v>74.5625</v>
      </c>
      <c r="E22" s="96">
        <f t="shared" ref="E22:J22" si="7">SUM(E20:E21)</f>
        <v>894750</v>
      </c>
      <c r="F22" s="96">
        <f t="shared" si="7"/>
        <v>1789.5</v>
      </c>
      <c r="G22" s="96">
        <f t="shared" si="7"/>
        <v>53.684999999999995</v>
      </c>
      <c r="H22" s="96">
        <f t="shared" si="7"/>
        <v>8.9475000000000016</v>
      </c>
      <c r="I22" s="96">
        <f t="shared" si="7"/>
        <v>129.64927499999999</v>
      </c>
      <c r="J22" s="96">
        <f t="shared" si="7"/>
        <v>896731.78177500004</v>
      </c>
    </row>
    <row r="23" spans="1:11">
      <c r="A23" s="49">
        <v>44658</v>
      </c>
      <c r="B23" s="15" t="s">
        <v>1</v>
      </c>
      <c r="C23" s="87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7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75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7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75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7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75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7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7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75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100" customFormat="1" ht="15.7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8"/>
      <c r="L40" s="99"/>
      <c r="M40" s="99"/>
      <c r="N40" s="99"/>
      <c r="O40" s="99"/>
    </row>
    <row r="41" spans="1:15">
      <c r="A41" s="55">
        <v>44603</v>
      </c>
      <c r="B41" s="13" t="s">
        <v>1</v>
      </c>
      <c r="C41" s="90">
        <v>1000</v>
      </c>
      <c r="D41" s="46">
        <v>33.25</v>
      </c>
      <c r="E41" s="20">
        <f>C41*D41</f>
        <v>33250</v>
      </c>
      <c r="F41" s="20">
        <f>E41*0.002</f>
        <v>66.5</v>
      </c>
      <c r="G41" s="20">
        <f>E41*0.00006</f>
        <v>1.9950000000000001</v>
      </c>
      <c r="H41" s="20">
        <f>E41*0.00001</f>
        <v>0.33250000000000002</v>
      </c>
      <c r="I41" s="20">
        <f>(F41+G41+H41)*0.07</f>
        <v>4.8179250000000007</v>
      </c>
      <c r="J41" s="20">
        <f>E41+F41+I41+G41+H41</f>
        <v>33323.645425000002</v>
      </c>
    </row>
    <row r="42" spans="1:15">
      <c r="B42" s="3">
        <f>(D41-D40)/D40</f>
        <v>-0.56957928802588997</v>
      </c>
      <c r="C42" s="2">
        <f>SUM(C40:C41)</f>
        <v>11000</v>
      </c>
      <c r="D42" s="47">
        <f>E42/C42</f>
        <v>73.25</v>
      </c>
      <c r="E42" s="2">
        <f t="shared" ref="E42:J42" si="9">SUM(E40:E41)</f>
        <v>805750</v>
      </c>
      <c r="F42" s="2">
        <f t="shared" si="9"/>
        <v>1611.5</v>
      </c>
      <c r="G42" s="2">
        <f t="shared" si="9"/>
        <v>48.344999999999999</v>
      </c>
      <c r="H42" s="2">
        <f t="shared" si="9"/>
        <v>8.057500000000001</v>
      </c>
      <c r="I42" s="2">
        <f t="shared" si="9"/>
        <v>116.753175</v>
      </c>
      <c r="J42" s="2">
        <f t="shared" si="9"/>
        <v>807534.65567499993</v>
      </c>
    </row>
    <row r="43" spans="1:15" s="19" customFormat="1" ht="16.5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>
        <v>44658</v>
      </c>
      <c r="B44" s="13" t="s">
        <v>1</v>
      </c>
      <c r="C44" s="10">
        <v>1000</v>
      </c>
      <c r="D44" s="34">
        <v>62.75</v>
      </c>
      <c r="E44" s="11">
        <v>62750</v>
      </c>
      <c r="F44" s="35">
        <v>125.5</v>
      </c>
      <c r="G44" s="34">
        <v>3.7650000000000001</v>
      </c>
      <c r="H44" s="34">
        <v>0.62750000000000006</v>
      </c>
      <c r="I44" s="34">
        <v>9.0924750000000003</v>
      </c>
      <c r="J44" s="34">
        <v>62888.984974999999</v>
      </c>
      <c r="K44" s="10"/>
    </row>
    <row r="45" spans="1:15" s="13" customFormat="1" ht="12.75">
      <c r="A45" s="55">
        <v>44965</v>
      </c>
      <c r="B45" s="13" t="s">
        <v>3</v>
      </c>
      <c r="C45" s="10">
        <f>C44</f>
        <v>1000</v>
      </c>
      <c r="D45" s="34">
        <v>43.75</v>
      </c>
      <c r="E45" s="11">
        <f>C45*D45</f>
        <v>43750</v>
      </c>
      <c r="F45" s="35">
        <f>E45*0.002</f>
        <v>87.5</v>
      </c>
      <c r="G45" s="34">
        <f>E45*0.000068</f>
        <v>2.9750000000000001</v>
      </c>
      <c r="H45" s="34">
        <f>E45*0.00001</f>
        <v>0.43750000000000006</v>
      </c>
      <c r="I45" s="34">
        <f>(F45+G45+H45)*0.07</f>
        <v>6.3638750000000002</v>
      </c>
      <c r="J45" s="34">
        <f>E45-F45-G45-H45-I45</f>
        <v>43652.723624999999</v>
      </c>
      <c r="K45" s="10"/>
    </row>
    <row r="46" spans="1:15" s="31" customFormat="1" ht="18.75">
      <c r="A46" s="55" t="s">
        <v>4</v>
      </c>
      <c r="B46" s="25">
        <f>(D45-D44)/D44</f>
        <v>-0.30278884462151395</v>
      </c>
      <c r="C46" s="10"/>
      <c r="D46" s="11"/>
      <c r="E46" s="20">
        <f>E45-E44</f>
        <v>-19000</v>
      </c>
      <c r="F46" s="20"/>
      <c r="G46" s="20"/>
      <c r="H46" s="20"/>
      <c r="I46" s="20"/>
      <c r="J46" s="20">
        <f>J45-J44</f>
        <v>-19236.261350000001</v>
      </c>
      <c r="K46" s="20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75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6.5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75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6.5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75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6.5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75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6.5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75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18"/>
  <sheetViews>
    <sheetView workbookViewId="0">
      <selection activeCell="A3" sqref="A3:XFD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1" t="s">
        <v>15</v>
      </c>
    </row>
    <row r="2" spans="1:13" s="19" customFormat="1" ht="16.5">
      <c r="A2" s="49">
        <v>44446</v>
      </c>
      <c r="B2" s="15" t="s">
        <v>1</v>
      </c>
      <c r="C2" s="16">
        <v>6000</v>
      </c>
      <c r="D2" s="41">
        <v>21.7</v>
      </c>
      <c r="E2" s="18">
        <f>C2*D2</f>
        <v>130200</v>
      </c>
      <c r="F2" s="18">
        <f>E2*0.002</f>
        <v>260.39999999999998</v>
      </c>
      <c r="G2" s="18">
        <f>E2*0.00006</f>
        <v>7.8120000000000003</v>
      </c>
      <c r="H2" s="18">
        <f>E2*0.00001</f>
        <v>1.302</v>
      </c>
      <c r="I2" s="18">
        <f>(F2+G2+H2)*0.07</f>
        <v>18.865980000000004</v>
      </c>
      <c r="J2" s="18">
        <f>E2+F2+I2+G2+H2</f>
        <v>130488.37998</v>
      </c>
    </row>
    <row r="3" spans="1:13" s="19" customFormat="1" ht="16.5">
      <c r="A3" s="49">
        <v>44469</v>
      </c>
      <c r="B3" s="15" t="s">
        <v>1</v>
      </c>
      <c r="C3" s="16">
        <v>6000</v>
      </c>
      <c r="D3" s="41">
        <v>21.3</v>
      </c>
      <c r="E3" s="18">
        <f>C3*D3</f>
        <v>127800</v>
      </c>
      <c r="F3" s="18">
        <f>E3*0.002</f>
        <v>255.6</v>
      </c>
      <c r="G3" s="18">
        <f>E3*0.00006</f>
        <v>7.6680000000000001</v>
      </c>
      <c r="H3" s="18">
        <f>E3*0.00001</f>
        <v>1.278</v>
      </c>
      <c r="I3" s="18">
        <f>(F3+G3+H3)*0.07</f>
        <v>18.518219999999999</v>
      </c>
      <c r="J3" s="18">
        <f>E3+F3+I3+G3+H3</f>
        <v>128083.06422000001</v>
      </c>
    </row>
    <row r="4" spans="1:13" s="19" customFormat="1" ht="16.5">
      <c r="A4" s="49"/>
      <c r="B4" s="30">
        <f>(D3-D2)/D2</f>
        <v>-1.8433179723502238E-2</v>
      </c>
      <c r="C4" s="16">
        <f>C2+C3</f>
        <v>12000</v>
      </c>
      <c r="D4" s="41">
        <f>E4/C4</f>
        <v>21.5</v>
      </c>
      <c r="E4" s="16">
        <f t="shared" ref="E4:J4" si="0">E2+E3</f>
        <v>258000</v>
      </c>
      <c r="F4" s="16">
        <f t="shared" si="0"/>
        <v>516</v>
      </c>
      <c r="G4" s="16">
        <f t="shared" si="0"/>
        <v>15.48</v>
      </c>
      <c r="H4" s="16">
        <f t="shared" si="0"/>
        <v>2.58</v>
      </c>
      <c r="I4" s="16">
        <f t="shared" si="0"/>
        <v>37.384200000000007</v>
      </c>
      <c r="J4" s="16">
        <f t="shared" si="0"/>
        <v>258571.44420000003</v>
      </c>
      <c r="K4" s="57"/>
      <c r="L4" s="57"/>
    </row>
    <row r="5" spans="1:13" s="19" customFormat="1" ht="16.5">
      <c r="A5" s="49">
        <v>44680</v>
      </c>
      <c r="B5" s="15" t="s">
        <v>1</v>
      </c>
      <c r="C5" s="16">
        <v>3000</v>
      </c>
      <c r="D5" s="41">
        <v>21.3</v>
      </c>
      <c r="E5" s="18">
        <f>C5*D5</f>
        <v>63900</v>
      </c>
      <c r="F5" s="18">
        <f>E5*0.002</f>
        <v>127.8</v>
      </c>
      <c r="G5" s="18">
        <f>E5*0.00006</f>
        <v>3.8340000000000001</v>
      </c>
      <c r="H5" s="18">
        <f>E5*0.00001</f>
        <v>0.63900000000000001</v>
      </c>
      <c r="I5" s="18">
        <f>(F5+G5+H5)*0.07</f>
        <v>9.2591099999999997</v>
      </c>
      <c r="J5" s="18">
        <f>E5+F5+I5+G5+H5</f>
        <v>64041.532110000007</v>
      </c>
    </row>
    <row r="6" spans="1:13" s="19" customFormat="1" ht="16.5">
      <c r="A6" s="49"/>
      <c r="B6" s="30">
        <f>(D5-D4)/D4</f>
        <v>-9.3023255813953157E-3</v>
      </c>
      <c r="C6" s="16">
        <f>C4+C5</f>
        <v>15000</v>
      </c>
      <c r="D6" s="41">
        <f>E6/C6</f>
        <v>21.46</v>
      </c>
      <c r="E6" s="16">
        <f t="shared" ref="E6:J6" si="1">E4+E5</f>
        <v>321900</v>
      </c>
      <c r="F6" s="16">
        <f t="shared" si="1"/>
        <v>643.79999999999995</v>
      </c>
      <c r="G6" s="16">
        <f t="shared" si="1"/>
        <v>19.314</v>
      </c>
      <c r="H6" s="16">
        <f t="shared" si="1"/>
        <v>3.2190000000000003</v>
      </c>
      <c r="I6" s="16">
        <f t="shared" si="1"/>
        <v>46.643310000000007</v>
      </c>
      <c r="J6" s="16">
        <f t="shared" si="1"/>
        <v>322612.97631000006</v>
      </c>
      <c r="K6" s="57"/>
      <c r="L6" s="57"/>
    </row>
    <row r="7" spans="1:13" s="19" customFormat="1" ht="16.5">
      <c r="A7" s="55">
        <v>44706</v>
      </c>
      <c r="B7" s="13" t="s">
        <v>1</v>
      </c>
      <c r="C7" s="10">
        <v>3000</v>
      </c>
      <c r="D7" s="46">
        <v>19.3</v>
      </c>
      <c r="E7" s="20">
        <f>C7*D7</f>
        <v>57900</v>
      </c>
      <c r="F7" s="20">
        <f>E7*0.002</f>
        <v>115.8</v>
      </c>
      <c r="G7" s="20">
        <f>E7*0.00006</f>
        <v>3.4740000000000002</v>
      </c>
      <c r="H7" s="20">
        <f>E7*0.00001</f>
        <v>0.57900000000000007</v>
      </c>
      <c r="I7" s="20">
        <f>(F7+G7+H7)*0.07</f>
        <v>8.3897100000000009</v>
      </c>
      <c r="J7" s="20">
        <f>E7+F7+I7+G7+H7</f>
        <v>58028.242710000006</v>
      </c>
    </row>
    <row r="8" spans="1:13" s="19" customFormat="1" ht="16.5">
      <c r="A8" s="55"/>
      <c r="B8" s="12">
        <f>(D7-D6)/D6</f>
        <v>-0.10065237651444549</v>
      </c>
      <c r="C8" s="10">
        <f>C6+C7</f>
        <v>18000</v>
      </c>
      <c r="D8" s="46">
        <f>E8/C8</f>
        <v>21.1</v>
      </c>
      <c r="E8" s="10">
        <f t="shared" ref="E8:J8" si="2">E6+E7</f>
        <v>379800</v>
      </c>
      <c r="F8" s="10">
        <f t="shared" si="2"/>
        <v>759.59999999999991</v>
      </c>
      <c r="G8" s="10">
        <f t="shared" si="2"/>
        <v>22.788</v>
      </c>
      <c r="H8" s="10">
        <f t="shared" si="2"/>
        <v>3.7980000000000005</v>
      </c>
      <c r="I8" s="10">
        <f t="shared" si="2"/>
        <v>55.033020000000008</v>
      </c>
      <c r="J8" s="10">
        <f t="shared" si="2"/>
        <v>380641.21902000008</v>
      </c>
      <c r="K8" s="57"/>
      <c r="L8" s="57"/>
    </row>
    <row r="9" spans="1:13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3" s="19" customFormat="1" ht="16.5">
      <c r="A10" s="55">
        <v>44680</v>
      </c>
      <c r="B10" s="13" t="s">
        <v>1</v>
      </c>
      <c r="C10" s="10">
        <v>3000</v>
      </c>
      <c r="D10" s="46">
        <v>21.3</v>
      </c>
      <c r="E10" s="20">
        <f>C10*D10</f>
        <v>63900</v>
      </c>
      <c r="F10" s="20">
        <f>E10*0.002</f>
        <v>127.8</v>
      </c>
      <c r="G10" s="20">
        <f>E10*0.00006</f>
        <v>3.8340000000000001</v>
      </c>
      <c r="H10" s="20">
        <f>E10*0.00001</f>
        <v>0.63900000000000001</v>
      </c>
      <c r="I10" s="20">
        <f>(F10+G10+H10)*0.07</f>
        <v>9.2591099999999997</v>
      </c>
      <c r="J10" s="20">
        <f>E10+F10+I10+G10+H10</f>
        <v>64041.532110000007</v>
      </c>
    </row>
    <row r="11" spans="1:13" s="13" customFormat="1">
      <c r="A11" s="55">
        <v>44809</v>
      </c>
      <c r="B11" s="13" t="s">
        <v>3</v>
      </c>
      <c r="C11" s="10">
        <f>C10</f>
        <v>3000</v>
      </c>
      <c r="D11" s="34">
        <v>22.5</v>
      </c>
      <c r="E11" s="11">
        <f>C11*D11</f>
        <v>67500</v>
      </c>
      <c r="F11" s="35">
        <f>E11*0.002</f>
        <v>135</v>
      </c>
      <c r="G11" s="34">
        <f>E11*0.000068</f>
        <v>4.59</v>
      </c>
      <c r="H11" s="34">
        <f>E11*0.00001</f>
        <v>0.67500000000000004</v>
      </c>
      <c r="I11" s="34">
        <f>(F11+G11+H11)*0.07</f>
        <v>9.8185500000000019</v>
      </c>
      <c r="J11" s="34">
        <f>E11-F11-G11-H11-I11</f>
        <v>67349.916450000004</v>
      </c>
    </row>
    <row r="12" spans="1:13" s="31" customFormat="1" ht="18.75">
      <c r="A12" s="9">
        <f>DAYS360(A10,A11)</f>
        <v>126</v>
      </c>
      <c r="B12" s="12">
        <f>(D11-D10)/D10</f>
        <v>5.6338028169014051E-2</v>
      </c>
      <c r="C12" s="10"/>
      <c r="D12" s="11"/>
      <c r="E12" s="20">
        <f>E11-E10</f>
        <v>3600</v>
      </c>
      <c r="F12" s="20"/>
      <c r="G12" s="20"/>
      <c r="H12" s="20"/>
      <c r="I12" s="20"/>
      <c r="J12" s="20">
        <f>J11-J10</f>
        <v>3308.3843399999969</v>
      </c>
      <c r="K12" s="32"/>
      <c r="L12" s="12"/>
      <c r="M12" s="12"/>
    </row>
    <row r="13" spans="1:13" s="21" customFormat="1">
      <c r="A13" s="49">
        <v>44706</v>
      </c>
      <c r="B13" s="15" t="s">
        <v>1</v>
      </c>
      <c r="C13" s="16">
        <v>3000</v>
      </c>
      <c r="D13" s="41">
        <v>18.5</v>
      </c>
      <c r="E13" s="18">
        <f>C13*D13</f>
        <v>55500</v>
      </c>
      <c r="F13" s="18">
        <f>E13*0.002</f>
        <v>111</v>
      </c>
      <c r="G13" s="18">
        <f>E13*0.00006</f>
        <v>3.33</v>
      </c>
      <c r="H13" s="18">
        <f>E13*0.00001</f>
        <v>0.55500000000000005</v>
      </c>
      <c r="I13" s="18">
        <f>(F13+G13+H13)*0.07</f>
        <v>8.0419500000000017</v>
      </c>
      <c r="J13" s="18">
        <f>E13+F13+I13+G13+H13</f>
        <v>55622.926950000001</v>
      </c>
      <c r="L13" s="25"/>
    </row>
    <row r="14" spans="1:13" s="13" customFormat="1">
      <c r="A14" s="49">
        <v>44809</v>
      </c>
      <c r="B14" s="15" t="s">
        <v>3</v>
      </c>
      <c r="C14" s="16">
        <f>C13</f>
        <v>3000</v>
      </c>
      <c r="D14" s="26">
        <v>19</v>
      </c>
      <c r="E14" s="17">
        <f>C14*D14</f>
        <v>57000</v>
      </c>
      <c r="F14" s="27">
        <f>E14*0.002</f>
        <v>114</v>
      </c>
      <c r="G14" s="26">
        <f>E14*0.000068</f>
        <v>3.8759999999999999</v>
      </c>
      <c r="H14" s="26">
        <f>E14*0.00001</f>
        <v>0.57000000000000006</v>
      </c>
      <c r="I14" s="26">
        <f>(F14+G14+H14)*0.07</f>
        <v>8.2912200000000009</v>
      </c>
      <c r="J14" s="26">
        <f>E14-F14-G14-H14-I14</f>
        <v>56873.262780000005</v>
      </c>
    </row>
    <row r="15" spans="1:13" s="31" customFormat="1" ht="18.75">
      <c r="A15" s="28">
        <f>DAYS360(A13,A14)</f>
        <v>100</v>
      </c>
      <c r="B15" s="30">
        <f>(D14-D13)/D13</f>
        <v>2.7027027027027029E-2</v>
      </c>
      <c r="C15" s="16"/>
      <c r="D15" s="17"/>
      <c r="E15" s="18">
        <f>E14-E13</f>
        <v>1500</v>
      </c>
      <c r="F15" s="18"/>
      <c r="G15" s="18"/>
      <c r="H15" s="18"/>
      <c r="I15" s="18"/>
      <c r="J15" s="18">
        <f>J14-J13</f>
        <v>1250.3358300000036</v>
      </c>
      <c r="K15" s="32"/>
      <c r="L15" s="12"/>
      <c r="M15" s="12"/>
    </row>
    <row r="16" spans="1:13" s="19" customFormat="1" ht="16.5">
      <c r="A16" s="49">
        <v>44537</v>
      </c>
      <c r="B16" s="15" t="s">
        <v>1</v>
      </c>
      <c r="C16" s="16">
        <v>3000</v>
      </c>
      <c r="D16" s="41">
        <v>20.5</v>
      </c>
      <c r="E16" s="18">
        <f>C16*D16</f>
        <v>61500</v>
      </c>
      <c r="F16" s="18">
        <f>E16*0.002</f>
        <v>123</v>
      </c>
      <c r="G16" s="18">
        <f>E16*0.00006</f>
        <v>3.69</v>
      </c>
      <c r="H16" s="18">
        <f>E16*0.00001</f>
        <v>0.6150000000000001</v>
      </c>
      <c r="I16" s="18">
        <f>(F16+G16+H16)*0.07</f>
        <v>8.9113500000000005</v>
      </c>
      <c r="J16" s="18">
        <f>E16+F16+I16+G16+H16</f>
        <v>61636.216350000002</v>
      </c>
    </row>
    <row r="17" spans="1:13" s="13" customFormat="1">
      <c r="A17" s="49">
        <v>44860</v>
      </c>
      <c r="B17" s="15" t="s">
        <v>3</v>
      </c>
      <c r="C17" s="16">
        <f>C16</f>
        <v>3000</v>
      </c>
      <c r="D17" s="26">
        <v>18.399999999999999</v>
      </c>
      <c r="E17" s="17">
        <f>C17*D17</f>
        <v>55199.999999999993</v>
      </c>
      <c r="F17" s="27">
        <f>E17*0.002</f>
        <v>110.39999999999999</v>
      </c>
      <c r="G17" s="26">
        <f>E17*0.000068</f>
        <v>3.7535999999999996</v>
      </c>
      <c r="H17" s="26">
        <f>E17*0.00001</f>
        <v>0.55199999999999994</v>
      </c>
      <c r="I17" s="26">
        <f>(F17+G17+H17)*0.07</f>
        <v>8.0293920000000014</v>
      </c>
      <c r="J17" s="26">
        <f>E17-F17-G17-H17-I17</f>
        <v>55077.265007999995</v>
      </c>
    </row>
    <row r="18" spans="1:13" s="31" customFormat="1" ht="18.75">
      <c r="A18" s="28">
        <f>DAYS360(A16,A17)</f>
        <v>319</v>
      </c>
      <c r="B18" s="30">
        <f>(D17-D16)/D16</f>
        <v>-0.10243902439024397</v>
      </c>
      <c r="C18" s="16"/>
      <c r="D18" s="17"/>
      <c r="E18" s="18">
        <f>E17-E16</f>
        <v>-6300.0000000000073</v>
      </c>
      <c r="F18" s="18"/>
      <c r="G18" s="18"/>
      <c r="H18" s="18"/>
      <c r="I18" s="18"/>
      <c r="J18" s="18">
        <f>J17-J16</f>
        <v>-6558.9513420000076</v>
      </c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J7" sqref="J7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50" t="s">
        <v>16</v>
      </c>
    </row>
    <row r="2" spans="1:11" s="19" customFormat="1" ht="15">
      <c r="A2" s="55">
        <v>45015</v>
      </c>
      <c r="B2" s="13" t="s">
        <v>1</v>
      </c>
      <c r="C2" s="10">
        <v>6000</v>
      </c>
      <c r="D2" s="46">
        <v>13.1</v>
      </c>
      <c r="E2" s="20">
        <f>C2*D2</f>
        <v>78600</v>
      </c>
      <c r="F2" s="20">
        <f>E2*0.002</f>
        <v>157.20000000000002</v>
      </c>
      <c r="G2" s="20">
        <f>E2*0.00006</f>
        <v>4.7160000000000002</v>
      </c>
      <c r="H2" s="20">
        <f>E2*0.00001</f>
        <v>0.78600000000000003</v>
      </c>
      <c r="I2" s="20">
        <f>(F2+G2+H2)*0.07</f>
        <v>11.389140000000003</v>
      </c>
      <c r="J2" s="20">
        <f>E2+F2+I2+G2+H2</f>
        <v>78774.09113999999</v>
      </c>
    </row>
    <row r="3" spans="1:11" s="82" customFormat="1" ht="12.75">
      <c r="A3" s="76">
        <v>45019</v>
      </c>
      <c r="B3" s="77" t="s">
        <v>1</v>
      </c>
      <c r="C3" s="78">
        <v>6000</v>
      </c>
      <c r="D3" s="79">
        <v>13</v>
      </c>
      <c r="E3" s="92">
        <f>C3*D3</f>
        <v>78000</v>
      </c>
      <c r="F3" s="92">
        <f>E3*0.002</f>
        <v>156</v>
      </c>
      <c r="G3" s="92">
        <f>E3*0.000068</f>
        <v>5.3040000000000003</v>
      </c>
      <c r="H3" s="92">
        <f>E3*0.00001</f>
        <v>0.78</v>
      </c>
      <c r="I3" s="92">
        <f>(F3+G3+H3)*0.07</f>
        <v>11.345880000000001</v>
      </c>
      <c r="J3" s="92">
        <f>E3+F3+I3+G3+H3</f>
        <v>78173.429879999996</v>
      </c>
    </row>
    <row r="4" spans="1:11" s="82" customFormat="1" ht="12.75">
      <c r="A4" s="76"/>
      <c r="B4" s="80">
        <f>(D3-D2)/D2</f>
        <v>-7.6335877862595148E-3</v>
      </c>
      <c r="C4" s="78">
        <f>SUM(C2:C3)</f>
        <v>12000</v>
      </c>
      <c r="D4" s="79">
        <f>E4/C4</f>
        <v>13.05</v>
      </c>
      <c r="E4" s="78">
        <f t="shared" ref="E4:J4" si="0">SUM(E2:E3)</f>
        <v>156600</v>
      </c>
      <c r="F4" s="78">
        <f t="shared" si="0"/>
        <v>313.20000000000005</v>
      </c>
      <c r="G4" s="78">
        <f t="shared" si="0"/>
        <v>10.02</v>
      </c>
      <c r="H4" s="78">
        <f t="shared" si="0"/>
        <v>1.5660000000000001</v>
      </c>
      <c r="I4" s="78">
        <f t="shared" si="0"/>
        <v>22.735020000000006</v>
      </c>
      <c r="J4" s="78">
        <f t="shared" si="0"/>
        <v>156947.52101999999</v>
      </c>
      <c r="K4" s="86"/>
    </row>
    <row r="5" spans="1:11" s="82" customFormat="1" ht="12.75">
      <c r="A5" s="76">
        <v>45019</v>
      </c>
      <c r="B5" s="77" t="s">
        <v>1</v>
      </c>
      <c r="C5" s="78">
        <v>6000</v>
      </c>
      <c r="D5" s="79">
        <v>12.9</v>
      </c>
      <c r="E5" s="92">
        <f>C5*D5</f>
        <v>77400</v>
      </c>
      <c r="F5" s="92">
        <f>E5*0.002</f>
        <v>154.80000000000001</v>
      </c>
      <c r="G5" s="92">
        <f>E5*0.000068</f>
        <v>5.2632000000000003</v>
      </c>
      <c r="H5" s="92">
        <f>E5*0.00001</f>
        <v>0.77400000000000002</v>
      </c>
      <c r="I5" s="92">
        <f>(F5+G5+H5)*0.07</f>
        <v>11.258604000000004</v>
      </c>
      <c r="J5" s="92">
        <f>E5+F5+I5+G5+H5</f>
        <v>77572.095804000011</v>
      </c>
    </row>
    <row r="6" spans="1:11" s="82" customFormat="1" ht="12.75">
      <c r="A6" s="76"/>
      <c r="B6" s="80">
        <f>(D5-D4)/D4</f>
        <v>-1.1494252873563244E-2</v>
      </c>
      <c r="C6" s="78">
        <f>SUM(C4:C5)</f>
        <v>18000</v>
      </c>
      <c r="D6" s="79">
        <f>E6/C6</f>
        <v>13</v>
      </c>
      <c r="E6" s="78">
        <f t="shared" ref="E6:J6" si="1">SUM(E4:E5)</f>
        <v>234000</v>
      </c>
      <c r="F6" s="78">
        <f t="shared" si="1"/>
        <v>468.00000000000006</v>
      </c>
      <c r="G6" s="78">
        <f t="shared" si="1"/>
        <v>15.283200000000001</v>
      </c>
      <c r="H6" s="78">
        <f t="shared" si="1"/>
        <v>2.34</v>
      </c>
      <c r="I6" s="78">
        <f t="shared" si="1"/>
        <v>33.993624000000011</v>
      </c>
      <c r="J6" s="78">
        <f t="shared" si="1"/>
        <v>234519.616824</v>
      </c>
      <c r="K6" s="86"/>
    </row>
    <row r="7" spans="1:11" s="77" customFormat="1" ht="12.75">
      <c r="A7" s="76">
        <v>45021</v>
      </c>
      <c r="B7" s="77" t="s">
        <v>1</v>
      </c>
      <c r="C7" s="78">
        <v>6000</v>
      </c>
      <c r="D7" s="79">
        <v>12.8</v>
      </c>
      <c r="E7" s="92">
        <f>C7*D7</f>
        <v>76800</v>
      </c>
      <c r="F7" s="92">
        <f>E7*0.002</f>
        <v>153.6</v>
      </c>
      <c r="G7" s="92">
        <f>E7*0.000068</f>
        <v>5.2224000000000004</v>
      </c>
      <c r="H7" s="92">
        <f>E7*0.00001</f>
        <v>0.76800000000000002</v>
      </c>
      <c r="I7" s="92">
        <f>(F7+G7+H7)*0.07</f>
        <v>11.171328000000001</v>
      </c>
      <c r="J7" s="92">
        <f>E7+F7+I7+G7+H7</f>
        <v>76970.761727999998</v>
      </c>
    </row>
    <row r="8" spans="1:11" s="77" customFormat="1" ht="12.75">
      <c r="A8" s="76"/>
      <c r="B8" s="80">
        <f>(D7-D6)/D6</f>
        <v>-1.538461538461533E-2</v>
      </c>
      <c r="C8" s="78">
        <f>SUM(C6:C7)</f>
        <v>24000</v>
      </c>
      <c r="D8" s="79">
        <f>E8/C8</f>
        <v>12.95</v>
      </c>
      <c r="E8" s="78">
        <f t="shared" ref="E8:J8" si="2">SUM(E6:E7)</f>
        <v>310800</v>
      </c>
      <c r="F8" s="78">
        <f t="shared" si="2"/>
        <v>621.6</v>
      </c>
      <c r="G8" s="78">
        <f t="shared" si="2"/>
        <v>20.505600000000001</v>
      </c>
      <c r="H8" s="78">
        <f t="shared" si="2"/>
        <v>3.1079999999999997</v>
      </c>
      <c r="I8" s="78">
        <f t="shared" si="2"/>
        <v>45.164952000000014</v>
      </c>
      <c r="J8" s="78">
        <f t="shared" si="2"/>
        <v>311490.37855199998</v>
      </c>
      <c r="K8" s="8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30"/>
  <sheetViews>
    <sheetView topLeftCell="A15" workbookViewId="0">
      <selection activeCell="D26" sqref="D26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16</v>
      </c>
    </row>
    <row r="2" spans="1:14" s="19" customFormat="1" ht="16.5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7" customFormat="1">
      <c r="A3" s="81">
        <v>44818</v>
      </c>
      <c r="B3" s="82" t="s">
        <v>1</v>
      </c>
      <c r="C3" s="83">
        <v>5000</v>
      </c>
      <c r="D3" s="84">
        <v>19</v>
      </c>
      <c r="E3" s="85">
        <f>C3*D3</f>
        <v>95000</v>
      </c>
      <c r="F3" s="85">
        <f>E3*0.002</f>
        <v>190</v>
      </c>
      <c r="G3" s="85">
        <f>E3*0.000068</f>
        <v>6.46</v>
      </c>
      <c r="H3" s="85">
        <f>E3*0.00001</f>
        <v>0.95000000000000007</v>
      </c>
      <c r="I3" s="85">
        <f>(F3+G3+H3)*0.07</f>
        <v>13.818700000000002</v>
      </c>
      <c r="J3" s="85">
        <f>E3+F3+I3+G3+H3</f>
        <v>95211.228700000007</v>
      </c>
    </row>
    <row r="4" spans="1:14" s="77" customFormat="1">
      <c r="A4" s="81"/>
      <c r="B4" s="86">
        <f>(D3-D2)/D2</f>
        <v>-2.0618556701030855E-2</v>
      </c>
      <c r="C4" s="83">
        <f>SUM(C2:C3)</f>
        <v>10000</v>
      </c>
      <c r="D4" s="84">
        <f>E4/C4</f>
        <v>19.2</v>
      </c>
      <c r="E4" s="83">
        <f t="shared" ref="E4:J4" si="0">SUM(E2:E3)</f>
        <v>192000</v>
      </c>
      <c r="F4" s="83">
        <f t="shared" si="0"/>
        <v>384</v>
      </c>
      <c r="G4" s="83">
        <f t="shared" si="0"/>
        <v>12.280000000000001</v>
      </c>
      <c r="H4" s="83">
        <f t="shared" si="0"/>
        <v>1.9200000000000002</v>
      </c>
      <c r="I4" s="83">
        <f t="shared" si="0"/>
        <v>27.874000000000002</v>
      </c>
      <c r="J4" s="83">
        <f t="shared" si="0"/>
        <v>192426.07400000002</v>
      </c>
      <c r="K4" s="80"/>
    </row>
    <row r="5" spans="1:14" s="77" customFormat="1">
      <c r="A5" s="81">
        <v>44880</v>
      </c>
      <c r="B5" s="82" t="s">
        <v>1</v>
      </c>
      <c r="C5" s="83">
        <v>10000</v>
      </c>
      <c r="D5" s="84">
        <v>18.600000000000001</v>
      </c>
      <c r="E5" s="85">
        <f>C5*D5</f>
        <v>186000</v>
      </c>
      <c r="F5" s="85">
        <f>E5*0.002</f>
        <v>372</v>
      </c>
      <c r="G5" s="85">
        <f>E5*0.000068</f>
        <v>12.648</v>
      </c>
      <c r="H5" s="85">
        <f>E5*0.00001</f>
        <v>1.86</v>
      </c>
      <c r="I5" s="85">
        <f>(F5+G5+H5)*0.07</f>
        <v>27.055560000000007</v>
      </c>
      <c r="J5" s="85">
        <f>E5+F5+I5+G5+H5</f>
        <v>186413.56355999998</v>
      </c>
    </row>
    <row r="6" spans="1:14" s="77" customFormat="1">
      <c r="A6" s="81"/>
      <c r="B6" s="86">
        <f>(D5-D4)/D4</f>
        <v>-3.1249999999999889E-2</v>
      </c>
      <c r="C6" s="83">
        <f>SUM(C4:C5)</f>
        <v>20000</v>
      </c>
      <c r="D6" s="84">
        <f>E6/C6</f>
        <v>18.899999999999999</v>
      </c>
      <c r="E6" s="83">
        <f t="shared" ref="E6:J6" si="1">SUM(E4:E5)</f>
        <v>378000</v>
      </c>
      <c r="F6" s="83">
        <f t="shared" si="1"/>
        <v>756</v>
      </c>
      <c r="G6" s="83">
        <f t="shared" si="1"/>
        <v>24.928000000000001</v>
      </c>
      <c r="H6" s="83">
        <f t="shared" si="1"/>
        <v>3.7800000000000002</v>
      </c>
      <c r="I6" s="83">
        <f t="shared" si="1"/>
        <v>54.929560000000009</v>
      </c>
      <c r="J6" s="83">
        <f t="shared" si="1"/>
        <v>378839.63756</v>
      </c>
      <c r="K6" s="80"/>
    </row>
    <row r="7" spans="1:14">
      <c r="A7" s="81">
        <v>44950</v>
      </c>
      <c r="B7" s="82" t="s">
        <v>1</v>
      </c>
      <c r="C7" s="83">
        <v>10000</v>
      </c>
      <c r="D7" s="84">
        <v>19.5</v>
      </c>
      <c r="E7" s="85">
        <f>C7*D7</f>
        <v>195000</v>
      </c>
      <c r="F7" s="85">
        <f>E7*0.002</f>
        <v>390</v>
      </c>
      <c r="G7" s="85">
        <f>E7*0.000068</f>
        <v>13.26</v>
      </c>
      <c r="H7" s="85">
        <f>E7*0.00001</f>
        <v>1.9500000000000002</v>
      </c>
      <c r="I7" s="85">
        <f>(F7+G7+H7)*0.07</f>
        <v>28.364700000000003</v>
      </c>
      <c r="J7" s="85">
        <f>E7+F7+I7+G7+H7</f>
        <v>195433.57470000003</v>
      </c>
    </row>
    <row r="8" spans="1:14" s="62" customFormat="1" ht="21.75">
      <c r="A8" s="81"/>
      <c r="B8" s="86">
        <f>(D7-D6)/D6</f>
        <v>3.1746031746031821E-2</v>
      </c>
      <c r="C8" s="83">
        <f>SUM(C6:C7)</f>
        <v>30000</v>
      </c>
      <c r="D8" s="84">
        <f>E8/C8</f>
        <v>19.100000000000001</v>
      </c>
      <c r="E8" s="83">
        <f t="shared" ref="E8:J8" si="2">SUM(E6:E7)</f>
        <v>573000</v>
      </c>
      <c r="F8" s="83">
        <f t="shared" si="2"/>
        <v>1146</v>
      </c>
      <c r="G8" s="83">
        <f t="shared" si="2"/>
        <v>38.188000000000002</v>
      </c>
      <c r="H8" s="83">
        <f t="shared" si="2"/>
        <v>5.73</v>
      </c>
      <c r="I8" s="83">
        <f t="shared" si="2"/>
        <v>83.294260000000008</v>
      </c>
      <c r="J8" s="83">
        <f t="shared" si="2"/>
        <v>574273.21226000006</v>
      </c>
      <c r="K8" s="11"/>
      <c r="L8" s="13"/>
      <c r="M8" s="61"/>
      <c r="N8" s="61"/>
    </row>
    <row r="9" spans="1:14">
      <c r="A9" s="81">
        <v>44964</v>
      </c>
      <c r="B9" s="82" t="s">
        <v>1</v>
      </c>
      <c r="C9" s="83">
        <v>10000</v>
      </c>
      <c r="D9" s="84">
        <v>18.3</v>
      </c>
      <c r="E9" s="85">
        <f>C9*D9</f>
        <v>183000</v>
      </c>
      <c r="F9" s="85">
        <f>E9*0.002</f>
        <v>366</v>
      </c>
      <c r="G9" s="85">
        <f>E9*0.000068</f>
        <v>12.443999999999999</v>
      </c>
      <c r="H9" s="85">
        <f>E9*0.00001</f>
        <v>1.83</v>
      </c>
      <c r="I9" s="85">
        <f>(F9+G9+H9)*0.07</f>
        <v>26.619180000000004</v>
      </c>
      <c r="J9" s="85">
        <f>E9+F9+I9+G9+H9</f>
        <v>183406.89317999998</v>
      </c>
    </row>
    <row r="10" spans="1:14">
      <c r="A10" s="81"/>
      <c r="B10" s="86">
        <f>(D9-D8)/D8</f>
        <v>-4.1884816753926739E-2</v>
      </c>
      <c r="C10" s="83">
        <f>SUM(C8:C9)</f>
        <v>40000</v>
      </c>
      <c r="D10" s="84">
        <f>E10/C10</f>
        <v>18.899999999999999</v>
      </c>
      <c r="E10" s="83">
        <f t="shared" ref="E10:J10" si="3">SUM(E8:E9)</f>
        <v>756000</v>
      </c>
      <c r="F10" s="83">
        <f t="shared" si="3"/>
        <v>1512</v>
      </c>
      <c r="G10" s="83">
        <f t="shared" si="3"/>
        <v>50.632000000000005</v>
      </c>
      <c r="H10" s="83">
        <f t="shared" si="3"/>
        <v>7.5600000000000005</v>
      </c>
      <c r="I10" s="83">
        <f t="shared" si="3"/>
        <v>109.91344000000001</v>
      </c>
      <c r="J10" s="83">
        <f t="shared" si="3"/>
        <v>757680.10544000007</v>
      </c>
    </row>
    <row r="11" spans="1:14" ht="12.75">
      <c r="A11" s="81">
        <v>44986</v>
      </c>
      <c r="B11" s="82" t="s">
        <v>1</v>
      </c>
      <c r="C11" s="83">
        <v>10000</v>
      </c>
      <c r="D11" s="84">
        <v>16.399999999999999</v>
      </c>
      <c r="E11" s="85">
        <f>C11*D11</f>
        <v>164000</v>
      </c>
      <c r="F11" s="85">
        <f>E11*0.002</f>
        <v>328</v>
      </c>
      <c r="G11" s="85">
        <f>E11*0.000068</f>
        <v>11.151999999999999</v>
      </c>
      <c r="H11" s="85">
        <f>E11*0.00001</f>
        <v>1.6400000000000001</v>
      </c>
      <c r="I11" s="85">
        <f>(F11+G11+H11)*0.07</f>
        <v>23.855440000000002</v>
      </c>
      <c r="J11" s="85">
        <f>E11+F11+I11+G11+H11</f>
        <v>164364.64744000003</v>
      </c>
    </row>
    <row r="12" spans="1:14" ht="12.75">
      <c r="A12" s="81"/>
      <c r="B12" s="86">
        <f>(D11-D10)/D10</f>
        <v>-0.1322751322751323</v>
      </c>
      <c r="C12" s="83">
        <f>SUM(C10:C11)</f>
        <v>50000</v>
      </c>
      <c r="D12" s="84">
        <f>E12/C12</f>
        <v>18.399999999999999</v>
      </c>
      <c r="E12" s="83">
        <f t="shared" ref="E12:J12" si="4">SUM(E10:E11)</f>
        <v>920000</v>
      </c>
      <c r="F12" s="83">
        <f t="shared" si="4"/>
        <v>1840</v>
      </c>
      <c r="G12" s="83">
        <f t="shared" si="4"/>
        <v>61.784000000000006</v>
      </c>
      <c r="H12" s="83">
        <f t="shared" si="4"/>
        <v>9.2000000000000011</v>
      </c>
      <c r="I12" s="83">
        <f t="shared" si="4"/>
        <v>133.76888000000002</v>
      </c>
      <c r="J12" s="83">
        <f t="shared" si="4"/>
        <v>922044.75288000004</v>
      </c>
    </row>
    <row r="13" spans="1:14" ht="12.75">
      <c r="A13" s="81">
        <v>44994</v>
      </c>
      <c r="B13" s="82" t="s">
        <v>1</v>
      </c>
      <c r="C13" s="83">
        <v>5000</v>
      </c>
      <c r="D13" s="84">
        <v>14</v>
      </c>
      <c r="E13" s="85">
        <f>C13*D13</f>
        <v>70000</v>
      </c>
      <c r="F13" s="85">
        <f>E13*0.002</f>
        <v>140</v>
      </c>
      <c r="G13" s="85">
        <f>E13*0.000068</f>
        <v>4.76</v>
      </c>
      <c r="H13" s="85">
        <f>E13*0.00001</f>
        <v>0.70000000000000007</v>
      </c>
      <c r="I13" s="85">
        <f>(F13+G13+H13)*0.07</f>
        <v>10.1822</v>
      </c>
      <c r="J13" s="85">
        <f>E13+F13+I13+G13+H13</f>
        <v>70155.642199999987</v>
      </c>
    </row>
    <row r="14" spans="1:14" ht="12.75">
      <c r="A14" s="81"/>
      <c r="B14" s="86">
        <f>(D13-D12)/D12</f>
        <v>-0.23913043478260865</v>
      </c>
      <c r="C14" s="83">
        <f>SUM(C12:C13)</f>
        <v>55000</v>
      </c>
      <c r="D14" s="84">
        <f>E14/C14</f>
        <v>18</v>
      </c>
      <c r="E14" s="83">
        <f t="shared" ref="E14:J14" si="5">SUM(E12:E13)</f>
        <v>990000</v>
      </c>
      <c r="F14" s="83">
        <f t="shared" si="5"/>
        <v>1980</v>
      </c>
      <c r="G14" s="83">
        <f t="shared" si="5"/>
        <v>66.544000000000011</v>
      </c>
      <c r="H14" s="83">
        <f t="shared" si="5"/>
        <v>9.9</v>
      </c>
      <c r="I14" s="83">
        <f t="shared" si="5"/>
        <v>143.95108000000002</v>
      </c>
      <c r="J14" s="83">
        <f t="shared" si="5"/>
        <v>992200.39508000005</v>
      </c>
    </row>
    <row r="15" spans="1:14" ht="12.75">
      <c r="A15" s="81">
        <v>44998</v>
      </c>
      <c r="B15" s="82" t="s">
        <v>1</v>
      </c>
      <c r="C15" s="83">
        <v>5000</v>
      </c>
      <c r="D15" s="84">
        <v>12.6</v>
      </c>
      <c r="E15" s="85">
        <f>C15*D15</f>
        <v>63000</v>
      </c>
      <c r="F15" s="85">
        <f>E15*0.002</f>
        <v>126</v>
      </c>
      <c r="G15" s="85">
        <f>E15*0.000068</f>
        <v>4.2839999999999998</v>
      </c>
      <c r="H15" s="85">
        <f>E15*0.00001</f>
        <v>0.63</v>
      </c>
      <c r="I15" s="85">
        <f>(F15+G15+H15)*0.07</f>
        <v>9.1639800000000005</v>
      </c>
      <c r="J15" s="85">
        <f>E15+F15+I15+G15+H15</f>
        <v>63140.077979999995</v>
      </c>
    </row>
    <row r="16" spans="1:14" ht="12.75">
      <c r="A16" s="81"/>
      <c r="B16" s="86">
        <f>(D15-D14)/D14</f>
        <v>-0.30000000000000004</v>
      </c>
      <c r="C16" s="83">
        <f>SUM(C14:C15)</f>
        <v>60000</v>
      </c>
      <c r="D16" s="84">
        <f>E16/C16</f>
        <v>17.55</v>
      </c>
      <c r="E16" s="83">
        <f t="shared" ref="E16:J16" si="6">SUM(E14:E15)</f>
        <v>1053000</v>
      </c>
      <c r="F16" s="83">
        <f t="shared" si="6"/>
        <v>2106</v>
      </c>
      <c r="G16" s="83">
        <f t="shared" si="6"/>
        <v>70.828000000000017</v>
      </c>
      <c r="H16" s="83">
        <f t="shared" si="6"/>
        <v>10.530000000000001</v>
      </c>
      <c r="I16" s="83">
        <f t="shared" si="6"/>
        <v>153.11506000000003</v>
      </c>
      <c r="J16" s="83">
        <f t="shared" si="6"/>
        <v>1055340.47306</v>
      </c>
    </row>
    <row r="17" spans="1:11" ht="12.75">
      <c r="A17" s="81">
        <v>45097</v>
      </c>
      <c r="B17" s="82" t="s">
        <v>1</v>
      </c>
      <c r="C17" s="83">
        <v>3000</v>
      </c>
      <c r="D17" s="84">
        <v>10.199999999999999</v>
      </c>
      <c r="E17" s="85">
        <f>C17*D17</f>
        <v>30599.999999999996</v>
      </c>
      <c r="F17" s="85">
        <f>E17*0.002</f>
        <v>61.199999999999996</v>
      </c>
      <c r="G17" s="85">
        <f>E17*0.000068</f>
        <v>2.0807999999999995</v>
      </c>
      <c r="H17" s="85">
        <f>E17*0.00001</f>
        <v>0.30599999999999999</v>
      </c>
      <c r="I17" s="85">
        <f>(F17+G17+H17)*0.07</f>
        <v>4.4510759999999996</v>
      </c>
      <c r="J17" s="85">
        <f>E17+F17+I17+G17+H17</f>
        <v>30668.037875999999</v>
      </c>
    </row>
    <row r="18" spans="1:11" s="13" customFormat="1">
      <c r="A18" s="14">
        <v>45100</v>
      </c>
      <c r="B18" s="15" t="s">
        <v>3</v>
      </c>
      <c r="C18" s="16">
        <f>C17</f>
        <v>3000</v>
      </c>
      <c r="D18" s="26">
        <v>10.7</v>
      </c>
      <c r="E18" s="17">
        <f>C18*D18</f>
        <v>32099.999999999996</v>
      </c>
      <c r="F18" s="27">
        <f>E18*0.002</f>
        <v>64.199999999999989</v>
      </c>
      <c r="G18" s="26">
        <f>E18*0.000068</f>
        <v>2.1827999999999999</v>
      </c>
      <c r="H18" s="26">
        <f>E18*0.00001</f>
        <v>0.32100000000000001</v>
      </c>
      <c r="I18" s="26">
        <f>(F18+G18+H18)*0.07</f>
        <v>4.6692659999999995</v>
      </c>
      <c r="J18" s="26">
        <f>E18-F18-G18-H18-I18</f>
        <v>32028.626933999996</v>
      </c>
    </row>
    <row r="19" spans="1:11" s="31" customFormat="1" ht="18.75">
      <c r="A19" s="14" t="s">
        <v>4</v>
      </c>
      <c r="B19" s="15"/>
      <c r="C19" s="16"/>
      <c r="D19" s="17"/>
      <c r="E19" s="18">
        <f>E18-E17</f>
        <v>1500</v>
      </c>
      <c r="F19" s="18"/>
      <c r="G19" s="18"/>
      <c r="H19" s="18"/>
      <c r="I19" s="18"/>
      <c r="J19" s="18">
        <f>J18-J17</f>
        <v>1360.5890579999977</v>
      </c>
      <c r="K19" s="12"/>
    </row>
    <row r="20" spans="1:11" s="31" customFormat="1" ht="18.75">
      <c r="A20" s="14">
        <v>45100</v>
      </c>
      <c r="B20" s="15" t="s">
        <v>6</v>
      </c>
      <c r="C20" s="16">
        <v>60000</v>
      </c>
      <c r="D20" s="17">
        <v>17.55</v>
      </c>
      <c r="E20" s="18">
        <v>1053000</v>
      </c>
      <c r="F20" s="18">
        <v>2106</v>
      </c>
      <c r="G20" s="18">
        <v>70.828000000000017</v>
      </c>
      <c r="H20" s="18">
        <v>10.530000000000001</v>
      </c>
      <c r="I20" s="18">
        <v>153.11506000000003</v>
      </c>
      <c r="J20" s="18">
        <v>1055340.47306</v>
      </c>
      <c r="K20" s="12"/>
    </row>
    <row r="21" spans="1:11" s="21" customFormat="1" ht="12.75">
      <c r="A21" s="8">
        <v>44260</v>
      </c>
      <c r="B21" s="13" t="s">
        <v>1</v>
      </c>
      <c r="C21" s="78">
        <v>3000</v>
      </c>
      <c r="D21" s="79">
        <v>10.199999999999999</v>
      </c>
      <c r="E21" s="92">
        <f>C21*D21</f>
        <v>30599.999999999996</v>
      </c>
      <c r="F21" s="92">
        <f>E21*0.002</f>
        <v>61.199999999999996</v>
      </c>
      <c r="G21" s="92">
        <f>E21*0.000068</f>
        <v>2.0807999999999995</v>
      </c>
      <c r="H21" s="92">
        <f>E21*0.00001</f>
        <v>0.30599999999999999</v>
      </c>
      <c r="I21" s="92">
        <f>(F21+G21+H21)*0.07</f>
        <v>4.4510759999999996</v>
      </c>
      <c r="J21" s="92">
        <f>E21+F21+I21+G21+H21</f>
        <v>30668.037875999999</v>
      </c>
    </row>
    <row r="22" spans="1:11" s="21" customFormat="1" ht="12.75">
      <c r="A22" s="44"/>
      <c r="B22" s="80">
        <f>(D21-D20)/D20</f>
        <v>-0.41880341880341887</v>
      </c>
      <c r="C22" s="22">
        <f>SUM(C20:C21)</f>
        <v>63000</v>
      </c>
      <c r="D22" s="33">
        <f>E22/C22</f>
        <v>17.2</v>
      </c>
      <c r="E22" s="22">
        <f t="shared" ref="E22:J22" si="7">SUM(E20:E21)</f>
        <v>1083600</v>
      </c>
      <c r="F22" s="22">
        <f t="shared" si="7"/>
        <v>2167.1999999999998</v>
      </c>
      <c r="G22" s="22">
        <f t="shared" si="7"/>
        <v>72.908800000000014</v>
      </c>
      <c r="H22" s="22">
        <f t="shared" si="7"/>
        <v>10.836</v>
      </c>
      <c r="I22" s="22">
        <f t="shared" si="7"/>
        <v>157.56613600000003</v>
      </c>
      <c r="J22" s="22">
        <f t="shared" si="7"/>
        <v>1086008.5109359999</v>
      </c>
      <c r="K22" s="25"/>
    </row>
    <row r="23" spans="1:11" s="21" customFormat="1" ht="12.75">
      <c r="A23" s="44"/>
      <c r="B23" s="80"/>
      <c r="C23" s="22"/>
      <c r="D23" s="33"/>
      <c r="E23" s="22"/>
      <c r="F23" s="22"/>
      <c r="G23" s="22"/>
      <c r="H23" s="22"/>
      <c r="I23" s="22"/>
      <c r="J23" s="22"/>
      <c r="K23" s="25"/>
    </row>
    <row r="24" spans="1:11" ht="12.75">
      <c r="A24" s="81">
        <v>44998</v>
      </c>
      <c r="B24" s="82" t="s">
        <v>1</v>
      </c>
      <c r="C24" s="83">
        <v>5000</v>
      </c>
      <c r="D24" s="84">
        <v>12.6</v>
      </c>
      <c r="E24" s="85">
        <f>C24*D24</f>
        <v>63000</v>
      </c>
      <c r="F24" s="85">
        <f>E24*0.002</f>
        <v>126</v>
      </c>
      <c r="G24" s="85">
        <f>E24*0.000068</f>
        <v>4.2839999999999998</v>
      </c>
      <c r="H24" s="85">
        <f>E24*0.00001</f>
        <v>0.63</v>
      </c>
      <c r="I24" s="85">
        <f>(F24+G24+H24)*0.07</f>
        <v>9.1639800000000005</v>
      </c>
      <c r="J24" s="85">
        <f>E24+F24+I24+G24+H24</f>
        <v>63140.077979999995</v>
      </c>
    </row>
    <row r="25" spans="1:11" s="13" customFormat="1" ht="12.75">
      <c r="A25" s="8">
        <v>45100</v>
      </c>
      <c r="B25" s="13" t="s">
        <v>3</v>
      </c>
      <c r="C25" s="10">
        <f>C24</f>
        <v>5000</v>
      </c>
      <c r="D25" s="34">
        <v>12.7</v>
      </c>
      <c r="E25" s="11">
        <f>C25*D25</f>
        <v>63500</v>
      </c>
      <c r="F25" s="35">
        <f>E25*0.002</f>
        <v>127</v>
      </c>
      <c r="G25" s="34">
        <f>E25*0.000068</f>
        <v>4.3179999999999996</v>
      </c>
      <c r="H25" s="34">
        <f>E25*0.00001</f>
        <v>0.63500000000000001</v>
      </c>
      <c r="I25" s="34">
        <f>(F25+G25+H25)*0.07</f>
        <v>9.2367100000000004</v>
      </c>
      <c r="J25" s="34">
        <f>E25-F25-G25-H25-I25</f>
        <v>63358.810290000001</v>
      </c>
    </row>
    <row r="26" spans="1:11" s="31" customFormat="1" ht="18.75">
      <c r="A26" s="8" t="s">
        <v>4</v>
      </c>
      <c r="B26" s="13"/>
      <c r="C26" s="10"/>
      <c r="D26" s="11"/>
      <c r="E26" s="20">
        <f>E25-E24</f>
        <v>500</v>
      </c>
      <c r="F26" s="20"/>
      <c r="G26" s="20"/>
      <c r="H26" s="20"/>
      <c r="I26" s="20"/>
      <c r="J26" s="20">
        <f>J25-J24</f>
        <v>218.73231000000669</v>
      </c>
      <c r="K26" s="12"/>
    </row>
    <row r="29" spans="1:11" ht="12.75">
      <c r="A29" s="81">
        <v>45021</v>
      </c>
      <c r="B29" s="82" t="s">
        <v>17</v>
      </c>
      <c r="C29" s="83">
        <v>24000</v>
      </c>
      <c r="D29" s="84">
        <v>12.95</v>
      </c>
      <c r="E29" s="85">
        <f>C29*D29</f>
        <v>310800</v>
      </c>
      <c r="F29" s="85">
        <f>E29*0.002</f>
        <v>621.6</v>
      </c>
      <c r="G29" s="85">
        <f>E29*0.000068</f>
        <v>21.134399999999999</v>
      </c>
      <c r="H29" s="85">
        <f>E29*0.00001</f>
        <v>3.1080000000000001</v>
      </c>
      <c r="I29" s="85">
        <f>(F29+G29+H29)*0.07</f>
        <v>45.208968000000006</v>
      </c>
      <c r="J29" s="85">
        <f>E29+F29+I29+G29+H29</f>
        <v>311491.05136799999</v>
      </c>
    </row>
    <row r="30" spans="1:11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topLeftCell="A34" workbookViewId="0">
      <selection activeCell="D48" sqref="D48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8.375" style="1" bestFit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18</v>
      </c>
    </row>
    <row r="2" spans="1:11" s="19" customFormat="1" ht="16.5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75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19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2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>C32*D32</f>
        <v>1176000</v>
      </c>
      <c r="F32" s="18">
        <f>E32*0.002</f>
        <v>2352</v>
      </c>
      <c r="G32" s="18">
        <f>E32*0.000068</f>
        <v>79.968000000000004</v>
      </c>
      <c r="H32" s="18">
        <f>E32*0.00001</f>
        <v>11.760000000000002</v>
      </c>
      <c r="I32" s="18">
        <f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>C33*D33</f>
        <v>1029000</v>
      </c>
      <c r="F33" s="18">
        <f>E33*0.002</f>
        <v>2058</v>
      </c>
      <c r="G33" s="18">
        <f>E33*0.000068</f>
        <v>69.971999999999994</v>
      </c>
      <c r="H33" s="18">
        <f>E33*0.00001</f>
        <v>10.290000000000001</v>
      </c>
      <c r="I33" s="18">
        <f>(F33+G33+H33)*0.07</f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>C34*D34</f>
        <v>882000</v>
      </c>
      <c r="F34" s="18">
        <f>E34*0.002</f>
        <v>1764</v>
      </c>
      <c r="G34" s="18">
        <f>E34*0.000068</f>
        <v>59.975999999999999</v>
      </c>
      <c r="H34" s="18">
        <f>E34*0.00001</f>
        <v>8.82</v>
      </c>
      <c r="I34" s="18">
        <f>(F34+G34+H34)*0.07</f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>C35*D35</f>
        <v>143000</v>
      </c>
      <c r="F35" s="27">
        <f>E35*0.002</f>
        <v>286</v>
      </c>
      <c r="G35" s="26">
        <f>E35*0.000068</f>
        <v>9.7240000000000002</v>
      </c>
      <c r="H35" s="26">
        <f>E35*0.00001</f>
        <v>1.4300000000000002</v>
      </c>
      <c r="I35" s="26">
        <f>(F35+G35+H35)*0.07</f>
        <v>20.800780000000003</v>
      </c>
      <c r="J35" s="26">
        <f>E35-F35-G35-H35-I35</f>
        <v>142682.04522000003</v>
      </c>
    </row>
    <row r="36" spans="1:11" s="31" customFormat="1" ht="18.75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>C36*D36</f>
        <v>735000</v>
      </c>
      <c r="F36" s="18">
        <f>E36*0.002</f>
        <v>1470</v>
      </c>
      <c r="G36" s="18">
        <f>E36*0.000068</f>
        <v>49.98</v>
      </c>
      <c r="H36" s="18">
        <f>E36*0.00001</f>
        <v>7.3500000000000005</v>
      </c>
      <c r="I36" s="18">
        <f>(F36+G36+H36)*0.07</f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>C37*D37</f>
        <v>135000</v>
      </c>
      <c r="F37" s="27">
        <f>E37*0.002</f>
        <v>270</v>
      </c>
      <c r="G37" s="26">
        <f>E37*0.000068</f>
        <v>9.18</v>
      </c>
      <c r="H37" s="26">
        <f>E37*0.00001</f>
        <v>1.35</v>
      </c>
      <c r="I37" s="26">
        <f>(F37+G37+H37)*0.07</f>
        <v>19.637100000000004</v>
      </c>
      <c r="J37" s="26">
        <f>E37-F37-G37-H37-I37</f>
        <v>134699.83290000001</v>
      </c>
    </row>
    <row r="38" spans="1:11" s="31" customFormat="1" ht="18.75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>C38*D38</f>
        <v>588000</v>
      </c>
      <c r="F38" s="18">
        <f>E38*0.002</f>
        <v>1176</v>
      </c>
      <c r="G38" s="18">
        <f>E38*0.000068</f>
        <v>39.984000000000002</v>
      </c>
      <c r="H38" s="18">
        <f>E38*0.00001</f>
        <v>5.8800000000000008</v>
      </c>
      <c r="I38" s="18">
        <f>(F38+G38+H38)*0.07</f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>C39*D39</f>
        <v>147000</v>
      </c>
      <c r="F39" s="18">
        <f>E39*0.002</f>
        <v>294</v>
      </c>
      <c r="G39" s="18">
        <f>E39*0.000068</f>
        <v>9.9960000000000004</v>
      </c>
      <c r="H39" s="18">
        <f>E39*0.00001</f>
        <v>1.4700000000000002</v>
      </c>
      <c r="I39" s="18">
        <f>(F39+G39+H39)*0.07</f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>C40*D40</f>
        <v>133000</v>
      </c>
      <c r="F40" s="27">
        <f>E40*0.002</f>
        <v>266</v>
      </c>
      <c r="G40" s="26">
        <f>E40*0.000068</f>
        <v>9.0440000000000005</v>
      </c>
      <c r="H40" s="26">
        <f>E40*0.00001</f>
        <v>1.33</v>
      </c>
      <c r="I40" s="26">
        <f>(F40+G40+H40)*0.07</f>
        <v>19.34618</v>
      </c>
      <c r="J40" s="26">
        <f>E40-F40-G40-H40-I40</f>
        <v>132704.27982000003</v>
      </c>
    </row>
    <row r="41" spans="1:11" s="31" customFormat="1" ht="18.75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75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 ht="12.75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 ht="12.75">
      <c r="A44" s="42"/>
      <c r="B44" s="86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2">SUM(E42:E43)</f>
        <v>462200</v>
      </c>
      <c r="F44" s="5">
        <f t="shared" si="12"/>
        <v>924.4</v>
      </c>
      <c r="G44" s="5">
        <f t="shared" si="12"/>
        <v>31.429600000000001</v>
      </c>
      <c r="H44" s="5">
        <f t="shared" si="12"/>
        <v>4.6219999999999999</v>
      </c>
      <c r="I44" s="5">
        <f t="shared" si="12"/>
        <v>67.231612000000013</v>
      </c>
      <c r="J44" s="5">
        <f t="shared" si="12"/>
        <v>463227.683212</v>
      </c>
      <c r="K44" s="25"/>
    </row>
    <row r="45" spans="1:11" s="13" customFormat="1" ht="12.75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75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 ht="12.75">
      <c r="A47" s="8">
        <v>45100</v>
      </c>
      <c r="B47" s="13" t="s">
        <v>1</v>
      </c>
      <c r="C47" s="10">
        <v>3000</v>
      </c>
      <c r="D47" s="46">
        <v>8.65</v>
      </c>
      <c r="E47" s="20">
        <f>C47*D47</f>
        <v>25950</v>
      </c>
      <c r="F47" s="20">
        <f>E47*0.002</f>
        <v>51.9</v>
      </c>
      <c r="G47" s="20">
        <f>E47*0.000068</f>
        <v>1.7645999999999999</v>
      </c>
      <c r="H47" s="20">
        <f>E47*0.00001</f>
        <v>0.25950000000000001</v>
      </c>
      <c r="I47" s="20">
        <f>(F47+G47+H47)*0.07</f>
        <v>3.7746870000000006</v>
      </c>
      <c r="J47" s="20">
        <f>E47+F47+I47+G47+H47</f>
        <v>26007.698787000001</v>
      </c>
    </row>
    <row r="48" spans="1:11" s="21" customFormat="1" ht="12.75">
      <c r="A48" s="44"/>
      <c r="B48" s="80">
        <f>(D47-D46)/D46</f>
        <v>-0.41156462585034009</v>
      </c>
      <c r="C48" s="22">
        <f>SUM(C46:C47)</f>
        <v>33000</v>
      </c>
      <c r="D48" s="33">
        <f>E48/C48</f>
        <v>14.15</v>
      </c>
      <c r="E48" s="22">
        <f t="shared" ref="E48:J48" si="13">SUM(E46:E47)</f>
        <v>466950</v>
      </c>
      <c r="F48" s="22">
        <f t="shared" si="13"/>
        <v>933.9</v>
      </c>
      <c r="G48" s="22">
        <f t="shared" si="13"/>
        <v>31.752600000000001</v>
      </c>
      <c r="H48" s="22">
        <f t="shared" si="13"/>
        <v>4.6695000000000002</v>
      </c>
      <c r="I48" s="22">
        <f t="shared" si="13"/>
        <v>67.922547000000009</v>
      </c>
      <c r="J48" s="22">
        <f t="shared" si="13"/>
        <v>467988.24464699998</v>
      </c>
      <c r="K48" s="25"/>
    </row>
    <row r="49" spans="1:11" ht="12"/>
    <row r="50" spans="1:11" ht="12"/>
    <row r="51" spans="1:11" s="21" customFormat="1">
      <c r="A51" s="14">
        <v>43630</v>
      </c>
      <c r="B51" s="15" t="s">
        <v>1</v>
      </c>
      <c r="C51" s="16">
        <v>10000</v>
      </c>
      <c r="D51" s="41">
        <v>16.600000000000001</v>
      </c>
      <c r="E51" s="18">
        <f>C51*D51</f>
        <v>166000</v>
      </c>
      <c r="F51" s="18">
        <f>E51*0.002</f>
        <v>332</v>
      </c>
      <c r="G51" s="18">
        <f>E51*0.000068</f>
        <v>11.288</v>
      </c>
      <c r="H51" s="18">
        <f>E51*0.00001</f>
        <v>1.6600000000000001</v>
      </c>
      <c r="I51" s="18">
        <f>(F51+G51+H51)*0.07</f>
        <v>24.146360000000005</v>
      </c>
      <c r="J51" s="18">
        <f>E51+F51+I51+G51+H51</f>
        <v>166369.09436000002</v>
      </c>
    </row>
    <row r="52" spans="1:11" s="13" customFormat="1">
      <c r="A52" s="14">
        <v>43643</v>
      </c>
      <c r="B52" s="15" t="s">
        <v>3</v>
      </c>
      <c r="C52" s="16">
        <f>C51</f>
        <v>10000</v>
      </c>
      <c r="D52" s="26">
        <v>16.7</v>
      </c>
      <c r="E52" s="17">
        <f>C52*D52</f>
        <v>167000</v>
      </c>
      <c r="F52" s="27">
        <f>E52*0.002</f>
        <v>334</v>
      </c>
      <c r="G52" s="26">
        <f>E52*0.000068</f>
        <v>11.356</v>
      </c>
      <c r="H52" s="26">
        <f>E52*0.00001</f>
        <v>1.6700000000000002</v>
      </c>
      <c r="I52" s="26">
        <f>(F52+G52+H52)*0.07</f>
        <v>24.291820000000001</v>
      </c>
      <c r="J52" s="26">
        <f>E52-F52-G52-H52-I52</f>
        <v>166628.68217999997</v>
      </c>
    </row>
    <row r="53" spans="1:11" s="31" customFormat="1" ht="18.75">
      <c r="A53" s="14" t="s">
        <v>4</v>
      </c>
      <c r="B53" s="15"/>
      <c r="C53" s="16"/>
      <c r="D53" s="17"/>
      <c r="E53" s="18">
        <f>E52-E51</f>
        <v>1000</v>
      </c>
      <c r="F53" s="18"/>
      <c r="G53" s="18"/>
      <c r="H53" s="18"/>
      <c r="I53" s="18"/>
      <c r="J53" s="18">
        <f>J52-J51</f>
        <v>259.58781999995699</v>
      </c>
      <c r="K53" s="12"/>
    </row>
    <row r="54" spans="1:11" s="21" customFormat="1" ht="12.75">
      <c r="A54" s="14">
        <v>45100</v>
      </c>
      <c r="B54" s="15" t="s">
        <v>1</v>
      </c>
      <c r="C54" s="16">
        <v>2000</v>
      </c>
      <c r="D54" s="41">
        <v>10.6</v>
      </c>
      <c r="E54" s="18">
        <f>C54*D54</f>
        <v>21200</v>
      </c>
      <c r="F54" s="18">
        <f>E54*0.002</f>
        <v>42.4</v>
      </c>
      <c r="G54" s="18">
        <f>E54*0.000068</f>
        <v>1.4416</v>
      </c>
      <c r="H54" s="18">
        <f>E54*0.00001</f>
        <v>0.21200000000000002</v>
      </c>
      <c r="I54" s="18">
        <f>(F54+G54+H54)*0.07</f>
        <v>3.0837520000000005</v>
      </c>
      <c r="J54" s="18">
        <f>E54+F54+I54+G54+H54</f>
        <v>21247.137351999998</v>
      </c>
    </row>
    <row r="55" spans="1:11" s="13" customFormat="1" ht="12.75">
      <c r="A55" s="14">
        <v>45106</v>
      </c>
      <c r="B55" s="15" t="s">
        <v>3</v>
      </c>
      <c r="C55" s="16">
        <f>C54</f>
        <v>2000</v>
      </c>
      <c r="D55" s="26">
        <v>11.2</v>
      </c>
      <c r="E55" s="17">
        <f>C55*D55</f>
        <v>22400</v>
      </c>
      <c r="F55" s="27">
        <f>E55*0.002</f>
        <v>44.800000000000004</v>
      </c>
      <c r="G55" s="26">
        <f>E55*0.000068</f>
        <v>1.5231999999999999</v>
      </c>
      <c r="H55" s="26">
        <f>E55*0.00001</f>
        <v>0.224</v>
      </c>
      <c r="I55" s="26">
        <f>(F55+G55+H55)*0.07</f>
        <v>3.2583040000000008</v>
      </c>
      <c r="J55" s="26">
        <f>E55-F55-G55-H55-I55</f>
        <v>22350.194496000004</v>
      </c>
    </row>
    <row r="56" spans="1:11" s="31" customFormat="1" ht="18.75">
      <c r="A56" s="14" t="s">
        <v>4</v>
      </c>
      <c r="B56" s="15"/>
      <c r="C56" s="16"/>
      <c r="D56" s="17"/>
      <c r="E56" s="18">
        <f>E55-E54</f>
        <v>1200</v>
      </c>
      <c r="F56" s="18"/>
      <c r="G56" s="18"/>
      <c r="H56" s="18"/>
      <c r="I56" s="18"/>
      <c r="J56" s="18">
        <f>J55-J54</f>
        <v>1103.0571440000058</v>
      </c>
      <c r="K5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4"/>
  <sheetViews>
    <sheetView topLeftCell="A4" workbookViewId="0">
      <selection activeCell="C27" sqref="C27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50" t="s">
        <v>20</v>
      </c>
    </row>
    <row r="2" spans="1:12" s="19" customFormat="1" ht="16.5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101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101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101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 ht="12.75">
      <c r="A13" s="14">
        <v>45133</v>
      </c>
      <c r="B13" s="15" t="s">
        <v>1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 ht="12.75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 ht="12.75">
      <c r="A15" s="14">
        <v>45156</v>
      </c>
      <c r="B15" s="15" t="s">
        <v>1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 ht="12.75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 ht="12.75">
      <c r="A17" s="14">
        <v>45163</v>
      </c>
      <c r="B17" s="15" t="s">
        <v>1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 ht="12.75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 ht="12.75">
      <c r="A19" s="8">
        <v>45163</v>
      </c>
      <c r="B19" s="13" t="s">
        <v>1</v>
      </c>
      <c r="C19" s="10">
        <v>6000</v>
      </c>
      <c r="D19" s="11">
        <v>6.9</v>
      </c>
      <c r="E19" s="20">
        <f>C19*D19</f>
        <v>41400</v>
      </c>
      <c r="F19" s="20">
        <f>E19*0.002</f>
        <v>82.8</v>
      </c>
      <c r="G19" s="20">
        <f>E19*0.000068</f>
        <v>2.8151999999999999</v>
      </c>
      <c r="H19" s="20">
        <f>E19*0.00001</f>
        <v>0.41400000000000003</v>
      </c>
      <c r="I19" s="20">
        <f>(F19+G19+H19)*0.07</f>
        <v>6.0220440000000011</v>
      </c>
      <c r="J19" s="20">
        <f>E19+F19+I19+G19+H19</f>
        <v>41492.051243999995</v>
      </c>
    </row>
    <row r="20" spans="1:14" s="21" customFormat="1" ht="12.75">
      <c r="A20" s="44"/>
      <c r="B20" s="25">
        <f>(D19-D18)/D18</f>
        <v>-0.18823529411764703</v>
      </c>
      <c r="C20" s="22">
        <f>SUM(C18:C19)</f>
        <v>48000</v>
      </c>
      <c r="D20" s="64">
        <f>E20/C20</f>
        <v>8.3000000000000007</v>
      </c>
      <c r="E20" s="22">
        <f t="shared" ref="E20:J20" si="6">SUM(E18:E19)</f>
        <v>398400</v>
      </c>
      <c r="F20" s="22">
        <f t="shared" si="6"/>
        <v>796.8</v>
      </c>
      <c r="G20" s="22">
        <f t="shared" si="6"/>
        <v>27.091200000000001</v>
      </c>
      <c r="H20" s="22">
        <f t="shared" si="6"/>
        <v>3.9840000000000004</v>
      </c>
      <c r="I20" s="22">
        <f t="shared" si="6"/>
        <v>57.951264000000002</v>
      </c>
      <c r="J20" s="22">
        <f t="shared" si="6"/>
        <v>399285.82646399998</v>
      </c>
      <c r="K20" s="24"/>
      <c r="L20" s="25"/>
    </row>
    <row r="21" spans="1:14" s="21" customFormat="1" ht="12.75">
      <c r="A21" s="8"/>
      <c r="B21" s="13"/>
      <c r="C21" s="10"/>
      <c r="D21" s="11"/>
      <c r="E21" s="20"/>
      <c r="F21" s="20"/>
      <c r="G21" s="20"/>
      <c r="H21" s="20"/>
      <c r="I21" s="20"/>
      <c r="J21" s="20"/>
    </row>
    <row r="22" spans="1:14" s="62" customFormat="1" ht="21.75">
      <c r="A22" s="55">
        <v>44799</v>
      </c>
      <c r="C22" s="10">
        <f>C17</f>
        <v>6000</v>
      </c>
      <c r="D22" s="63">
        <v>0.20100000000000001</v>
      </c>
      <c r="E22" s="59">
        <v>0</v>
      </c>
      <c r="F22" s="32">
        <v>0</v>
      </c>
      <c r="G22" s="59">
        <v>0</v>
      </c>
      <c r="H22" s="11">
        <f>G22-E22</f>
        <v>0</v>
      </c>
      <c r="I22" s="12">
        <v>0</v>
      </c>
      <c r="J22" s="60">
        <f>C22*D22*0.9</f>
        <v>1085.4000000000001</v>
      </c>
      <c r="K22" s="11"/>
      <c r="L22" s="13"/>
      <c r="M22" s="61"/>
      <c r="N22" s="61"/>
    </row>
    <row r="23" spans="1:14">
      <c r="A23" s="55">
        <v>44242</v>
      </c>
      <c r="B23" s="13" t="s">
        <v>1</v>
      </c>
      <c r="C23" s="10">
        <f>C17</f>
        <v>6000</v>
      </c>
      <c r="D23" s="46">
        <f>D17</f>
        <v>7.35</v>
      </c>
      <c r="E23" s="20">
        <f>C23*D23</f>
        <v>44100</v>
      </c>
      <c r="F23" s="20">
        <f>E23*0.002</f>
        <v>88.2</v>
      </c>
      <c r="G23" s="20">
        <f>E23*0.00006</f>
        <v>2.6459999999999999</v>
      </c>
      <c r="H23" s="20">
        <f>E23*0.00001</f>
        <v>0.44100000000000006</v>
      </c>
      <c r="I23" s="20">
        <f>(F23+G23+H23)*0.07</f>
        <v>6.3900900000000007</v>
      </c>
      <c r="J23" s="20">
        <f>E23+F23+I23+G23+H23</f>
        <v>44197.677089999997</v>
      </c>
    </row>
    <row r="24" spans="1:14">
      <c r="A24" s="55">
        <v>44277</v>
      </c>
      <c r="B24" s="13" t="s">
        <v>3</v>
      </c>
      <c r="C24" s="10">
        <f>C23</f>
        <v>6000</v>
      </c>
      <c r="D24" s="34">
        <f>D23+0.05</f>
        <v>7.3999999999999995</v>
      </c>
      <c r="E24" s="11">
        <f>C24*D24</f>
        <v>44400</v>
      </c>
      <c r="F24" s="35">
        <f>E24*0.002</f>
        <v>88.8</v>
      </c>
      <c r="G24" s="34">
        <f>E24*0.000068</f>
        <v>3.0192000000000001</v>
      </c>
      <c r="H24" s="34">
        <f>E24*0.00001</f>
        <v>0.44400000000000006</v>
      </c>
      <c r="I24" s="34">
        <f>(F24+G24+H24)*0.07</f>
        <v>6.4584240000000008</v>
      </c>
      <c r="J24" s="34">
        <f>E24-F24-G24-H24-I24</f>
        <v>44301.278375999995</v>
      </c>
    </row>
    <row r="25" spans="1:14">
      <c r="A25" s="55" t="s">
        <v>4</v>
      </c>
      <c r="B25" s="25">
        <f>(D24-D23)/D23</f>
        <v>6.8027210884353505E-3</v>
      </c>
      <c r="C25" s="10"/>
      <c r="D25" s="11"/>
      <c r="E25" s="20">
        <f>E24-E23</f>
        <v>300</v>
      </c>
      <c r="F25" s="20"/>
      <c r="G25" s="20"/>
      <c r="H25" s="20"/>
      <c r="I25" s="20"/>
      <c r="J25" s="20">
        <f>J24-J23</f>
        <v>103.60128599999734</v>
      </c>
    </row>
    <row r="26" spans="1:14">
      <c r="J26" s="53">
        <f>J22+J25</f>
        <v>1189.0012859999974</v>
      </c>
    </row>
    <row r="27" spans="1:14" s="77" customFormat="1">
      <c r="A27" s="81"/>
      <c r="B27" s="82"/>
      <c r="C27" s="83"/>
      <c r="D27" s="84"/>
      <c r="E27" s="85"/>
      <c r="F27" s="85"/>
      <c r="G27" s="85"/>
      <c r="H27" s="85"/>
      <c r="I27" s="85"/>
      <c r="J27" s="85"/>
    </row>
    <row r="28" spans="1:14" s="13" customFormat="1">
      <c r="A28" s="49"/>
      <c r="B28" s="15"/>
      <c r="C28" s="16"/>
      <c r="D28" s="26"/>
      <c r="E28" s="17"/>
      <c r="F28" s="27"/>
      <c r="G28" s="26"/>
      <c r="H28" s="26"/>
      <c r="I28" s="26"/>
      <c r="J28" s="26"/>
    </row>
    <row r="29" spans="1:14" s="31" customFormat="1" ht="18.75">
      <c r="A29" s="28"/>
      <c r="B29" s="30"/>
      <c r="C29" s="16"/>
      <c r="D29" s="17"/>
      <c r="E29" s="18"/>
      <c r="F29" s="18"/>
      <c r="G29" s="18"/>
      <c r="H29" s="18"/>
      <c r="I29" s="18"/>
      <c r="J29" s="18"/>
      <c r="K29" s="32"/>
      <c r="L29" s="12"/>
      <c r="M29" s="12"/>
    </row>
    <row r="30" spans="1:14" s="21" customFormat="1">
      <c r="A30" s="49"/>
      <c r="B30" s="15"/>
      <c r="C30" s="16"/>
      <c r="D30" s="17"/>
      <c r="E30" s="18"/>
      <c r="F30" s="18"/>
      <c r="G30" s="18"/>
      <c r="H30" s="18"/>
      <c r="I30" s="18"/>
      <c r="J30" s="18"/>
      <c r="L30" s="25"/>
    </row>
    <row r="31" spans="1:14" s="13" customFormat="1">
      <c r="A31" s="49"/>
      <c r="B31" s="15"/>
      <c r="C31" s="16"/>
      <c r="D31" s="26"/>
      <c r="E31" s="17"/>
      <c r="F31" s="27"/>
      <c r="G31" s="26"/>
      <c r="H31" s="26"/>
      <c r="I31" s="26"/>
      <c r="J31" s="26"/>
    </row>
    <row r="32" spans="1:14" s="31" customFormat="1" ht="18.75">
      <c r="A32" s="28"/>
      <c r="B32" s="30"/>
      <c r="C32" s="16"/>
      <c r="D32" s="17"/>
      <c r="E32" s="18"/>
      <c r="F32" s="18"/>
      <c r="G32" s="18"/>
      <c r="H32" s="18"/>
      <c r="I32" s="18"/>
      <c r="J32" s="18"/>
      <c r="K32" s="32"/>
      <c r="L32" s="12"/>
      <c r="M32" s="12"/>
    </row>
    <row r="33" ht="12"/>
    <row r="34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E2B-3037-4FF0-A2FD-6EBB8CE18ED0}">
  <dimension ref="A1:M15"/>
  <sheetViews>
    <sheetView workbookViewId="0">
      <selection activeCell="D12" sqref="D12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02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50" t="s">
        <v>21</v>
      </c>
    </row>
    <row r="2" spans="1:13" s="19" customFormat="1" ht="16.5">
      <c r="A2" s="49">
        <v>45096</v>
      </c>
      <c r="B2" s="15" t="s">
        <v>1</v>
      </c>
      <c r="C2" s="16">
        <v>1500</v>
      </c>
      <c r="D2" s="41">
        <v>14.3</v>
      </c>
      <c r="E2" s="18">
        <f>C2*D2</f>
        <v>21450</v>
      </c>
      <c r="F2" s="68">
        <f>E2*0.002</f>
        <v>42.9</v>
      </c>
      <c r="G2" s="18">
        <f>E2*0.00006</f>
        <v>1.2869999999999999</v>
      </c>
      <c r="H2" s="18">
        <f>E2*0.00001</f>
        <v>0.21450000000000002</v>
      </c>
      <c r="I2" s="18">
        <f>(F2+G2+H2)*0.07</f>
        <v>3.1081050000000001</v>
      </c>
      <c r="J2" s="18">
        <f>E2+F2+I2+G2+H2</f>
        <v>21497.509604999999</v>
      </c>
    </row>
    <row r="3" spans="1:13" s="21" customFormat="1" ht="12.75">
      <c r="A3" s="8">
        <v>44944</v>
      </c>
      <c r="B3" s="13" t="s">
        <v>1</v>
      </c>
      <c r="C3" s="10">
        <v>1500</v>
      </c>
      <c r="D3" s="11">
        <v>14.5</v>
      </c>
      <c r="E3" s="20">
        <f>C3*D3</f>
        <v>21750</v>
      </c>
      <c r="F3" s="20">
        <f>E3*0.002</f>
        <v>43.5</v>
      </c>
      <c r="G3" s="20">
        <f>E3*0.000068</f>
        <v>1.4790000000000001</v>
      </c>
      <c r="H3" s="20">
        <f>E3*0.00001</f>
        <v>0.21750000000000003</v>
      </c>
      <c r="I3" s="20">
        <f>(F3+G3+H3)*0.07</f>
        <v>3.1637550000000005</v>
      </c>
      <c r="J3" s="20">
        <f>E3+F3+I3+G3+H3</f>
        <v>21798.360255</v>
      </c>
    </row>
    <row r="4" spans="1:13" s="21" customFormat="1" ht="12.75">
      <c r="A4" s="44"/>
      <c r="B4" s="25">
        <f>(D3-D2)/D2</f>
        <v>1.3986013986013936E-2</v>
      </c>
      <c r="C4" s="22">
        <f>SUM(C2:C3)</f>
        <v>3000</v>
      </c>
      <c r="D4" s="64">
        <f>E4/C4</f>
        <v>14.4</v>
      </c>
      <c r="E4" s="22">
        <f>SUM(E2:E3)</f>
        <v>43200</v>
      </c>
      <c r="F4" s="22">
        <f>SUM(F2:F3)</f>
        <v>86.4</v>
      </c>
      <c r="G4" s="22">
        <f>SUM(G2:G3)</f>
        <v>2.766</v>
      </c>
      <c r="H4" s="22">
        <f>SUM(H2:H3)</f>
        <v>0.43200000000000005</v>
      </c>
      <c r="I4" s="22">
        <f>SUM(I2:I3)</f>
        <v>6.2718600000000002</v>
      </c>
      <c r="J4" s="22">
        <f>SUM(J2:J3)</f>
        <v>43295.869859999999</v>
      </c>
      <c r="K4" s="24"/>
      <c r="L4" s="25"/>
    </row>
    <row r="5" spans="1:13" ht="21.75">
      <c r="A5" s="55"/>
      <c r="B5" s="75"/>
      <c r="C5" s="10"/>
      <c r="D5" s="63"/>
      <c r="E5" s="10"/>
      <c r="F5" s="61"/>
      <c r="G5" s="10"/>
      <c r="H5" s="10"/>
      <c r="I5" s="10"/>
      <c r="J5" s="10"/>
    </row>
    <row r="6" spans="1:13" ht="12.75">
      <c r="A6" s="49">
        <v>45096</v>
      </c>
      <c r="B6" s="13" t="s">
        <v>1</v>
      </c>
      <c r="C6" s="10">
        <v>100</v>
      </c>
      <c r="D6" s="46">
        <f>D2</f>
        <v>14.3</v>
      </c>
      <c r="E6" s="20">
        <f>C6*D6</f>
        <v>1430</v>
      </c>
      <c r="F6" s="61">
        <f>E6*0.002</f>
        <v>2.86</v>
      </c>
      <c r="G6" s="20">
        <f>E6*0.00006</f>
        <v>8.5800000000000001E-2</v>
      </c>
      <c r="H6" s="20">
        <f>E6*0.00001</f>
        <v>1.4300000000000002E-2</v>
      </c>
      <c r="I6" s="20">
        <f>(F6+G6+H6)*0.07</f>
        <v>0.207207</v>
      </c>
      <c r="J6" s="20">
        <f>E6+F6+I6+G6+H6</f>
        <v>1433.1673069999999</v>
      </c>
    </row>
    <row r="7" spans="1:13" ht="14.25">
      <c r="A7" s="55">
        <v>45134</v>
      </c>
      <c r="B7" s="13" t="s">
        <v>3</v>
      </c>
      <c r="C7" s="10">
        <f>C6</f>
        <v>100</v>
      </c>
      <c r="D7" s="34">
        <v>15.1</v>
      </c>
      <c r="E7" s="11">
        <f>C7*D7</f>
        <v>1510</v>
      </c>
      <c r="F7" s="61">
        <f>E7*0.002</f>
        <v>3.02</v>
      </c>
      <c r="G7" s="34">
        <f>E7*0.000068</f>
        <v>0.10267999999999999</v>
      </c>
      <c r="H7" s="34">
        <f>E7*0.00001</f>
        <v>1.5100000000000001E-2</v>
      </c>
      <c r="I7" s="34">
        <f>(F7+G7+H7)*0.07</f>
        <v>0.2196446</v>
      </c>
      <c r="J7" s="34">
        <f>E7-F7-G7-H7-I7</f>
        <v>1506.6425753999999</v>
      </c>
    </row>
    <row r="8" spans="1:13" ht="21.75">
      <c r="A8" s="55" t="s">
        <v>4</v>
      </c>
      <c r="B8" s="75">
        <f>(D7-D6)/D6</f>
        <v>5.5944055944055868E-2</v>
      </c>
      <c r="C8" s="10"/>
      <c r="D8" s="11"/>
      <c r="E8" s="20">
        <f>E7-E6</f>
        <v>80</v>
      </c>
      <c r="F8" s="61"/>
      <c r="G8" s="20"/>
      <c r="H8" s="20"/>
      <c r="I8" s="20"/>
      <c r="J8" s="20">
        <f>J7-J6</f>
        <v>73.475268400000004</v>
      </c>
    </row>
    <row r="9" spans="1:13" ht="14.25">
      <c r="J9" s="53"/>
    </row>
    <row r="10" spans="1:13" s="19" customFormat="1" ht="16.5">
      <c r="A10" s="49">
        <v>45096</v>
      </c>
      <c r="B10" s="15" t="s">
        <v>1</v>
      </c>
      <c r="C10" s="16">
        <v>1400</v>
      </c>
      <c r="D10" s="41">
        <v>14.3</v>
      </c>
      <c r="E10" s="18">
        <f>C10*D10</f>
        <v>20020</v>
      </c>
      <c r="F10" s="68">
        <f>E10*0.002</f>
        <v>40.04</v>
      </c>
      <c r="G10" s="18">
        <f>E10*0.00006</f>
        <v>1.2012</v>
      </c>
      <c r="H10" s="18">
        <f>E10*0.00001</f>
        <v>0.20020000000000002</v>
      </c>
      <c r="I10" s="18">
        <f>(F10+G10+H10)*0.07</f>
        <v>2.9008980000000002</v>
      </c>
      <c r="J10" s="18">
        <f>E10+F10+I10+G10+H10</f>
        <v>20064.342298</v>
      </c>
    </row>
    <row r="11" spans="1:13" ht="14.25">
      <c r="A11" s="55">
        <v>45155</v>
      </c>
      <c r="B11" s="13" t="s">
        <v>3</v>
      </c>
      <c r="C11" s="10">
        <f>C10</f>
        <v>1400</v>
      </c>
      <c r="D11" s="34">
        <v>15.9</v>
      </c>
      <c r="E11" s="11">
        <f>C11*D11</f>
        <v>22260</v>
      </c>
      <c r="F11" s="61">
        <f>E11*0.002</f>
        <v>44.52</v>
      </c>
      <c r="G11" s="34">
        <f>E11*0.000068</f>
        <v>1.5136799999999999</v>
      </c>
      <c r="H11" s="34">
        <f>E11*0.00001</f>
        <v>0.22260000000000002</v>
      </c>
      <c r="I11" s="34">
        <f>(F11+G11+H11)*0.07</f>
        <v>3.2379396000000007</v>
      </c>
      <c r="J11" s="34">
        <f>E11-F11-G11-H11-I11</f>
        <v>22210.505780399999</v>
      </c>
    </row>
    <row r="12" spans="1:13" ht="21.75">
      <c r="A12" s="55" t="s">
        <v>4</v>
      </c>
      <c r="B12" s="75">
        <f>(D11-D10)/D10</f>
        <v>0.11188811188811186</v>
      </c>
      <c r="C12" s="10"/>
      <c r="D12" s="11"/>
      <c r="E12" s="20">
        <f>E11-E10</f>
        <v>2240</v>
      </c>
      <c r="F12" s="61"/>
      <c r="G12" s="20"/>
      <c r="H12" s="20"/>
      <c r="I12" s="20"/>
      <c r="J12" s="20">
        <f>J11-J10</f>
        <v>2146.1634823999993</v>
      </c>
    </row>
    <row r="13" spans="1:13" s="21" customFormat="1" ht="14.25">
      <c r="A13" s="49"/>
      <c r="B13" s="15"/>
      <c r="C13" s="16"/>
      <c r="D13" s="17"/>
      <c r="E13" s="18"/>
      <c r="F13" s="68"/>
      <c r="G13" s="18"/>
      <c r="H13" s="18"/>
      <c r="I13" s="18"/>
      <c r="J13" s="18"/>
      <c r="L13" s="25"/>
    </row>
    <row r="14" spans="1:13" s="13" customFormat="1" ht="14.25">
      <c r="A14" s="49"/>
      <c r="B14" s="15"/>
      <c r="C14" s="16"/>
      <c r="D14" s="26"/>
      <c r="E14" s="17"/>
      <c r="F14" s="68"/>
      <c r="G14" s="26"/>
      <c r="H14" s="26"/>
      <c r="I14" s="26"/>
      <c r="J14" s="26"/>
    </row>
    <row r="15" spans="1:13" s="31" customFormat="1" ht="18.75">
      <c r="A15" s="28"/>
      <c r="B15" s="30"/>
      <c r="C15" s="16"/>
      <c r="D15" s="17"/>
      <c r="E15" s="18"/>
      <c r="F15" s="68"/>
      <c r="G15" s="18"/>
      <c r="H15" s="18"/>
      <c r="I15" s="18"/>
      <c r="J15" s="18"/>
      <c r="K15" s="32"/>
      <c r="L15" s="12"/>
      <c r="M1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D8" sqref="D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22</v>
      </c>
    </row>
    <row r="2" spans="1:14" s="19" customFormat="1" ht="16.5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.75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>SUM(E2:E3)</f>
        <v>201600</v>
      </c>
      <c r="F4" s="16">
        <f>SUM(F2:F3)</f>
        <v>403.20000000000005</v>
      </c>
      <c r="G4" s="16">
        <f>SUM(G2:G3)</f>
        <v>12.096</v>
      </c>
      <c r="H4" s="16">
        <f>SUM(H2:H3)</f>
        <v>2.016</v>
      </c>
      <c r="I4" s="16">
        <f>SUM(I2:I3)</f>
        <v>29.211840000000006</v>
      </c>
      <c r="J4" s="16">
        <f>SUM(J2:J3)</f>
        <v>202046.52383999998</v>
      </c>
      <c r="K4" s="11"/>
      <c r="L4" s="13"/>
      <c r="M4" s="61"/>
      <c r="N4" s="61"/>
    </row>
    <row r="5" spans="1:14" s="13" customFormat="1" ht="12.75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.75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>SUM(E4:E5)</f>
        <v>288000</v>
      </c>
      <c r="F6" s="16">
        <f>SUM(F4:F5)</f>
        <v>576</v>
      </c>
      <c r="G6" s="16">
        <f>SUM(G4:G5)</f>
        <v>17.28</v>
      </c>
      <c r="H6" s="16">
        <f>SUM(H4:H5)</f>
        <v>2.88</v>
      </c>
      <c r="I6" s="16">
        <f>SUM(I4:I5)</f>
        <v>41.731200000000008</v>
      </c>
      <c r="J6" s="16">
        <f>SUM(J4:J5)</f>
        <v>288637.89119999995</v>
      </c>
      <c r="K6" s="11"/>
      <c r="L6" s="13"/>
      <c r="M6" s="61"/>
      <c r="N6" s="61"/>
    </row>
    <row r="7" spans="1:14" ht="12.75">
      <c r="A7" s="66">
        <v>44993</v>
      </c>
      <c r="B7" s="13" t="s">
        <v>1</v>
      </c>
      <c r="C7" s="10">
        <v>800</v>
      </c>
      <c r="D7" s="11">
        <v>27.5</v>
      </c>
      <c r="E7" s="20">
        <f>C7*D7</f>
        <v>22000</v>
      </c>
      <c r="F7" s="20">
        <f>E7*0.002</f>
        <v>44</v>
      </c>
      <c r="G7" s="20">
        <f>E7*0.00006</f>
        <v>1.32</v>
      </c>
      <c r="H7" s="20">
        <f>E7*0.00001</f>
        <v>0.22000000000000003</v>
      </c>
      <c r="I7" s="20">
        <f>(F7+G7+H7)*0.07</f>
        <v>3.1878000000000002</v>
      </c>
      <c r="J7" s="20">
        <f>E7+F7+I7+G7+H7</f>
        <v>22048.727800000001</v>
      </c>
    </row>
    <row r="8" spans="1:14" ht="21.75">
      <c r="A8" s="55"/>
      <c r="B8" s="75">
        <f>(D7-D6)/D6</f>
        <v>-0.3125</v>
      </c>
      <c r="C8" s="10">
        <f>SUM(C6:C7)</f>
        <v>8000</v>
      </c>
      <c r="D8" s="63">
        <f>E8/C8</f>
        <v>38.75</v>
      </c>
      <c r="E8" s="10">
        <f>SUM(E6:E7)</f>
        <v>310000</v>
      </c>
      <c r="F8" s="10">
        <f>SUM(F6:F7)</f>
        <v>620</v>
      </c>
      <c r="G8" s="10">
        <f>SUM(G6:G7)</f>
        <v>18.600000000000001</v>
      </c>
      <c r="H8" s="10">
        <f>SUM(H6:H7)</f>
        <v>3.1</v>
      </c>
      <c r="I8" s="10">
        <f>SUM(I6:I7)</f>
        <v>44.919000000000011</v>
      </c>
      <c r="J8" s="10">
        <f>SUM(J6:J7)</f>
        <v>310686.61899999995</v>
      </c>
    </row>
    <row r="9" spans="1:14" ht="21.75">
      <c r="A9" s="55"/>
      <c r="B9" s="75"/>
      <c r="C9" s="10"/>
      <c r="D9" s="63"/>
      <c r="E9" s="10"/>
      <c r="F9" s="10"/>
      <c r="G9" s="10"/>
      <c r="H9" s="10"/>
      <c r="I9" s="10"/>
      <c r="J9" s="10"/>
    </row>
    <row r="10" spans="1:14" s="62" customFormat="1" ht="21.75">
      <c r="A10" s="55">
        <v>44799</v>
      </c>
      <c r="C10" s="10">
        <f>C6</f>
        <v>7200</v>
      </c>
      <c r="D10" s="63">
        <v>0.4</v>
      </c>
      <c r="E10" s="59">
        <v>0</v>
      </c>
      <c r="F10" s="32">
        <v>0</v>
      </c>
      <c r="G10" s="59">
        <v>0</v>
      </c>
      <c r="H10" s="11">
        <f>G10-E10</f>
        <v>0</v>
      </c>
      <c r="I10" s="12">
        <v>0</v>
      </c>
      <c r="J10" s="60">
        <f>C10*D10*0.9</f>
        <v>2592</v>
      </c>
      <c r="K10" s="11"/>
      <c r="L10" s="13"/>
      <c r="M10" s="61"/>
      <c r="N10" s="61"/>
    </row>
    <row r="11" spans="1:14">
      <c r="A11" s="55">
        <v>44242</v>
      </c>
      <c r="B11" s="13" t="s">
        <v>1</v>
      </c>
      <c r="C11" s="10">
        <f>C10</f>
        <v>7200</v>
      </c>
      <c r="D11" s="46">
        <f>D6</f>
        <v>40</v>
      </c>
      <c r="E11" s="20">
        <f>C11*D11</f>
        <v>288000</v>
      </c>
      <c r="F11" s="20">
        <f>E11*0.002</f>
        <v>576</v>
      </c>
      <c r="G11" s="20">
        <f>E11*0.00006</f>
        <v>17.28</v>
      </c>
      <c r="H11" s="20">
        <f>E11*0.00001</f>
        <v>2.8800000000000003</v>
      </c>
      <c r="I11" s="20">
        <f>(F11+G11+H11)*0.07</f>
        <v>41.731200000000001</v>
      </c>
      <c r="J11" s="20">
        <f>E11+F11+I11+G11+H11</f>
        <v>288637.89120000001</v>
      </c>
    </row>
    <row r="12" spans="1:14">
      <c r="A12" s="55">
        <v>44277</v>
      </c>
      <c r="B12" s="13" t="s">
        <v>3</v>
      </c>
      <c r="C12" s="10">
        <f>C11</f>
        <v>7200</v>
      </c>
      <c r="D12" s="34">
        <v>40.25</v>
      </c>
      <c r="E12" s="11">
        <f>C12*D12</f>
        <v>289800</v>
      </c>
      <c r="F12" s="35">
        <f>E12*0.002</f>
        <v>579.6</v>
      </c>
      <c r="G12" s="34">
        <f>E12*0.000068</f>
        <v>19.706399999999999</v>
      </c>
      <c r="H12" s="34">
        <f>E12*0.00001</f>
        <v>2.8980000000000001</v>
      </c>
      <c r="I12" s="34">
        <f>(F12+G12+H12)*0.07</f>
        <v>42.154308000000007</v>
      </c>
      <c r="J12" s="34">
        <f>E12-F12-G12-H12-I12</f>
        <v>289155.64129200001</v>
      </c>
    </row>
    <row r="13" spans="1:14" ht="21.75">
      <c r="A13" s="55" t="s">
        <v>4</v>
      </c>
      <c r="B13" s="75">
        <f>(D12-D11)/D11</f>
        <v>6.2500000000000003E-3</v>
      </c>
      <c r="C13" s="10"/>
      <c r="D13" s="11"/>
      <c r="E13" s="20">
        <f>E12-E11</f>
        <v>1800</v>
      </c>
      <c r="F13" s="20"/>
      <c r="G13" s="20"/>
      <c r="H13" s="20"/>
      <c r="I13" s="20"/>
      <c r="J13" s="20">
        <f>J12-J11</f>
        <v>517.75009200000204</v>
      </c>
    </row>
    <row r="14" spans="1:14">
      <c r="J14" s="53">
        <f>J10+J13</f>
        <v>3109.750092000002</v>
      </c>
    </row>
    <row r="15" spans="1:14" s="77" customFormat="1">
      <c r="A15" s="81"/>
      <c r="B15" s="82"/>
      <c r="C15" s="83"/>
      <c r="D15" s="84"/>
      <c r="E15" s="85"/>
      <c r="F15" s="85"/>
      <c r="G15" s="85"/>
      <c r="H15" s="85"/>
      <c r="I15" s="85"/>
      <c r="J15" s="85"/>
    </row>
    <row r="16" spans="1:14" s="13" customFormat="1">
      <c r="A16" s="49"/>
      <c r="B16" s="15"/>
      <c r="C16" s="16"/>
      <c r="D16" s="26"/>
      <c r="E16" s="17"/>
      <c r="F16" s="27"/>
      <c r="G16" s="26"/>
      <c r="H16" s="26"/>
      <c r="I16" s="26"/>
      <c r="J16" s="26"/>
    </row>
    <row r="17" spans="1:13" s="31" customFormat="1" ht="18.75">
      <c r="A17" s="28"/>
      <c r="B17" s="30"/>
      <c r="C17" s="16"/>
      <c r="D17" s="17"/>
      <c r="E17" s="18"/>
      <c r="F17" s="18"/>
      <c r="G17" s="18"/>
      <c r="H17" s="18"/>
      <c r="I17" s="18"/>
      <c r="J17" s="18"/>
      <c r="K17" s="32"/>
      <c r="L17" s="12"/>
      <c r="M17" s="12"/>
    </row>
    <row r="18" spans="1:13" s="21" customFormat="1">
      <c r="A18" s="49"/>
      <c r="B18" s="15"/>
      <c r="C18" s="16"/>
      <c r="D18" s="17"/>
      <c r="E18" s="18"/>
      <c r="F18" s="18"/>
      <c r="G18" s="18"/>
      <c r="H18" s="18"/>
      <c r="I18" s="18"/>
      <c r="J18" s="18"/>
      <c r="L18" s="25"/>
    </row>
    <row r="19" spans="1:13" s="13" customFormat="1">
      <c r="A19" s="49"/>
      <c r="B19" s="15"/>
      <c r="C19" s="16"/>
      <c r="D19" s="26"/>
      <c r="E19" s="17"/>
      <c r="F19" s="27"/>
      <c r="G19" s="26"/>
      <c r="H19" s="26"/>
      <c r="I19" s="26"/>
      <c r="J19" s="26"/>
    </row>
    <row r="20" spans="1:13" s="31" customFormat="1" ht="18.75">
      <c r="A20" s="28"/>
      <c r="B20" s="30"/>
      <c r="C20" s="16"/>
      <c r="D20" s="17"/>
      <c r="E20" s="18"/>
      <c r="F20" s="18"/>
      <c r="G20" s="18"/>
      <c r="H20" s="18"/>
      <c r="I20" s="18"/>
      <c r="J20" s="18"/>
      <c r="K20" s="32"/>
      <c r="L20" s="12"/>
      <c r="M2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topLeftCell="A15" workbookViewId="0">
      <selection activeCell="B36" sqref="B36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7.375" style="1" bestFit="1" customWidth="1"/>
    <col min="4" max="4" width="7.625" style="45" bestFit="1" customWidth="1"/>
    <col min="5" max="5" width="11.25" style="1" customWidth="1"/>
    <col min="6" max="6" width="8.875" style="1"/>
    <col min="7" max="7" width="10" style="1" bestFit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23</v>
      </c>
    </row>
    <row r="2" spans="1:11" s="19" customFormat="1" ht="16.5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>C14*D14</f>
        <v>1200000</v>
      </c>
      <c r="F14" s="18">
        <f>E14*0.002</f>
        <v>2400</v>
      </c>
      <c r="G14" s="18">
        <f>E14*0.000068</f>
        <v>81.599999999999994</v>
      </c>
      <c r="H14" s="18">
        <f>E14*0.00001</f>
        <v>12.000000000000002</v>
      </c>
      <c r="I14" s="18">
        <f>(F14+G14+H14)*0.07</f>
        <v>174.55200000000002</v>
      </c>
      <c r="J14" s="18">
        <f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>C15*D15</f>
        <v>1100000</v>
      </c>
      <c r="F15" s="18">
        <f>E15*0.002</f>
        <v>2200</v>
      </c>
      <c r="G15" s="18">
        <f>E15*0.000068</f>
        <v>74.8</v>
      </c>
      <c r="H15" s="18">
        <f>E15*0.00001</f>
        <v>11.000000000000002</v>
      </c>
      <c r="I15" s="18">
        <f>(F15+G15+H15)*0.07</f>
        <v>160.00600000000003</v>
      </c>
      <c r="J15" s="18">
        <f>E15+F15+I15+G15+H15</f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>C16*D16</f>
        <v>1000000</v>
      </c>
      <c r="F16" s="18">
        <f>E16*0.002</f>
        <v>2000</v>
      </c>
      <c r="G16" s="18">
        <f>E16*0.000068</f>
        <v>68</v>
      </c>
      <c r="H16" s="18">
        <f>E16*0.00001</f>
        <v>10</v>
      </c>
      <c r="I16" s="18">
        <f>(F16+G16+H16)*0.07</f>
        <v>145.46</v>
      </c>
      <c r="J16" s="18">
        <f>E16+F16+I16+G16+H16</f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>C17*D17</f>
        <v>110000</v>
      </c>
      <c r="F17" s="18">
        <f>E17*0.002</f>
        <v>220</v>
      </c>
      <c r="G17" s="18">
        <f>E17*0.000068</f>
        <v>7.4799999999999995</v>
      </c>
      <c r="H17" s="18">
        <f>E17*0.00001</f>
        <v>1.1000000000000001</v>
      </c>
      <c r="I17" s="18">
        <f>(F17+G17+H17)*0.07</f>
        <v>16.000600000000002</v>
      </c>
      <c r="J17" s="18">
        <f>E17+F17+I17+G17+H17</f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>C18*D18</f>
        <v>1111000</v>
      </c>
      <c r="F18" s="18">
        <f>E18*0.002</f>
        <v>2222</v>
      </c>
      <c r="G18" s="18">
        <f>E18*0.000068</f>
        <v>75.548000000000002</v>
      </c>
      <c r="H18" s="18">
        <f>E18*0.00001</f>
        <v>11.110000000000001</v>
      </c>
      <c r="I18" s="18">
        <f>(F18+G18+H18)*0.07</f>
        <v>161.60606000000001</v>
      </c>
      <c r="J18" s="18">
        <f>E18+F18+I18+G18+H18</f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>C19*D19</f>
        <v>97500</v>
      </c>
      <c r="F19" s="18">
        <f>E19*0.002</f>
        <v>195</v>
      </c>
      <c r="G19" s="18">
        <f>E19*0.000068</f>
        <v>6.63</v>
      </c>
      <c r="H19" s="18">
        <f>E19*0.00001</f>
        <v>0.97500000000000009</v>
      </c>
      <c r="I19" s="18">
        <f>(F19+G19+H19)*0.07</f>
        <v>14.182350000000001</v>
      </c>
      <c r="J19" s="18">
        <f>E19+F19+I19+G19+H19</f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5">SUM(E18:E19)</f>
        <v>1208500</v>
      </c>
      <c r="F20" s="5">
        <f t="shared" si="5"/>
        <v>2417</v>
      </c>
      <c r="G20" s="5">
        <f t="shared" si="5"/>
        <v>82.177999999999997</v>
      </c>
      <c r="H20" s="5">
        <f t="shared" si="5"/>
        <v>12.085000000000001</v>
      </c>
      <c r="I20" s="5">
        <f t="shared" si="5"/>
        <v>175.78841000000003</v>
      </c>
      <c r="J20" s="5">
        <f t="shared" si="5"/>
        <v>1211187.0514100001</v>
      </c>
      <c r="K20" s="25"/>
    </row>
    <row r="21" spans="1:13" s="21" customFormat="1">
      <c r="A21" s="14">
        <v>44746</v>
      </c>
      <c r="B21" s="15" t="s">
        <v>1</v>
      </c>
      <c r="C21" s="16">
        <v>10000</v>
      </c>
      <c r="D21" s="41">
        <v>9.15</v>
      </c>
      <c r="E21" s="18">
        <f>C21*D21</f>
        <v>91500</v>
      </c>
      <c r="F21" s="18">
        <f>E21*0.002</f>
        <v>183</v>
      </c>
      <c r="G21" s="18">
        <f>E21*0.000068</f>
        <v>6.2219999999999995</v>
      </c>
      <c r="H21" s="18">
        <f>E21*0.00001</f>
        <v>0.91500000000000004</v>
      </c>
      <c r="I21" s="18">
        <f>(F21+G21+H21)*0.07</f>
        <v>13.309590000000002</v>
      </c>
      <c r="J21" s="18">
        <f>E21+F21+I21+G21+H21</f>
        <v>91703.446589999992</v>
      </c>
    </row>
    <row r="22" spans="1:13" s="21" customFormat="1">
      <c r="A22" s="28" t="s">
        <v>4</v>
      </c>
      <c r="B22" s="30">
        <f>(D21-D20)/D20</f>
        <v>-9.1435664046338364E-2</v>
      </c>
      <c r="C22" s="5">
        <f>SUM(C20:C21)</f>
        <v>130000</v>
      </c>
      <c r="D22" s="36">
        <f>E22/C22</f>
        <v>10</v>
      </c>
      <c r="E22" s="48">
        <f t="shared" ref="E22:J22" si="6">SUM(E20:E21)</f>
        <v>1300000</v>
      </c>
      <c r="F22" s="5">
        <f t="shared" si="6"/>
        <v>2600</v>
      </c>
      <c r="G22" s="5">
        <f t="shared" si="6"/>
        <v>88.399999999999991</v>
      </c>
      <c r="H22" s="5">
        <f t="shared" si="6"/>
        <v>13</v>
      </c>
      <c r="I22" s="5">
        <f t="shared" si="6"/>
        <v>189.09800000000004</v>
      </c>
      <c r="J22" s="5">
        <f t="shared" si="6"/>
        <v>1302890.4980000001</v>
      </c>
      <c r="K22" s="25"/>
    </row>
    <row r="23" spans="1:13" s="21" customFormat="1">
      <c r="A23" s="8">
        <v>44812</v>
      </c>
      <c r="B23" s="13" t="s">
        <v>1</v>
      </c>
      <c r="C23" s="10">
        <v>4000</v>
      </c>
      <c r="D23" s="46">
        <v>6.5</v>
      </c>
      <c r="E23" s="20">
        <f>C23*D23</f>
        <v>26000</v>
      </c>
      <c r="F23" s="20">
        <f>E23*0.002</f>
        <v>52</v>
      </c>
      <c r="G23" s="20">
        <f>E23*0.000068</f>
        <v>1.768</v>
      </c>
      <c r="H23" s="20">
        <f>E23*0.00001</f>
        <v>0.26</v>
      </c>
      <c r="I23" s="20">
        <f>(F23+G23+H23)*0.07</f>
        <v>3.7819600000000002</v>
      </c>
      <c r="J23" s="20">
        <f>E23+F23+I23+G23+H23</f>
        <v>26057.809959999999</v>
      </c>
    </row>
    <row r="24" spans="1:13" s="21" customFormat="1">
      <c r="A24" s="9" t="s">
        <v>4</v>
      </c>
      <c r="B24" s="12">
        <f>(D23-D22)/D22</f>
        <v>-0.35</v>
      </c>
      <c r="C24" s="22">
        <f>SUM(C22:C23)</f>
        <v>134000</v>
      </c>
      <c r="D24" s="33">
        <f>E24/C24</f>
        <v>9.8955223880597014</v>
      </c>
      <c r="E24" s="93">
        <f t="shared" ref="E24:J24" si="7">SUM(E22:E23)</f>
        <v>1326000</v>
      </c>
      <c r="F24" s="22">
        <f t="shared" si="7"/>
        <v>2652</v>
      </c>
      <c r="G24" s="22">
        <f t="shared" si="7"/>
        <v>90.167999999999992</v>
      </c>
      <c r="H24" s="22">
        <f t="shared" si="7"/>
        <v>13.26</v>
      </c>
      <c r="I24" s="22">
        <f t="shared" si="7"/>
        <v>192.87996000000004</v>
      </c>
      <c r="J24" s="22">
        <f t="shared" si="7"/>
        <v>1328948.3079600001</v>
      </c>
      <c r="K24" s="25"/>
    </row>
    <row r="25" spans="1:13" s="21" customFormat="1">
      <c r="A25" s="8">
        <v>44746</v>
      </c>
      <c r="B25" s="13" t="s">
        <v>1</v>
      </c>
      <c r="C25" s="10">
        <v>4000</v>
      </c>
      <c r="D25" s="46">
        <v>6.6</v>
      </c>
      <c r="E25" s="20">
        <f>C25*D25</f>
        <v>26400</v>
      </c>
      <c r="F25" s="20">
        <f>E25*0.002</f>
        <v>52.800000000000004</v>
      </c>
      <c r="G25" s="20">
        <f>E25*0.000068</f>
        <v>1.7951999999999999</v>
      </c>
      <c r="H25" s="20">
        <f>E25*0.00001</f>
        <v>0.26400000000000001</v>
      </c>
      <c r="I25" s="20">
        <f>(F25+G25+H25)*0.07</f>
        <v>3.8401440000000009</v>
      </c>
      <c r="J25" s="20">
        <f>E25+F25+I25+G25+H25</f>
        <v>26458.699344000001</v>
      </c>
    </row>
    <row r="26" spans="1:13" s="21" customFormat="1">
      <c r="A26" s="9" t="s">
        <v>4</v>
      </c>
      <c r="B26" s="12">
        <f>(D25-D24)/D24</f>
        <v>-0.33303167420814483</v>
      </c>
      <c r="C26" s="22">
        <f>SUM(C24:C25)</f>
        <v>138000</v>
      </c>
      <c r="D26" s="33">
        <f>E26/C26</f>
        <v>9.8000000000000007</v>
      </c>
      <c r="E26" s="93">
        <f t="shared" ref="E26:J26" si="8">SUM(E24:E25)</f>
        <v>1352400</v>
      </c>
      <c r="F26" s="22">
        <f t="shared" si="8"/>
        <v>2704.8</v>
      </c>
      <c r="G26" s="22">
        <f t="shared" si="8"/>
        <v>91.963199999999986</v>
      </c>
      <c r="H26" s="22">
        <f t="shared" si="8"/>
        <v>13.523999999999999</v>
      </c>
      <c r="I26" s="22">
        <f t="shared" si="8"/>
        <v>196.72010400000005</v>
      </c>
      <c r="J26" s="22">
        <f t="shared" si="8"/>
        <v>1355407.0073040002</v>
      </c>
      <c r="K26" s="25"/>
    </row>
    <row r="27" spans="1:13" s="21" customFormat="1">
      <c r="A27" s="9"/>
      <c r="B27" s="12"/>
      <c r="C27" s="22"/>
      <c r="D27" s="33"/>
      <c r="E27" s="93"/>
      <c r="F27" s="22"/>
      <c r="G27" s="22"/>
      <c r="H27" s="22"/>
      <c r="I27" s="22"/>
      <c r="J27" s="22"/>
      <c r="K27" s="25"/>
    </row>
    <row r="28" spans="1:13" s="21" customFormat="1">
      <c r="A28" s="49">
        <v>44812</v>
      </c>
      <c r="B28" s="15" t="s">
        <v>1</v>
      </c>
      <c r="C28" s="16">
        <v>10000</v>
      </c>
      <c r="D28" s="17">
        <v>7.85</v>
      </c>
      <c r="E28" s="18">
        <f>C28*D28</f>
        <v>78500</v>
      </c>
      <c r="F28" s="18">
        <f>E28*0.002</f>
        <v>157</v>
      </c>
      <c r="G28" s="18">
        <f>E28*0.000068</f>
        <v>5.3380000000000001</v>
      </c>
      <c r="H28" s="18">
        <f>E28*0.00001</f>
        <v>0.78500000000000003</v>
      </c>
      <c r="I28" s="18">
        <f>(F28+G28+H28)*0.07</f>
        <v>11.418610000000001</v>
      </c>
      <c r="J28" s="18">
        <f>E28+F28+I28+G28+H28</f>
        <v>78674.54161</v>
      </c>
      <c r="L28" s="25"/>
    </row>
    <row r="29" spans="1:13" s="13" customFormat="1">
      <c r="A29" s="49">
        <v>44813</v>
      </c>
      <c r="B29" s="15" t="s">
        <v>3</v>
      </c>
      <c r="C29" s="16">
        <f>C28</f>
        <v>10000</v>
      </c>
      <c r="D29" s="26">
        <v>8.25</v>
      </c>
      <c r="E29" s="17">
        <f>C29*D29</f>
        <v>82500</v>
      </c>
      <c r="F29" s="27">
        <f>E29*0.002</f>
        <v>165</v>
      </c>
      <c r="G29" s="26">
        <f>E29*0.000068</f>
        <v>5.61</v>
      </c>
      <c r="H29" s="26">
        <f>E29*0.00001</f>
        <v>0.82500000000000007</v>
      </c>
      <c r="I29" s="26">
        <f>(F29+G29+H29)*0.07</f>
        <v>12.000450000000001</v>
      </c>
      <c r="J29" s="26">
        <f>E29-F29-G29-H29-I29</f>
        <v>82316.564549999996</v>
      </c>
    </row>
    <row r="30" spans="1:13" s="31" customFormat="1" ht="18.75">
      <c r="A30" s="28">
        <f>DAYS360(A28,A29)</f>
        <v>1</v>
      </c>
      <c r="B30" s="30">
        <f>(D29-D28)/D28</f>
        <v>5.0955414012738898E-2</v>
      </c>
      <c r="C30" s="16"/>
      <c r="D30" s="17"/>
      <c r="E30" s="18">
        <f>E29-E28</f>
        <v>4000</v>
      </c>
      <c r="F30" s="18"/>
      <c r="G30" s="18"/>
      <c r="H30" s="18"/>
      <c r="I30" s="18"/>
      <c r="J30" s="18">
        <f>J29-J28</f>
        <v>3642.0229399999953</v>
      </c>
      <c r="K30" s="32"/>
      <c r="L30" s="12"/>
      <c r="M30" s="12"/>
    </row>
    <row r="31" spans="1:13" s="21" customFormat="1">
      <c r="A31" s="14">
        <v>44746</v>
      </c>
      <c r="B31" s="15" t="s">
        <v>1</v>
      </c>
      <c r="C31" s="16">
        <v>10000</v>
      </c>
      <c r="D31" s="41">
        <v>9.15</v>
      </c>
      <c r="E31" s="18">
        <f>C31*D31</f>
        <v>91500</v>
      </c>
      <c r="F31" s="18">
        <f>E31*0.002</f>
        <v>183</v>
      </c>
      <c r="G31" s="18">
        <f>E31*0.000068</f>
        <v>6.2219999999999995</v>
      </c>
      <c r="H31" s="18">
        <f>E31*0.00001</f>
        <v>0.91500000000000004</v>
      </c>
      <c r="I31" s="18">
        <f>(F31+G31+H31)*0.07</f>
        <v>13.309590000000002</v>
      </c>
      <c r="J31" s="18">
        <f>E31+F31+I31+G31+H31</f>
        <v>91703.446589999992</v>
      </c>
    </row>
    <row r="32" spans="1:13" s="13" customFormat="1" ht="12.75">
      <c r="A32" s="55">
        <v>44813</v>
      </c>
      <c r="B32" s="13" t="s">
        <v>3</v>
      </c>
      <c r="C32" s="10">
        <f>C31</f>
        <v>10000</v>
      </c>
      <c r="D32" s="34">
        <v>7.5</v>
      </c>
      <c r="E32" s="11">
        <f>C32*D32</f>
        <v>75000</v>
      </c>
      <c r="F32" s="35">
        <f>E32*0.002</f>
        <v>150</v>
      </c>
      <c r="G32" s="34">
        <f>E32*0.000068</f>
        <v>5.0999999999999996</v>
      </c>
      <c r="H32" s="34">
        <f>E32*0.00001</f>
        <v>0.75000000000000011</v>
      </c>
      <c r="I32" s="34">
        <f>(F32+G32+H32)*0.07</f>
        <v>10.909500000000001</v>
      </c>
      <c r="J32" s="34">
        <f>E32-F32-G32-H32-I32</f>
        <v>74833.2405</v>
      </c>
    </row>
    <row r="33" spans="1:13" s="31" customFormat="1" ht="18.75">
      <c r="A33" s="9">
        <f>DAYS360(A31,A32)</f>
        <v>65</v>
      </c>
      <c r="B33" s="12">
        <f>(D32-D31)/D31</f>
        <v>-0.18032786885245905</v>
      </c>
      <c r="C33" s="10"/>
      <c r="D33" s="11"/>
      <c r="E33" s="20">
        <f>E32-E31</f>
        <v>-16500</v>
      </c>
      <c r="F33" s="20"/>
      <c r="G33" s="20"/>
      <c r="H33" s="20"/>
      <c r="I33" s="20"/>
      <c r="J33" s="20">
        <f>J32-J31</f>
        <v>-16870.206089999992</v>
      </c>
      <c r="K33" s="32"/>
      <c r="L33" s="12"/>
      <c r="M33" s="12"/>
    </row>
    <row r="34" spans="1:13" s="31" customFormat="1" ht="18.75">
      <c r="A34" s="14"/>
      <c r="B34" s="15"/>
      <c r="C34" s="16"/>
      <c r="D34" s="40"/>
      <c r="E34" s="18"/>
      <c r="F34" s="18"/>
      <c r="G34" s="18"/>
      <c r="H34" s="18"/>
      <c r="I34" s="18"/>
      <c r="J34" s="18"/>
      <c r="K34" s="30"/>
    </row>
    <row r="35" spans="1:13" s="19" customFormat="1" ht="16.5">
      <c r="A35" s="14"/>
      <c r="B35" s="15"/>
      <c r="C35" s="16"/>
      <c r="D35" s="40"/>
      <c r="E35" s="16"/>
      <c r="F35" s="18"/>
      <c r="G35" s="18"/>
      <c r="H35" s="18"/>
      <c r="I35" s="18"/>
      <c r="J35" s="18"/>
    </row>
    <row r="36" spans="1:13" s="13" customFormat="1">
      <c r="A36" s="14"/>
      <c r="B36" s="15"/>
      <c r="C36" s="16"/>
      <c r="D36" s="40"/>
      <c r="E36" s="16"/>
      <c r="F36" s="27"/>
      <c r="G36" s="26"/>
      <c r="H36" s="26"/>
      <c r="I36" s="26"/>
      <c r="J36" s="26"/>
      <c r="K36" s="15"/>
    </row>
    <row r="37" spans="1:13" s="31" customFormat="1" ht="18.75">
      <c r="A37" s="14"/>
      <c r="B37" s="15"/>
      <c r="C37" s="16"/>
      <c r="D37" s="40"/>
      <c r="E37" s="16"/>
      <c r="F37" s="18"/>
      <c r="G37" s="18"/>
      <c r="H37" s="18"/>
      <c r="I37" s="18"/>
      <c r="J37" s="18"/>
      <c r="K37" s="30"/>
    </row>
    <row r="38" spans="1:13">
      <c r="C38" s="16"/>
      <c r="D38" s="40"/>
      <c r="E38" s="16"/>
      <c r="F38" s="27"/>
      <c r="G38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29"/>
  <sheetViews>
    <sheetView workbookViewId="0">
      <selection activeCell="D24" sqref="D24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24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 ht="12.75">
      <c r="A5" s="49">
        <v>45170</v>
      </c>
      <c r="B5" s="15" t="s">
        <v>1</v>
      </c>
      <c r="C5" s="16">
        <v>1200</v>
      </c>
      <c r="D5" s="41">
        <v>23.5</v>
      </c>
      <c r="E5" s="18">
        <f>C5*D5</f>
        <v>28200</v>
      </c>
      <c r="F5" s="18">
        <f>E5*0.002</f>
        <v>56.4</v>
      </c>
      <c r="G5" s="18">
        <f>E5*0.00006</f>
        <v>1.6919999999999999</v>
      </c>
      <c r="H5" s="18">
        <f>E5*0.00001</f>
        <v>0.28200000000000003</v>
      </c>
      <c r="I5" s="18">
        <f>(F5+G5+H5)*0.07</f>
        <v>4.0861799999999997</v>
      </c>
      <c r="J5" s="18">
        <f>E5+F5+I5+G5+H5</f>
        <v>28262.460179999998</v>
      </c>
    </row>
    <row r="6" spans="1:13" ht="12.75">
      <c r="A6" s="49"/>
      <c r="B6" s="30">
        <f>(D5-D4)/D4</f>
        <v>-0.36912751677852351</v>
      </c>
      <c r="C6" s="16">
        <f>SUM(C4:C5)</f>
        <v>6000</v>
      </c>
      <c r="D6" s="40">
        <f>E6/C6</f>
        <v>34.5</v>
      </c>
      <c r="E6" s="16">
        <f>SUM(E4:E5)</f>
        <v>207000</v>
      </c>
      <c r="F6" s="16">
        <f t="shared" ref="F6:J6" si="1">SUM(F4:F5)</f>
        <v>414</v>
      </c>
      <c r="G6" s="16">
        <f t="shared" si="1"/>
        <v>12.42</v>
      </c>
      <c r="H6" s="16">
        <f t="shared" si="1"/>
        <v>2.0700000000000003</v>
      </c>
      <c r="I6" s="16">
        <f t="shared" si="1"/>
        <v>29.994300000000003</v>
      </c>
      <c r="J6" s="16">
        <f t="shared" si="1"/>
        <v>207458.48429999998</v>
      </c>
    </row>
    <row r="7" spans="1:13" ht="12.75">
      <c r="A7" s="55">
        <v>45170</v>
      </c>
      <c r="B7" s="13" t="s">
        <v>1</v>
      </c>
      <c r="C7" s="10">
        <v>1200</v>
      </c>
      <c r="D7" s="46">
        <v>22.5</v>
      </c>
      <c r="E7" s="20">
        <f>C7*D7</f>
        <v>27000</v>
      </c>
      <c r="F7" s="20">
        <f>E7*0.002</f>
        <v>54</v>
      </c>
      <c r="G7" s="20">
        <f>E7*0.00006</f>
        <v>1.62</v>
      </c>
      <c r="H7" s="20">
        <f>E7*0.00001</f>
        <v>0.27</v>
      </c>
      <c r="I7" s="20">
        <f>(F7+G7+H7)*0.07</f>
        <v>3.9123000000000006</v>
      </c>
      <c r="J7" s="20">
        <f>E7+F7+I7+G7+H7</f>
        <v>27059.802299999999</v>
      </c>
    </row>
    <row r="8" spans="1:13" ht="12.75">
      <c r="A8" s="55"/>
      <c r="B8" s="12">
        <f>(D7-D6)/D6</f>
        <v>-0.34782608695652173</v>
      </c>
      <c r="C8" s="10">
        <f>SUM(C6:C7)</f>
        <v>7200</v>
      </c>
      <c r="D8" s="63">
        <f>E8/C8</f>
        <v>32.5</v>
      </c>
      <c r="E8" s="10">
        <f>SUM(E6:E7)</f>
        <v>234000</v>
      </c>
      <c r="F8" s="10">
        <f t="shared" ref="F8:J8" si="2">SUM(F6:F7)</f>
        <v>468</v>
      </c>
      <c r="G8" s="10">
        <f t="shared" si="2"/>
        <v>14.04</v>
      </c>
      <c r="H8" s="10">
        <f t="shared" si="2"/>
        <v>2.3400000000000003</v>
      </c>
      <c r="I8" s="10">
        <f t="shared" si="2"/>
        <v>33.906600000000005</v>
      </c>
      <c r="J8" s="10">
        <f t="shared" si="2"/>
        <v>234518.28659999999</v>
      </c>
    </row>
    <row r="9" spans="1:13" ht="12.75"/>
    <row r="10" spans="1:13" s="13" customFormat="1" ht="12.75">
      <c r="A10" s="14">
        <v>45112</v>
      </c>
      <c r="B10" s="15" t="s">
        <v>1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 ht="12.75">
      <c r="A11" s="49">
        <v>45153</v>
      </c>
      <c r="B11" s="15" t="s">
        <v>3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 ht="12.75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 ht="12.75">
      <c r="A14" s="49">
        <v>45035</v>
      </c>
      <c r="B14" s="15" t="s">
        <v>1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 ht="12.75">
      <c r="A15" s="49">
        <v>45161</v>
      </c>
      <c r="B15" s="15" t="s">
        <v>3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 ht="12.75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 ht="12.75">
      <c r="A18" s="49">
        <v>44998</v>
      </c>
      <c r="B18" s="15" t="s">
        <v>1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 ht="12.75">
      <c r="A19" s="49">
        <v>45169</v>
      </c>
      <c r="B19" s="15" t="s">
        <v>3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 ht="12.75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1" spans="1:13" ht="12.75"/>
    <row r="22" spans="1:13" ht="12.75">
      <c r="A22" s="49">
        <v>45170</v>
      </c>
      <c r="B22" s="15" t="s">
        <v>1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 ht="12.75">
      <c r="A23" s="55">
        <v>45169</v>
      </c>
      <c r="B23" s="13" t="s">
        <v>3</v>
      </c>
      <c r="C23" s="10">
        <f>C22</f>
        <v>1200</v>
      </c>
      <c r="D23" s="34">
        <v>24.7</v>
      </c>
      <c r="E23" s="11">
        <f>C23*D23</f>
        <v>29640</v>
      </c>
      <c r="F23" s="35">
        <f>E23*0.002</f>
        <v>59.28</v>
      </c>
      <c r="G23" s="34">
        <f>E23*0.000068</f>
        <v>2.01552</v>
      </c>
      <c r="H23" s="34">
        <f>E23*0.00001</f>
        <v>0.2964</v>
      </c>
      <c r="I23" s="34">
        <f>(F23+G23+H23)*0.07</f>
        <v>4.3114344000000004</v>
      </c>
      <c r="J23" s="34">
        <f>E23-F23-G23-H23-I23</f>
        <v>29574.096645600002</v>
      </c>
      <c r="M23" s="21"/>
    </row>
    <row r="24" spans="1:13" ht="12.75">
      <c r="A24" s="9">
        <f>DAYS360(A22,A23)</f>
        <v>0</v>
      </c>
      <c r="B24" s="12">
        <f>(D23-D22)/D22</f>
        <v>5.1063829787234012E-2</v>
      </c>
      <c r="C24" s="10"/>
      <c r="D24" s="11"/>
      <c r="E24" s="20">
        <f>E23-E22</f>
        <v>1440</v>
      </c>
      <c r="F24" s="20"/>
      <c r="G24" s="20"/>
      <c r="H24" s="20"/>
      <c r="I24" s="20"/>
      <c r="J24" s="20">
        <f>J23-J22</f>
        <v>1311.6364656000042</v>
      </c>
      <c r="M24" s="21"/>
    </row>
    <row r="25" spans="1:13" ht="12.75"/>
    <row r="26" spans="1:13" ht="12.75"/>
    <row r="27" spans="1:13" ht="12.75"/>
    <row r="29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22"/>
  <sheetViews>
    <sheetView workbookViewId="0">
      <selection activeCell="C21" sqref="C2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67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67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25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 ht="12.7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 ht="12.7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54"/>
      <c r="B14" s="73" t="s">
        <v>2</v>
      </c>
      <c r="C14" s="51">
        <v>4200</v>
      </c>
      <c r="D14" s="52">
        <v>55.5</v>
      </c>
      <c r="E14" s="51">
        <v>233100</v>
      </c>
      <c r="F14" s="51">
        <v>466.20000000000005</v>
      </c>
      <c r="G14" s="51">
        <v>13.986000000000001</v>
      </c>
      <c r="H14" s="51">
        <v>2.3310000000000004</v>
      </c>
      <c r="I14" s="51">
        <v>33.776190000000007</v>
      </c>
      <c r="J14" s="51">
        <v>233616.29319</v>
      </c>
      <c r="K14" s="56"/>
      <c r="L14" s="57"/>
      <c r="M14" s="57"/>
      <c r="N14" s="58"/>
      <c r="O14" s="58"/>
    </row>
    <row r="15" spans="1:15" ht="12.75">
      <c r="A15" s="55">
        <v>45096</v>
      </c>
      <c r="B15" s="13" t="s">
        <v>1</v>
      </c>
      <c r="C15" s="10">
        <v>800</v>
      </c>
      <c r="D15" s="46">
        <v>43</v>
      </c>
      <c r="E15" s="61">
        <f>C15*D15</f>
        <v>34400</v>
      </c>
      <c r="F15" s="20">
        <f>E15*0.002</f>
        <v>68.8</v>
      </c>
      <c r="G15" s="20">
        <f>E15*0.00006</f>
        <v>2.0640000000000001</v>
      </c>
      <c r="H15" s="20">
        <f>E15*0.00001</f>
        <v>0.34400000000000003</v>
      </c>
      <c r="I15" s="20">
        <f>(F15+G15+H15)*0.07</f>
        <v>4.9845600000000001</v>
      </c>
      <c r="J15" s="61">
        <f>E15+F15+I15+G15+H15</f>
        <v>34476.192559999996</v>
      </c>
    </row>
    <row r="16" spans="1:15" ht="12.75">
      <c r="B16" s="12">
        <f>(D15-D14)/D14</f>
        <v>-0.22522522522522523</v>
      </c>
      <c r="C16" s="10">
        <f>SUM(C13:C15)</f>
        <v>5000</v>
      </c>
      <c r="D16" s="11">
        <f>E16/C16</f>
        <v>53.5</v>
      </c>
      <c r="E16" s="10">
        <f>SUM(E14:E15)</f>
        <v>267500</v>
      </c>
      <c r="F16" s="10">
        <f t="shared" ref="F16:J16" si="2">SUM(F14:F15)</f>
        <v>535</v>
      </c>
      <c r="G16" s="10">
        <f t="shared" si="2"/>
        <v>16.05</v>
      </c>
      <c r="H16" s="10">
        <f t="shared" si="2"/>
        <v>2.6750000000000003</v>
      </c>
      <c r="I16" s="10">
        <f t="shared" si="2"/>
        <v>38.760750000000009</v>
      </c>
      <c r="J16" s="10">
        <f t="shared" si="2"/>
        <v>268092.48574999999</v>
      </c>
    </row>
    <row r="18" spans="1:13" s="13" customFormat="1" ht="12.75">
      <c r="A18" s="14">
        <v>45096</v>
      </c>
      <c r="B18" s="15" t="s">
        <v>1</v>
      </c>
      <c r="C18" s="16">
        <v>1800</v>
      </c>
      <c r="D18" s="40">
        <v>39.75</v>
      </c>
      <c r="E18" s="18">
        <v>71550</v>
      </c>
      <c r="F18" s="18">
        <v>143.1</v>
      </c>
      <c r="G18" s="18">
        <v>4.2930000000000001</v>
      </c>
      <c r="H18" s="18">
        <v>0.71550000000000002</v>
      </c>
      <c r="I18" s="18">
        <v>10.367595</v>
      </c>
      <c r="J18" s="18">
        <v>71708.47609500002</v>
      </c>
    </row>
    <row r="19" spans="1:13" ht="12.75">
      <c r="A19" s="49">
        <v>45153</v>
      </c>
      <c r="B19" s="15" t="s">
        <v>3</v>
      </c>
      <c r="C19" s="16">
        <f>C18</f>
        <v>1800</v>
      </c>
      <c r="D19" s="26">
        <v>43.5</v>
      </c>
      <c r="E19" s="17">
        <f>C19*D19</f>
        <v>78300</v>
      </c>
      <c r="F19" s="27">
        <f>E19*0.002</f>
        <v>156.6</v>
      </c>
      <c r="G19" s="26">
        <f>E19*0.000068</f>
        <v>5.3243999999999998</v>
      </c>
      <c r="H19" s="26">
        <f>E19*0.00001</f>
        <v>0.78300000000000003</v>
      </c>
      <c r="I19" s="26">
        <f>(F19+G19+H19)*0.07</f>
        <v>11.389517999999999</v>
      </c>
      <c r="J19" s="26">
        <f>E19-F19-G19-H19-I19</f>
        <v>78125.903082000004</v>
      </c>
      <c r="M19" s="21"/>
    </row>
    <row r="20" spans="1:13" ht="12.75">
      <c r="A20" s="28">
        <f>DAYS360(A18,A19)</f>
        <v>56</v>
      </c>
      <c r="B20" s="30">
        <f>(D19-D18)/D18</f>
        <v>9.4339622641509441E-2</v>
      </c>
      <c r="C20" s="16"/>
      <c r="D20" s="17"/>
      <c r="E20" s="18">
        <f>E19-E18</f>
        <v>6750</v>
      </c>
      <c r="F20" s="18"/>
      <c r="G20" s="18"/>
      <c r="H20" s="18"/>
      <c r="I20" s="18"/>
      <c r="J20" s="18">
        <f>J19-J18</f>
        <v>6417.4269869999844</v>
      </c>
      <c r="M20" s="21"/>
    </row>
    <row r="21" spans="1:13" ht="12.75"/>
    <row r="22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4" workbookViewId="0">
      <selection activeCell="D24" sqref="D24"/>
    </sheetView>
  </sheetViews>
  <sheetFormatPr defaultColWidth="8.875" defaultRowHeight="14.25"/>
  <cols>
    <col min="1" max="1" width="10.625" style="50" customWidth="1"/>
    <col min="2" max="2" width="7.125" style="1" customWidth="1"/>
    <col min="3" max="3" width="6.625" style="1" customWidth="1"/>
    <col min="4" max="4" width="7.375" style="1" bestFit="1" customWidth="1"/>
    <col min="5" max="5" width="11.25" style="1" customWidth="1"/>
    <col min="6" max="6" width="8.875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8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8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8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9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9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9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9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9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 ht="12.75">
      <c r="A23" s="55">
        <v>44578</v>
      </c>
      <c r="B23" s="13" t="s">
        <v>1</v>
      </c>
      <c r="C23" s="10">
        <v>600</v>
      </c>
      <c r="D23" s="61">
        <v>34.5</v>
      </c>
      <c r="E23" s="20">
        <f>C23*D23</f>
        <v>20700</v>
      </c>
      <c r="F23" s="20">
        <f>E23*0.002</f>
        <v>41.4</v>
      </c>
      <c r="G23" s="20">
        <f>E23*0.00006</f>
        <v>1.242</v>
      </c>
      <c r="H23" s="20">
        <f>E23*0.00001</f>
        <v>0.20700000000000002</v>
      </c>
      <c r="I23" s="20">
        <f>(F23+G23+H23)*0.07</f>
        <v>2.9994300000000003</v>
      </c>
      <c r="J23" s="20">
        <f>E23+F23+I23+G23+H23</f>
        <v>20745.848429999998</v>
      </c>
      <c r="K23" s="11"/>
      <c r="L23" s="12"/>
    </row>
    <row r="24" spans="1:15" s="21" customFormat="1" ht="12.75">
      <c r="A24" s="88"/>
      <c r="B24" s="25">
        <f>(D23-D22)/D22</f>
        <v>-0.46718146718146719</v>
      </c>
      <c r="C24" s="22">
        <f>SUM(C22:C23)</f>
        <v>6600</v>
      </c>
      <c r="D24" s="67">
        <f>E24/C24</f>
        <v>62</v>
      </c>
      <c r="E24" s="22">
        <f t="shared" ref="E24:J24" si="11">SUM(E22:E23)</f>
        <v>409200</v>
      </c>
      <c r="F24" s="22">
        <f t="shared" si="11"/>
        <v>818.4</v>
      </c>
      <c r="G24" s="22">
        <f t="shared" si="11"/>
        <v>26.901599999999998</v>
      </c>
      <c r="H24" s="22">
        <f t="shared" si="11"/>
        <v>4.0920000000000005</v>
      </c>
      <c r="I24" s="22">
        <f t="shared" si="11"/>
        <v>59.457552000000007</v>
      </c>
      <c r="J24" s="22">
        <f t="shared" si="11"/>
        <v>410108.85115200002</v>
      </c>
      <c r="L24" s="25"/>
    </row>
    <row r="25" spans="1:15" s="21" customFormat="1" ht="12.75">
      <c r="A25" s="89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75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6.5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9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9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75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6.5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75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6.5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75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6.5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75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6.5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75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6.5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75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55" workbookViewId="0">
      <selection activeCell="D69" sqref="D69"/>
    </sheetView>
  </sheetViews>
  <sheetFormatPr defaultColWidth="8.875" defaultRowHeight="14.25"/>
  <cols>
    <col min="1" max="1" width="10.625" style="44" customWidth="1"/>
    <col min="2" max="2" width="7.375" style="21" customWidth="1"/>
    <col min="3" max="3" width="7.375" style="21" bestFit="1" customWidth="1"/>
    <col min="4" max="4" width="6.375" style="21" bestFit="1" customWidth="1"/>
    <col min="5" max="5" width="10.5" style="21" bestFit="1" customWidth="1"/>
    <col min="6" max="6" width="8.5" style="21" bestFit="1" customWidth="1"/>
    <col min="7" max="7" width="7.375" style="21" customWidth="1"/>
    <col min="8" max="8" width="6.375" style="21" customWidth="1"/>
    <col min="9" max="9" width="7.375" style="21" customWidth="1"/>
    <col min="10" max="10" width="10.5" style="21" bestFit="1" customWidth="1"/>
    <col min="11" max="16384" width="8.875" style="21"/>
  </cols>
  <sheetData>
    <row r="1" spans="1:13">
      <c r="B1" s="21" t="s">
        <v>26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27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27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 ht="12.75">
      <c r="A56" s="14">
        <v>45063</v>
      </c>
      <c r="B56" s="15" t="s">
        <v>1</v>
      </c>
      <c r="C56" s="16">
        <v>3000</v>
      </c>
      <c r="D56" s="40">
        <v>7.6</v>
      </c>
      <c r="E56" s="18">
        <f>C56*D56</f>
        <v>22800</v>
      </c>
      <c r="F56" s="18">
        <f>E56*0.002</f>
        <v>45.6</v>
      </c>
      <c r="G56" s="18">
        <f>E56*0.000068</f>
        <v>1.5504</v>
      </c>
      <c r="H56" s="18">
        <f>E56*0.00001</f>
        <v>0.22800000000000001</v>
      </c>
      <c r="I56" s="18">
        <f>(F56+G56+H56)*0.07</f>
        <v>3.3164880000000005</v>
      </c>
      <c r="J56" s="18">
        <f>E56+F56+I56+G56+H56</f>
        <v>22850.694887999998</v>
      </c>
    </row>
    <row r="57" spans="1:10" ht="12.75">
      <c r="A57" s="42"/>
      <c r="B57" s="30">
        <f>(D56-D55)/D55</f>
        <v>-0.50649350649350655</v>
      </c>
      <c r="C57" s="5">
        <f>SUM(C55:C56)</f>
        <v>78000</v>
      </c>
      <c r="D57" s="65">
        <f>E57/C57</f>
        <v>15.1</v>
      </c>
      <c r="E57" s="37">
        <f t="shared" ref="E57:J57" si="17">SUM(E55:E56)</f>
        <v>1177800</v>
      </c>
      <c r="F57" s="37">
        <f t="shared" si="17"/>
        <v>2355.6</v>
      </c>
      <c r="G57" s="37">
        <f t="shared" si="17"/>
        <v>80.090400000000002</v>
      </c>
      <c r="H57" s="37">
        <f t="shared" si="17"/>
        <v>11.778</v>
      </c>
      <c r="I57" s="37">
        <f t="shared" si="17"/>
        <v>171.322788</v>
      </c>
      <c r="J57" s="37">
        <f t="shared" si="17"/>
        <v>1180418.7911879998</v>
      </c>
    </row>
    <row r="58" spans="1:10" s="13" customFormat="1">
      <c r="A58" s="8">
        <v>44740</v>
      </c>
      <c r="B58" s="13" t="s">
        <v>1</v>
      </c>
      <c r="C58" s="10">
        <v>4000</v>
      </c>
      <c r="D58" s="63">
        <v>6</v>
      </c>
      <c r="E58" s="20">
        <f>C58*D58</f>
        <v>24000</v>
      </c>
      <c r="F58" s="20">
        <f>E58*0.002</f>
        <v>48</v>
      </c>
      <c r="G58" s="20">
        <f>E58*0.000068</f>
        <v>1.6319999999999999</v>
      </c>
      <c r="H58" s="20">
        <f>E58*0.00001</f>
        <v>0.24000000000000002</v>
      </c>
      <c r="I58" s="20">
        <f>(F58+G58+H58)*0.07</f>
        <v>3.4910400000000004</v>
      </c>
      <c r="J58" s="20">
        <f>E58+F58+I58+G58+H58</f>
        <v>24053.363040000004</v>
      </c>
    </row>
    <row r="59" spans="1:10">
      <c r="B59" s="12">
        <f>(D58-D57)/D57</f>
        <v>-0.60264900662251653</v>
      </c>
      <c r="C59" s="22">
        <f>SUM(C57:C58)</f>
        <v>82000</v>
      </c>
      <c r="D59" s="64">
        <f>E59/C59</f>
        <v>14.65609756097561</v>
      </c>
      <c r="E59" s="24">
        <f t="shared" ref="E59:J59" si="18">SUM(E57:E58)</f>
        <v>1201800</v>
      </c>
      <c r="F59" s="24">
        <f t="shared" si="18"/>
        <v>2403.6</v>
      </c>
      <c r="G59" s="24">
        <f t="shared" si="18"/>
        <v>81.722400000000007</v>
      </c>
      <c r="H59" s="24">
        <f t="shared" si="18"/>
        <v>12.018000000000001</v>
      </c>
      <c r="I59" s="24">
        <f t="shared" si="18"/>
        <v>174.813828</v>
      </c>
      <c r="J59" s="24">
        <f t="shared" si="18"/>
        <v>1204472.1542279997</v>
      </c>
    </row>
    <row r="60" spans="1:10" ht="12.75"/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f>C56</f>
        <v>3000</v>
      </c>
      <c r="D64" s="40">
        <f>D56</f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 ht="12.75">
      <c r="A67" s="14">
        <v>45063</v>
      </c>
      <c r="B67" s="15" t="s">
        <v>1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 ht="12.75">
      <c r="A68" s="55">
        <v>44741</v>
      </c>
      <c r="B68" s="13" t="s">
        <v>3</v>
      </c>
      <c r="C68" s="10">
        <f>C67</f>
        <v>3000</v>
      </c>
      <c r="D68" s="34">
        <v>7.65</v>
      </c>
      <c r="E68" s="11">
        <f>C68*D68</f>
        <v>22950</v>
      </c>
      <c r="F68" s="35">
        <f>E68*0.002</f>
        <v>45.9</v>
      </c>
      <c r="G68" s="34">
        <f>E68*0.000068</f>
        <v>1.5606</v>
      </c>
      <c r="H68" s="34">
        <f>E68*0.00001</f>
        <v>0.22950000000000001</v>
      </c>
      <c r="I68" s="34">
        <f>(F68+G68+H68)*0.07</f>
        <v>3.3383070000000004</v>
      </c>
      <c r="J68" s="34">
        <f>E68-F68-G68-H68-I68</f>
        <v>22898.971592999995</v>
      </c>
    </row>
    <row r="69" spans="1:10" ht="12.75">
      <c r="A69" s="9">
        <f>DAYS360(A67,A68)</f>
        <v>-318</v>
      </c>
      <c r="B69" s="12">
        <f>(D68-D67)/D67</f>
        <v>6.5789473684211468E-3</v>
      </c>
      <c r="C69" s="10"/>
      <c r="D69" s="11"/>
      <c r="E69" s="20">
        <f>E68-E67</f>
        <v>150</v>
      </c>
      <c r="F69" s="20"/>
      <c r="G69" s="20"/>
      <c r="H69" s="20"/>
      <c r="I69" s="20"/>
      <c r="J69" s="20">
        <f>J68-J67</f>
        <v>48.276704999996582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6" workbookViewId="0">
      <selection activeCell="D11" sqref="D1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28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9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 ht="12.75">
      <c r="A10" s="55">
        <v>45076</v>
      </c>
      <c r="B10" s="13" t="s">
        <v>1</v>
      </c>
      <c r="C10" s="10">
        <v>3000</v>
      </c>
      <c r="D10" s="46">
        <v>4.4400000000000004</v>
      </c>
      <c r="E10" s="20">
        <f>C10*D10</f>
        <v>13320.000000000002</v>
      </c>
      <c r="F10" s="20">
        <f>E10*0.002</f>
        <v>26.640000000000004</v>
      </c>
      <c r="G10" s="20">
        <f>E10*0.00006</f>
        <v>0.79920000000000013</v>
      </c>
      <c r="H10" s="20">
        <f>E10*0.00001</f>
        <v>0.13320000000000004</v>
      </c>
      <c r="I10" s="20">
        <f>(F10+G10+H10)*0.07</f>
        <v>1.9300680000000003</v>
      </c>
      <c r="J10" s="20">
        <f>E10+F10+I10+G10+H10</f>
        <v>13349.502468000001</v>
      </c>
    </row>
    <row r="11" spans="1:13" s="1" customFormat="1" ht="12.75">
      <c r="A11" s="55"/>
      <c r="B11" s="12">
        <f>(D10-D9)/D9</f>
        <v>-0.40402684563758384</v>
      </c>
      <c r="C11" s="10">
        <f>SUM(C9:C10)</f>
        <v>30000</v>
      </c>
      <c r="D11" s="63">
        <f>E11/C11</f>
        <v>7.149</v>
      </c>
      <c r="E11" s="10">
        <f t="shared" ref="E11:J11" si="3">SUM(E9:E10)</f>
        <v>214470</v>
      </c>
      <c r="F11" s="10">
        <f t="shared" si="3"/>
        <v>428.94</v>
      </c>
      <c r="G11" s="10">
        <f t="shared" si="3"/>
        <v>12.868200000000002</v>
      </c>
      <c r="H11" s="10">
        <f t="shared" si="3"/>
        <v>2.1447000000000003</v>
      </c>
      <c r="I11" s="10">
        <f t="shared" si="3"/>
        <v>31.076703000000009</v>
      </c>
      <c r="J11" s="10">
        <f t="shared" si="3"/>
        <v>214945.02960299997</v>
      </c>
    </row>
    <row r="12" spans="1:13" ht="12.75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75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 ht="12.75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 ht="12.75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75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19" spans="1:13" ht="12.75"/>
    <row r="20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18"/>
  <sheetViews>
    <sheetView topLeftCell="A5" workbookViewId="0">
      <selection activeCell="I18" sqref="I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29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30">
        <f>(D5-D4)/D4</f>
        <v>0</v>
      </c>
      <c r="C6" s="16">
        <f>SUM(C4:C5)</f>
        <v>45000</v>
      </c>
      <c r="D6" s="17">
        <f>E6/C6</f>
        <v>11</v>
      </c>
      <c r="E6" s="16">
        <f t="shared" ref="E6:J6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" customFormat="1" ht="12.75">
      <c r="A7" s="49">
        <v>45063</v>
      </c>
      <c r="B7" s="15" t="s">
        <v>1</v>
      </c>
      <c r="C7" s="16">
        <v>3000</v>
      </c>
      <c r="D7" s="41">
        <v>10.199999999999999</v>
      </c>
      <c r="E7" s="18">
        <f>C7*D7</f>
        <v>30599.999999999996</v>
      </c>
      <c r="F7" s="18">
        <f>E7*0.002</f>
        <v>61.199999999999996</v>
      </c>
      <c r="G7" s="18">
        <f>E7*0.00006</f>
        <v>1.8359999999999999</v>
      </c>
      <c r="H7" s="18">
        <f>E7*0.00001</f>
        <v>0.30599999999999999</v>
      </c>
      <c r="I7" s="18">
        <f>(F7+G7+H7)*0.07</f>
        <v>4.4339399999999998</v>
      </c>
      <c r="J7" s="18">
        <f>E7+F7+I7+G7+H7</f>
        <v>30667.775939999996</v>
      </c>
    </row>
    <row r="8" spans="1:15" s="1" customFormat="1">
      <c r="A8" s="49">
        <v>45086</v>
      </c>
      <c r="B8" s="15" t="s">
        <v>3</v>
      </c>
      <c r="C8" s="16">
        <f>C7</f>
        <v>3000</v>
      </c>
      <c r="D8" s="26">
        <v>11.2</v>
      </c>
      <c r="E8" s="17">
        <f>C8*D8</f>
        <v>33600</v>
      </c>
      <c r="F8" s="27">
        <f>E8*0.002</f>
        <v>67.2</v>
      </c>
      <c r="G8" s="26">
        <f>E8*0.000068</f>
        <v>2.2848000000000002</v>
      </c>
      <c r="H8" s="26">
        <f>E8*0.00001</f>
        <v>0.33600000000000002</v>
      </c>
      <c r="I8" s="26">
        <f>(F8+G8+H8)*0.07</f>
        <v>4.8874560000000011</v>
      </c>
      <c r="J8" s="26">
        <f>E8-F8-G8-H8-I8</f>
        <v>33525.291744000002</v>
      </c>
    </row>
    <row r="9" spans="1:15" s="1" customFormat="1">
      <c r="A9" s="49" t="s">
        <v>4</v>
      </c>
      <c r="B9" s="15"/>
      <c r="C9" s="16"/>
      <c r="D9" s="17"/>
      <c r="E9" s="18">
        <f>E8-E7</f>
        <v>3000.0000000000036</v>
      </c>
      <c r="F9" s="18"/>
      <c r="G9" s="18"/>
      <c r="H9" s="18"/>
      <c r="I9" s="18"/>
      <c r="J9" s="18">
        <f>J8-J7</f>
        <v>2857.515804000006</v>
      </c>
    </row>
    <row r="10" spans="1:15" s="1" customFormat="1">
      <c r="A10" s="54"/>
      <c r="B10" s="73" t="s">
        <v>2</v>
      </c>
      <c r="C10" s="51">
        <v>45000</v>
      </c>
      <c r="D10" s="52">
        <v>11</v>
      </c>
      <c r="E10" s="51">
        <v>495000</v>
      </c>
      <c r="F10" s="51">
        <v>990</v>
      </c>
      <c r="G10" s="51">
        <v>29.700000000000003</v>
      </c>
      <c r="H10" s="51">
        <v>4.95</v>
      </c>
      <c r="I10" s="51">
        <v>71.725499999999997</v>
      </c>
      <c r="J10" s="51">
        <v>496096.37549999997</v>
      </c>
      <c r="K10" s="56"/>
      <c r="L10" s="57"/>
      <c r="M10" s="57"/>
      <c r="N10" s="58"/>
      <c r="O10" s="58"/>
    </row>
    <row r="11" spans="1:15" ht="12.75">
      <c r="A11" s="55">
        <v>45083</v>
      </c>
      <c r="B11" s="13" t="s">
        <v>1</v>
      </c>
      <c r="C11" s="10">
        <v>3000</v>
      </c>
      <c r="D11" s="46">
        <v>9.4</v>
      </c>
      <c r="E11" s="61">
        <f>C11*D11</f>
        <v>28200</v>
      </c>
      <c r="F11" s="20">
        <f>E11*0.002</f>
        <v>56.4</v>
      </c>
      <c r="G11" s="20">
        <f>E11*0.00006</f>
        <v>1.6919999999999999</v>
      </c>
      <c r="H11" s="20">
        <f>E11*0.00001</f>
        <v>0.28200000000000003</v>
      </c>
      <c r="I11" s="20">
        <f>(F11+G11+H11)*0.07</f>
        <v>4.0861799999999997</v>
      </c>
      <c r="J11" s="61">
        <f>E11+F11+I11+G11+H11</f>
        <v>28262.460179999998</v>
      </c>
    </row>
    <row r="12" spans="1:15" ht="12.75">
      <c r="A12" s="55"/>
      <c r="B12" s="12">
        <f>(D11-D10)/D10</f>
        <v>-0.14545454545454542</v>
      </c>
      <c r="C12" s="10">
        <f>SUM(C9:C11)</f>
        <v>48000</v>
      </c>
      <c r="D12" s="63">
        <f>E12/C12</f>
        <v>10.9</v>
      </c>
      <c r="E12" s="10">
        <f>SUM(E10:E11)</f>
        <v>523200</v>
      </c>
      <c r="F12" s="10">
        <f t="shared" ref="F12:J12" si="2">SUM(F10:F11)</f>
        <v>1046.4000000000001</v>
      </c>
      <c r="G12" s="10">
        <f t="shared" si="2"/>
        <v>31.392000000000003</v>
      </c>
      <c r="H12" s="10">
        <f t="shared" si="2"/>
        <v>5.2320000000000002</v>
      </c>
      <c r="I12" s="10">
        <f t="shared" si="2"/>
        <v>75.811679999999996</v>
      </c>
      <c r="J12" s="10">
        <f t="shared" si="2"/>
        <v>524358.83568000002</v>
      </c>
    </row>
    <row r="13" spans="1:15" s="13" customFormat="1">
      <c r="A13" s="55"/>
      <c r="C13" s="10"/>
      <c r="D13" s="34"/>
      <c r="E13" s="11"/>
      <c r="F13" s="35"/>
      <c r="G13" s="34"/>
      <c r="H13" s="34"/>
      <c r="I13" s="34"/>
      <c r="J13" s="34"/>
    </row>
    <row r="14" spans="1:15" s="62" customFormat="1" ht="21.75">
      <c r="A14" s="55"/>
      <c r="C14" s="10"/>
      <c r="D14" s="63"/>
      <c r="E14" s="59"/>
      <c r="F14" s="32"/>
      <c r="G14" s="59"/>
      <c r="H14" s="11"/>
      <c r="I14" s="12"/>
      <c r="J14" s="60"/>
      <c r="K14" s="11"/>
      <c r="L14" s="13"/>
      <c r="M14" s="61"/>
      <c r="N14" s="61"/>
    </row>
    <row r="15" spans="1:15" s="1" customFormat="1">
      <c r="A15" s="55"/>
      <c r="B15" s="13"/>
      <c r="C15" s="10"/>
      <c r="D15" s="46"/>
      <c r="E15" s="20"/>
      <c r="F15" s="20"/>
      <c r="G15" s="20"/>
      <c r="H15" s="20"/>
      <c r="I15" s="20"/>
      <c r="J15" s="20"/>
    </row>
    <row r="16" spans="1:15" s="1" customFormat="1">
      <c r="A16" s="55"/>
      <c r="B16" s="13"/>
      <c r="C16" s="10"/>
      <c r="D16" s="34"/>
      <c r="E16" s="11"/>
      <c r="F16" s="35"/>
      <c r="G16" s="34"/>
      <c r="H16" s="34"/>
      <c r="I16" s="34"/>
      <c r="J16" s="34"/>
    </row>
    <row r="17" spans="1:13" s="1" customFormat="1">
      <c r="A17" s="55"/>
      <c r="B17" s="25"/>
      <c r="C17" s="10"/>
      <c r="D17" s="11"/>
      <c r="E17" s="20"/>
      <c r="F17" s="20"/>
      <c r="G17" s="20"/>
      <c r="H17" s="20"/>
      <c r="I17" s="20"/>
      <c r="J17" s="20"/>
    </row>
    <row r="18" spans="1:13" s="31" customFormat="1" ht="18.75">
      <c r="A18" s="9"/>
      <c r="B18" s="12"/>
      <c r="C18" s="10"/>
      <c r="D18" s="11"/>
      <c r="E18" s="20"/>
      <c r="F18" s="20"/>
      <c r="G18" s="20"/>
      <c r="H18" s="20"/>
      <c r="I18" s="20"/>
      <c r="J18" s="20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B4" sqref="B4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30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45086</v>
      </c>
      <c r="B3" s="13" t="s">
        <v>3</v>
      </c>
      <c r="C3" s="10">
        <f>C2</f>
        <v>3600</v>
      </c>
      <c r="D3" s="34">
        <v>12.1</v>
      </c>
      <c r="E3" s="11">
        <f>C3*D3</f>
        <v>43560</v>
      </c>
      <c r="F3" s="35">
        <f>E3*0.002</f>
        <v>87.12</v>
      </c>
      <c r="G3" s="34">
        <f>E3*0.000068</f>
        <v>2.9620799999999998</v>
      </c>
      <c r="H3" s="34">
        <f>E3*0.00001</f>
        <v>0.43560000000000004</v>
      </c>
      <c r="I3" s="34">
        <f>(F3+G3+H3)*0.07</f>
        <v>6.3362376000000005</v>
      </c>
      <c r="J3" s="34">
        <f>E3-F3-G3-H3-I3</f>
        <v>43463.146082400002</v>
      </c>
    </row>
    <row r="4" spans="1:13" s="1" customFormat="1">
      <c r="A4" s="55" t="s">
        <v>4</v>
      </c>
      <c r="B4" s="12">
        <f>(D3-D2)/D2</f>
        <v>6.1403508771929759E-2</v>
      </c>
      <c r="C4" s="10"/>
      <c r="D4" s="11"/>
      <c r="E4" s="20">
        <f>E3-E2</f>
        <v>2520</v>
      </c>
      <c r="F4" s="20"/>
      <c r="G4" s="20"/>
      <c r="H4" s="20"/>
      <c r="I4" s="20"/>
      <c r="J4" s="20">
        <f>J3-J2</f>
        <v>2332.2465864000042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75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C9" s="10"/>
      <c r="D9" s="34"/>
      <c r="E9" s="11"/>
      <c r="F9" s="35"/>
      <c r="G9" s="34"/>
      <c r="H9" s="34"/>
      <c r="I9" s="34"/>
      <c r="J9" s="34"/>
    </row>
    <row r="10" spans="1:13" s="31" customFormat="1" ht="18.75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25" workbookViewId="0">
      <selection activeCell="D42" sqref="D42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31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1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1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1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9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9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9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9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9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9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9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9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9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1</v>
      </c>
      <c r="C33" s="10">
        <v>2000</v>
      </c>
      <c r="D33" s="11">
        <v>17</v>
      </c>
      <c r="E33" s="20">
        <f>C33*D33</f>
        <v>34000</v>
      </c>
      <c r="F33" s="20">
        <f>E33*0.002</f>
        <v>68</v>
      </c>
      <c r="G33" s="20">
        <f>E33*0.000068</f>
        <v>2.3119999999999998</v>
      </c>
      <c r="H33" s="20">
        <f>E33*0.00001</f>
        <v>0.34</v>
      </c>
      <c r="I33" s="20">
        <f>(F33+G33+H33)*0.07</f>
        <v>4.9456400000000009</v>
      </c>
      <c r="J33" s="20">
        <f>E33+F33+I33+G33+H33</f>
        <v>34075.597639999993</v>
      </c>
      <c r="K33" s="21">
        <v>0.75</v>
      </c>
    </row>
    <row r="34" spans="1:14">
      <c r="B34" s="25">
        <f>(D33-D32)/D32</f>
        <v>-0.56129032258064515</v>
      </c>
      <c r="C34" s="22">
        <f>SUM(C32:C33)</f>
        <v>29000</v>
      </c>
      <c r="D34" s="64">
        <f>E34/C34</f>
        <v>37.25</v>
      </c>
      <c r="E34" s="22">
        <f t="shared" ref="E34:J34" si="12">SUM(E32:E33)</f>
        <v>1080250</v>
      </c>
      <c r="F34" s="22">
        <f t="shared" si="12"/>
        <v>2160.5</v>
      </c>
      <c r="G34" s="22">
        <f t="shared" si="12"/>
        <v>73.457000000000008</v>
      </c>
      <c r="H34" s="22">
        <f t="shared" si="12"/>
        <v>10.8025</v>
      </c>
      <c r="I34" s="22">
        <f t="shared" si="12"/>
        <v>157.13316499999999</v>
      </c>
      <c r="J34" s="22">
        <f t="shared" si="12"/>
        <v>1082651.8926649999</v>
      </c>
      <c r="K34" s="25">
        <f>K33/D33</f>
        <v>4.4117647058823532E-2</v>
      </c>
      <c r="M34" s="21"/>
    </row>
    <row r="35" spans="1:14" s="13" customFormat="1">
      <c r="A35" s="88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75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.75">
      <c r="A39" s="8">
        <v>45161</v>
      </c>
      <c r="C39" s="10">
        <f>C40</f>
        <v>1500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337.5</v>
      </c>
      <c r="K39" s="11"/>
      <c r="L39" s="13"/>
      <c r="M39" s="61"/>
      <c r="N39" s="61"/>
    </row>
    <row r="40" spans="1:14">
      <c r="A40" s="49">
        <v>44959</v>
      </c>
      <c r="B40" s="15" t="s">
        <v>1</v>
      </c>
      <c r="C40" s="16">
        <v>1500</v>
      </c>
      <c r="D40" s="17">
        <v>30.25</v>
      </c>
      <c r="E40" s="18">
        <f>C40*D40</f>
        <v>45375</v>
      </c>
      <c r="F40" s="18">
        <f>E40*0.002</f>
        <v>90.75</v>
      </c>
      <c r="G40" s="18">
        <f>E40*0.000068</f>
        <v>3.0855000000000001</v>
      </c>
      <c r="H40" s="18">
        <f>E40*0.00001</f>
        <v>0.45375000000000004</v>
      </c>
      <c r="I40" s="18">
        <f>(F40+G40+H40)*0.07</f>
        <v>6.6002475</v>
      </c>
      <c r="J40" s="18">
        <f>E40+F40+I40+G40+H40</f>
        <v>45475.8894975</v>
      </c>
    </row>
    <row r="41" spans="1:14">
      <c r="A41" s="55">
        <v>44853</v>
      </c>
      <c r="B41" s="13" t="s">
        <v>3</v>
      </c>
      <c r="C41" s="10">
        <f>C40</f>
        <v>1500</v>
      </c>
      <c r="D41" s="34">
        <v>24.5</v>
      </c>
      <c r="E41" s="11">
        <f>C41*D41</f>
        <v>36750</v>
      </c>
      <c r="F41" s="35">
        <f>E41*0.002</f>
        <v>73.5</v>
      </c>
      <c r="G41" s="34">
        <f>E41*0.000068</f>
        <v>2.4990000000000001</v>
      </c>
      <c r="H41" s="34">
        <f>E41*0.00001</f>
        <v>0.36750000000000005</v>
      </c>
      <c r="I41" s="34">
        <f>(F41+G41+H41)*0.07</f>
        <v>5.3456550000000007</v>
      </c>
      <c r="J41" s="34">
        <f>E41-F41-G41-H41-I41</f>
        <v>36668.287844999999</v>
      </c>
    </row>
    <row r="42" spans="1:14">
      <c r="A42" s="55"/>
      <c r="B42" s="12">
        <f>(D41-D40)/D40</f>
        <v>-0.19008264462809918</v>
      </c>
      <c r="C42" s="10"/>
      <c r="D42" s="11"/>
      <c r="E42" s="20">
        <f>E41-E40</f>
        <v>-8625</v>
      </c>
      <c r="F42" s="20"/>
      <c r="G42" s="20"/>
      <c r="H42" s="20"/>
      <c r="I42" s="20"/>
      <c r="J42" s="20">
        <f>J41-J40</f>
        <v>-8807.6016525000014</v>
      </c>
    </row>
    <row r="43" spans="1:14" s="62" customFormat="1" ht="21.75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 ht="12.75">
      <c r="A44" s="55">
        <v>44959</v>
      </c>
      <c r="B44" s="13" t="s">
        <v>1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20" sqref="D20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32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300</v>
      </c>
      <c r="D7" s="11">
        <v>382</v>
      </c>
      <c r="E7" s="20">
        <f>C7*D7</f>
        <v>114600</v>
      </c>
      <c r="F7" s="20">
        <f>E7*0.002</f>
        <v>229.20000000000002</v>
      </c>
      <c r="G7" s="20">
        <f>E7*0.00006</f>
        <v>6.8760000000000003</v>
      </c>
      <c r="H7" s="20">
        <f>E7*0.00001</f>
        <v>1.1460000000000001</v>
      </c>
      <c r="I7" s="20">
        <f>(F7+G7+H7)*0.07</f>
        <v>16.605540000000001</v>
      </c>
      <c r="J7" s="20">
        <f>E7+F7+I7+G7+H7</f>
        <v>114853.82754</v>
      </c>
    </row>
    <row r="8" spans="1:13">
      <c r="B8" s="25">
        <f>(D7-D6)/D6</f>
        <v>-4.0201005025125629E-2</v>
      </c>
      <c r="C8" s="22">
        <f>SUM(C6:C7)</f>
        <v>1200</v>
      </c>
      <c r="D8" s="67">
        <f>E8/C8</f>
        <v>394</v>
      </c>
      <c r="E8" s="22">
        <f t="shared" ref="E8:J8" si="2">SUM(E6:E7)</f>
        <v>472800</v>
      </c>
      <c r="F8" s="22">
        <f t="shared" si="2"/>
        <v>945.6</v>
      </c>
      <c r="G8" s="22">
        <f t="shared" si="2"/>
        <v>28.368000000000002</v>
      </c>
      <c r="H8" s="22">
        <f t="shared" si="2"/>
        <v>4.7280000000000006</v>
      </c>
      <c r="I8" s="22">
        <f t="shared" si="2"/>
        <v>68.508720000000011</v>
      </c>
      <c r="J8" s="22">
        <f t="shared" si="2"/>
        <v>473847.20472000004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75" defaultRowHeight="14.25"/>
  <cols>
    <col min="1" max="1" width="10.625" style="38" customWidth="1"/>
    <col min="2" max="2" width="7.5" style="21" bestFit="1" customWidth="1"/>
    <col min="3" max="3" width="6.625" style="21" customWidth="1"/>
    <col min="4" max="4" width="7.625" style="64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33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2.56</v>
      </c>
      <c r="E13" s="20">
        <f>C13*D13</f>
        <v>17920</v>
      </c>
      <c r="F13" s="20">
        <f>E13*0.002</f>
        <v>35.840000000000003</v>
      </c>
      <c r="G13" s="20">
        <f>E13*0.00006</f>
        <v>1.0751999999999999</v>
      </c>
      <c r="H13" s="20">
        <f>E13*0.00001</f>
        <v>0.17920000000000003</v>
      </c>
      <c r="I13" s="20">
        <f>(F13+G13+H13)*0.07</f>
        <v>2.5966080000000007</v>
      </c>
      <c r="J13" s="20">
        <f>E13+F13+I13+G13+H13</f>
        <v>17959.691007999998</v>
      </c>
    </row>
    <row r="14" spans="1:13">
      <c r="B14" s="25">
        <f>(D13-D12)/D12</f>
        <v>-0.4285714285714286</v>
      </c>
      <c r="C14" s="22">
        <f>SUM(C12:C13)</f>
        <v>112000</v>
      </c>
      <c r="D14" s="64">
        <f>E14/C14</f>
        <v>4.3600000000000003</v>
      </c>
      <c r="E14" s="22">
        <f t="shared" ref="E14:J14" si="5">SUM(E12:E13)</f>
        <v>488320</v>
      </c>
      <c r="F14" s="22">
        <f t="shared" si="5"/>
        <v>976.64</v>
      </c>
      <c r="G14" s="22">
        <f t="shared" si="5"/>
        <v>29.299200000000003</v>
      </c>
      <c r="H14" s="22">
        <f t="shared" si="5"/>
        <v>4.8832000000000004</v>
      </c>
      <c r="I14" s="22">
        <f t="shared" si="5"/>
        <v>70.757568000000006</v>
      </c>
      <c r="J14" s="22">
        <f t="shared" si="5"/>
        <v>489401.57996800001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34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 ht="12.75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 ht="12.75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12.2</v>
      </c>
      <c r="E7" s="20">
        <f>C7*D7</f>
        <v>36600</v>
      </c>
      <c r="F7" s="20">
        <f>E7*0.002</f>
        <v>73.2</v>
      </c>
      <c r="G7" s="20">
        <f>E7*0.00006</f>
        <v>2.1960000000000002</v>
      </c>
      <c r="H7" s="20">
        <f>E7*0.00001</f>
        <v>0.36600000000000005</v>
      </c>
      <c r="I7" s="20">
        <f>(F7+G7+H7)*0.07</f>
        <v>5.3033400000000004</v>
      </c>
      <c r="J7" s="20">
        <f>E7+F7+I7+G7+H7</f>
        <v>36681.065340000001</v>
      </c>
    </row>
    <row r="8" spans="1:13" s="1" customFormat="1">
      <c r="A8" s="55"/>
      <c r="B8" s="12">
        <f>(D7-D6)/D6</f>
        <v>-0.50806451612903225</v>
      </c>
      <c r="C8" s="10">
        <f>SUM(C6:C7)</f>
        <v>9000</v>
      </c>
      <c r="D8" s="63">
        <f>E8/C8</f>
        <v>20.6</v>
      </c>
      <c r="E8" s="10">
        <f t="shared" ref="E8:J8" si="2">SUM(E6:E7)</f>
        <v>185400</v>
      </c>
      <c r="F8" s="10">
        <f t="shared" si="2"/>
        <v>370.8</v>
      </c>
      <c r="G8" s="10">
        <f t="shared" si="2"/>
        <v>11.124000000000001</v>
      </c>
      <c r="H8" s="10">
        <f t="shared" si="2"/>
        <v>1.8540000000000001</v>
      </c>
      <c r="I8" s="10">
        <f t="shared" si="2"/>
        <v>26.864460000000001</v>
      </c>
      <c r="J8" s="10">
        <f t="shared" si="2"/>
        <v>185810.64246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workbookViewId="0">
      <selection activeCell="D21" sqref="D2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35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>C5*D5</f>
        <v>73500</v>
      </c>
      <c r="F5" s="18">
        <f>E5*0.002</f>
        <v>147</v>
      </c>
      <c r="G5" s="18">
        <f>E5*0.000068</f>
        <v>4.9980000000000002</v>
      </c>
      <c r="H5" s="18">
        <f>E5*0.00001</f>
        <v>0.7350000000000001</v>
      </c>
      <c r="I5" s="18">
        <f>(F5+G5+H5)*0.07</f>
        <v>10.691310000000001</v>
      </c>
      <c r="J5" s="18">
        <f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>C6*D6</f>
        <v>36750</v>
      </c>
      <c r="F6" s="18">
        <f>E6*0.002</f>
        <v>73.5</v>
      </c>
      <c r="G6" s="18">
        <f>E6*0.000068</f>
        <v>2.4990000000000001</v>
      </c>
      <c r="H6" s="18">
        <f>E6*0.00001</f>
        <v>0.36750000000000005</v>
      </c>
      <c r="I6" s="18">
        <f>(F6+G6+H6)*0.07</f>
        <v>5.3456550000000007</v>
      </c>
      <c r="J6" s="18">
        <f>E6+F6+I6+G6+H6</f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>C7*D7</f>
        <v>0</v>
      </c>
      <c r="F7" s="18">
        <f>E7*0.002</f>
        <v>0</v>
      </c>
      <c r="G7" s="18">
        <f>E7*0.000068</f>
        <v>0</v>
      </c>
      <c r="H7" s="18">
        <f>E7*0.00001</f>
        <v>0</v>
      </c>
      <c r="I7" s="18">
        <f>(F7+G7+H7)*0.07</f>
        <v>0</v>
      </c>
      <c r="J7" s="18">
        <f>E7+F7+I7+G7+H7</f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>C8*D8</f>
        <v>189000</v>
      </c>
      <c r="F8" s="18">
        <f>E8*0.002</f>
        <v>378</v>
      </c>
      <c r="G8" s="18">
        <f>E8*0.000068</f>
        <v>12.852</v>
      </c>
      <c r="H8" s="18">
        <f>E8*0.00001</f>
        <v>1.8900000000000001</v>
      </c>
      <c r="I8" s="18">
        <f>(F8+G8+H8)*0.07</f>
        <v>27.49194</v>
      </c>
      <c r="J8" s="18">
        <f>E8+F8+I8+G8+H8</f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>C9*D9</f>
        <v>141750</v>
      </c>
      <c r="F9" s="18">
        <f>E9*0.002</f>
        <v>283.5</v>
      </c>
      <c r="G9" s="18">
        <f>E9*0.000068</f>
        <v>9.6389999999999993</v>
      </c>
      <c r="H9" s="18">
        <f>E9*0.00001</f>
        <v>1.4175000000000002</v>
      </c>
      <c r="I9" s="18">
        <f>(F9+G9+H9)*0.07</f>
        <v>20.618955000000003</v>
      </c>
      <c r="J9" s="18">
        <f>E9+F9+I9+G9+H9</f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>C10*D10</f>
        <v>132750</v>
      </c>
      <c r="F10" s="18">
        <f>E10*0.002</f>
        <v>265.5</v>
      </c>
      <c r="G10" s="18">
        <f>E10*0.000068</f>
        <v>9.0269999999999992</v>
      </c>
      <c r="H10" s="18">
        <f>E10*0.00001</f>
        <v>1.3275000000000001</v>
      </c>
      <c r="I10" s="18">
        <f>(F10+G10+H10)*0.07</f>
        <v>19.309815</v>
      </c>
      <c r="J10" s="18">
        <f>E10+F10+I10+G10+H10</f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1">SUM(E9:E10)</f>
        <v>274500</v>
      </c>
      <c r="F11" s="5">
        <f t="shared" si="1"/>
        <v>549</v>
      </c>
      <c r="G11" s="5">
        <f t="shared" si="1"/>
        <v>18.665999999999997</v>
      </c>
      <c r="H11" s="5">
        <f t="shared" si="1"/>
        <v>2.7450000000000001</v>
      </c>
      <c r="I11" s="5">
        <f t="shared" si="1"/>
        <v>39.92877</v>
      </c>
      <c r="J11" s="5">
        <f t="shared" si="1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2">SUM(E11:E12)</f>
        <v>354000</v>
      </c>
      <c r="F13" s="5">
        <f t="shared" si="2"/>
        <v>708</v>
      </c>
      <c r="G13" s="5">
        <f t="shared" si="2"/>
        <v>24.071999999999996</v>
      </c>
      <c r="H13" s="5">
        <f t="shared" si="2"/>
        <v>3.54</v>
      </c>
      <c r="I13" s="5">
        <f t="shared" si="2"/>
        <v>51.492840000000001</v>
      </c>
      <c r="J13" s="5">
        <f t="shared" si="2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3">SUM(E13:E14)</f>
        <v>430500</v>
      </c>
      <c r="F15" s="5">
        <f t="shared" si="3"/>
        <v>861</v>
      </c>
      <c r="G15" s="5">
        <f t="shared" si="3"/>
        <v>29.273999999999994</v>
      </c>
      <c r="H15" s="5">
        <f t="shared" si="3"/>
        <v>4.3049999999999997</v>
      </c>
      <c r="I15" s="5">
        <f t="shared" si="3"/>
        <v>62.620530000000002</v>
      </c>
      <c r="J15" s="5">
        <f t="shared" si="3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75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4">SUM(E19:E20)</f>
        <v>450500</v>
      </c>
      <c r="F21" s="22">
        <f t="shared" si="4"/>
        <v>901</v>
      </c>
      <c r="G21" s="22">
        <f t="shared" si="4"/>
        <v>30.633999999999993</v>
      </c>
      <c r="H21" s="22">
        <f t="shared" si="4"/>
        <v>4.5049999999999999</v>
      </c>
      <c r="I21" s="22">
        <f t="shared" si="4"/>
        <v>65.529730000000001</v>
      </c>
      <c r="J21" s="22">
        <f t="shared" si="4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75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75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75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75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75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N12"/>
  <sheetViews>
    <sheetView workbookViewId="0">
      <selection activeCell="D11" sqref="D11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 ht="14.25">
      <c r="B1" s="50" t="s">
        <v>36</v>
      </c>
    </row>
    <row r="2" spans="1:14" s="19" customFormat="1" ht="16.5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4" s="21" customFormat="1" ht="12.75">
      <c r="A3" s="14">
        <v>45132</v>
      </c>
      <c r="B3" s="15" t="s">
        <v>1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4" s="21" customFormat="1" ht="14.25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4" s="21" customFormat="1" ht="14.25">
      <c r="A5" s="8"/>
      <c r="B5" s="13"/>
      <c r="C5" s="10"/>
      <c r="D5" s="46"/>
      <c r="E5" s="20"/>
      <c r="F5" s="20"/>
      <c r="G5" s="20"/>
      <c r="H5" s="20"/>
      <c r="I5" s="20"/>
      <c r="J5" s="20"/>
    </row>
    <row r="6" spans="1:14" s="21" customFormat="1" ht="14.25">
      <c r="A6" s="44"/>
      <c r="B6" s="3"/>
      <c r="C6" s="22"/>
      <c r="D6" s="33"/>
      <c r="E6" s="22"/>
      <c r="F6" s="22"/>
      <c r="G6" s="22"/>
      <c r="H6" s="22"/>
      <c r="I6" s="22"/>
      <c r="J6" s="22"/>
      <c r="K6" s="25"/>
    </row>
    <row r="8" spans="1:14" s="62" customFormat="1" ht="21.75">
      <c r="A8" s="55">
        <v>45170</v>
      </c>
      <c r="C8" s="10">
        <f>C3</f>
        <v>10000</v>
      </c>
      <c r="D8" s="63">
        <v>0.1009</v>
      </c>
      <c r="E8" s="59"/>
      <c r="F8" s="32"/>
      <c r="G8" s="59"/>
      <c r="H8" s="11"/>
      <c r="I8" s="60">
        <f>C8*D8</f>
        <v>1009</v>
      </c>
      <c r="J8" s="60">
        <f>I8*0.9</f>
        <v>908.1</v>
      </c>
      <c r="K8" s="11"/>
      <c r="L8" s="13"/>
      <c r="M8" s="61"/>
      <c r="N8" s="61"/>
    </row>
    <row r="9" spans="1:14" s="21" customFormat="1" ht="12.75">
      <c r="A9" s="14">
        <v>45132</v>
      </c>
      <c r="B9" s="15" t="s">
        <v>1</v>
      </c>
      <c r="C9" s="16">
        <v>10000</v>
      </c>
      <c r="D9" s="41">
        <v>7.45</v>
      </c>
      <c r="E9" s="18">
        <f>C9*D9</f>
        <v>74500</v>
      </c>
      <c r="F9" s="18">
        <f>E9*0.002</f>
        <v>149</v>
      </c>
      <c r="G9" s="18">
        <f>E9*0.000068</f>
        <v>5.0659999999999998</v>
      </c>
      <c r="H9" s="18">
        <f>E9*0.00001</f>
        <v>0.74500000000000011</v>
      </c>
      <c r="I9" s="18">
        <f>(F9+G9+H9)*0.07</f>
        <v>10.836770000000001</v>
      </c>
      <c r="J9" s="18">
        <f>E9+F9+I9+G9+H9</f>
        <v>74665.647769999996</v>
      </c>
    </row>
    <row r="10" spans="1:14" ht="14.25">
      <c r="A10" s="55">
        <v>44277</v>
      </c>
      <c r="B10" s="13" t="s">
        <v>3</v>
      </c>
      <c r="C10" s="10">
        <f>C9</f>
        <v>10000</v>
      </c>
      <c r="D10" s="34">
        <v>7.5</v>
      </c>
      <c r="E10" s="11">
        <f>C10*D10</f>
        <v>75000</v>
      </c>
      <c r="F10" s="35">
        <f>E10*0.002</f>
        <v>150</v>
      </c>
      <c r="G10" s="34">
        <f>E10*0.000068</f>
        <v>5.0999999999999996</v>
      </c>
      <c r="H10" s="34">
        <f>E10*0.00001</f>
        <v>0.75000000000000011</v>
      </c>
      <c r="I10" s="34">
        <f>(F10+G10+H10)*0.07</f>
        <v>10.909500000000001</v>
      </c>
      <c r="J10" s="34">
        <f>E10-F10-G10-H10-I10</f>
        <v>74833.2405</v>
      </c>
    </row>
    <row r="11" spans="1:14" ht="14.25">
      <c r="A11" s="55" t="s">
        <v>4</v>
      </c>
      <c r="B11" s="12">
        <f>E11/E9</f>
        <v>6.7114093959731542E-3</v>
      </c>
      <c r="C11" s="10"/>
      <c r="D11" s="11"/>
      <c r="E11" s="20">
        <f>E10-E9</f>
        <v>500</v>
      </c>
      <c r="F11" s="20"/>
      <c r="G11" s="20"/>
      <c r="H11" s="20"/>
      <c r="I11" s="20"/>
      <c r="J11" s="20">
        <f>J10-J9</f>
        <v>167.59273000000394</v>
      </c>
    </row>
    <row r="12" spans="1:14" ht="14.25">
      <c r="C12" s="2"/>
      <c r="J12" s="53">
        <f>J8+J11</f>
        <v>1075.6927300000038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73"/>
  <sheetViews>
    <sheetView tabSelected="1" topLeftCell="A17" workbookViewId="0">
      <selection activeCell="D28" sqref="D28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9.25" style="21" bestFit="1" customWidth="1"/>
    <col min="12" max="12" width="8.875" style="25"/>
    <col min="13" max="16384" width="8.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6.5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6.5">
      <c r="A5" s="49">
        <v>44398</v>
      </c>
      <c r="B5" s="15" t="s">
        <v>1</v>
      </c>
      <c r="C5" s="16">
        <v>2500</v>
      </c>
      <c r="D5" s="41">
        <v>37.75</v>
      </c>
      <c r="E5" s="18">
        <f>C5*D5</f>
        <v>94375</v>
      </c>
      <c r="F5" s="18">
        <f>E5*0.002</f>
        <v>188.75</v>
      </c>
      <c r="G5" s="18">
        <f>E5*0.00006</f>
        <v>5.6625000000000005</v>
      </c>
      <c r="H5" s="18">
        <f>E5*0.00001</f>
        <v>0.94375000000000009</v>
      </c>
      <c r="I5" s="18">
        <f>(F5+G5+H5)*0.07</f>
        <v>13.6749375</v>
      </c>
      <c r="J5" s="18">
        <f>E5+F5+I5+G5+H5</f>
        <v>94584.031187500019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-5.6250000000000001E-2</v>
      </c>
      <c r="C6" s="51">
        <f>SUM(C4:C5)</f>
        <v>7500</v>
      </c>
      <c r="D6" s="52">
        <f>E6/C6</f>
        <v>39.25</v>
      </c>
      <c r="E6" s="51">
        <f t="shared" ref="E6:J6" si="1">SUM(E4:E5)</f>
        <v>294375</v>
      </c>
      <c r="F6" s="51">
        <f t="shared" si="1"/>
        <v>588.75</v>
      </c>
      <c r="G6" s="51">
        <f t="shared" si="1"/>
        <v>17.662500000000001</v>
      </c>
      <c r="H6" s="51">
        <f t="shared" si="1"/>
        <v>2.9437500000000001</v>
      </c>
      <c r="I6" s="51">
        <f t="shared" si="1"/>
        <v>42.654937500000003</v>
      </c>
      <c r="J6" s="51">
        <f t="shared" si="1"/>
        <v>295027.01118750003</v>
      </c>
      <c r="K6" s="56"/>
      <c r="L6" s="57"/>
      <c r="M6" s="57"/>
      <c r="N6" s="58"/>
      <c r="O6" s="58"/>
    </row>
    <row r="7" spans="1:15" s="19" customFormat="1" ht="16.5">
      <c r="A7" s="49">
        <v>44452</v>
      </c>
      <c r="B7" s="15" t="s">
        <v>1</v>
      </c>
      <c r="C7" s="16">
        <v>2500</v>
      </c>
      <c r="D7" s="41">
        <v>35.25</v>
      </c>
      <c r="E7" s="18">
        <f>C7*D7</f>
        <v>88125</v>
      </c>
      <c r="F7" s="18">
        <f>E7*0.002</f>
        <v>176.25</v>
      </c>
      <c r="G7" s="18">
        <f>E7*0.00006</f>
        <v>5.2875000000000005</v>
      </c>
      <c r="H7" s="18">
        <f>E7*0.00001</f>
        <v>0.88125000000000009</v>
      </c>
      <c r="I7" s="18">
        <f>(F7+G7+H7)*0.07</f>
        <v>12.7693125</v>
      </c>
      <c r="J7" s="18">
        <f>E7+F7+I7+G7+H7</f>
        <v>88320.188062500005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-0.10191082802547771</v>
      </c>
      <c r="C8" s="51">
        <f>SUM(C6:C7)</f>
        <v>10000</v>
      </c>
      <c r="D8" s="52">
        <f>E8/C8</f>
        <v>38.25</v>
      </c>
      <c r="E8" s="51">
        <f t="shared" ref="E8:J8" si="2">SUM(E6:E7)</f>
        <v>382500</v>
      </c>
      <c r="F8" s="51">
        <f t="shared" si="2"/>
        <v>765</v>
      </c>
      <c r="G8" s="51">
        <f t="shared" si="2"/>
        <v>22.950000000000003</v>
      </c>
      <c r="H8" s="51">
        <f t="shared" si="2"/>
        <v>3.8250000000000002</v>
      </c>
      <c r="I8" s="51">
        <f t="shared" si="2"/>
        <v>55.424250000000001</v>
      </c>
      <c r="J8" s="51">
        <f t="shared" si="2"/>
        <v>383347.19925000006</v>
      </c>
      <c r="K8" s="56"/>
      <c r="L8" s="57"/>
      <c r="M8" s="57"/>
      <c r="N8" s="58"/>
      <c r="O8" s="58"/>
    </row>
    <row r="9" spans="1:15" s="19" customFormat="1" ht="16.5">
      <c r="A9" s="49">
        <v>44462</v>
      </c>
      <c r="B9" s="15" t="s">
        <v>1</v>
      </c>
      <c r="C9" s="16">
        <v>2500</v>
      </c>
      <c r="D9" s="41">
        <v>33.25</v>
      </c>
      <c r="E9" s="18">
        <f>C9*D9</f>
        <v>83125</v>
      </c>
      <c r="F9" s="18">
        <f>E9*0.002</f>
        <v>166.25</v>
      </c>
      <c r="G9" s="18">
        <f>E9*0.00006</f>
        <v>4.9874999999999998</v>
      </c>
      <c r="H9" s="18">
        <f>E9*0.00001</f>
        <v>0.83125000000000004</v>
      </c>
      <c r="I9" s="18">
        <f>(F9+G9+H9)*0.07</f>
        <v>12.044812500000003</v>
      </c>
      <c r="J9" s="18">
        <f>E9+F9+I9+G9+H9</f>
        <v>83309.113562500002</v>
      </c>
      <c r="K9" s="56"/>
      <c r="L9" s="57"/>
      <c r="M9" s="57"/>
      <c r="N9" s="57"/>
      <c r="O9" s="57"/>
    </row>
    <row r="10" spans="1:15" s="1" customFormat="1">
      <c r="A10" s="54"/>
      <c r="B10" s="73">
        <f>(D9-D8)/D8</f>
        <v>-0.13071895424836602</v>
      </c>
      <c r="C10" s="51">
        <f>SUM(C8:C9)</f>
        <v>12500</v>
      </c>
      <c r="D10" s="52">
        <f>E10/C10</f>
        <v>37.25</v>
      </c>
      <c r="E10" s="51">
        <f t="shared" ref="E10:J10" si="3">SUM(E8:E9)</f>
        <v>465625</v>
      </c>
      <c r="F10" s="51">
        <f t="shared" si="3"/>
        <v>931.25</v>
      </c>
      <c r="G10" s="51">
        <f t="shared" si="3"/>
        <v>27.937500000000004</v>
      </c>
      <c r="H10" s="51">
        <f t="shared" si="3"/>
        <v>4.65625</v>
      </c>
      <c r="I10" s="51">
        <f t="shared" si="3"/>
        <v>67.469062500000007</v>
      </c>
      <c r="J10" s="51">
        <f t="shared" si="3"/>
        <v>466656.31281250005</v>
      </c>
      <c r="K10" s="56"/>
      <c r="L10" s="57"/>
      <c r="M10" s="57"/>
      <c r="N10" s="58"/>
      <c r="O10" s="58"/>
    </row>
    <row r="11" spans="1:15" s="19" customFormat="1" ht="16.5">
      <c r="A11" s="49">
        <v>44496</v>
      </c>
      <c r="B11" s="15" t="s">
        <v>1</v>
      </c>
      <c r="C11" s="16">
        <v>2500</v>
      </c>
      <c r="D11" s="41">
        <v>32.75</v>
      </c>
      <c r="E11" s="18">
        <f>C11*D11</f>
        <v>81875</v>
      </c>
      <c r="F11" s="18">
        <f>E11*0.002</f>
        <v>163.75</v>
      </c>
      <c r="G11" s="18">
        <f>E11*0.00006</f>
        <v>4.9125000000000005</v>
      </c>
      <c r="H11" s="18">
        <f>E11*0.00001</f>
        <v>0.81875000000000009</v>
      </c>
      <c r="I11" s="18">
        <f>(F11+G11+H11)*0.07</f>
        <v>11.863687500000001</v>
      </c>
      <c r="J11" s="18">
        <f>E11+F11+I11+G11+H11</f>
        <v>82056.344937500005</v>
      </c>
      <c r="K11" s="56"/>
      <c r="L11" s="57"/>
      <c r="M11" s="57"/>
      <c r="N11" s="57"/>
      <c r="O11" s="57"/>
    </row>
    <row r="12" spans="1:15" s="1" customFormat="1">
      <c r="A12" s="49">
        <v>44945</v>
      </c>
      <c r="B12" s="15" t="s">
        <v>3</v>
      </c>
      <c r="C12" s="16">
        <f>C11</f>
        <v>2500</v>
      </c>
      <c r="D12" s="26">
        <v>21.2</v>
      </c>
      <c r="E12" s="17">
        <f>C12*D12</f>
        <v>53000</v>
      </c>
      <c r="F12" s="27">
        <f>E12*0.002</f>
        <v>106</v>
      </c>
      <c r="G12" s="26">
        <f>E12*0.000068</f>
        <v>3.6040000000000001</v>
      </c>
      <c r="H12" s="26">
        <f>E12*0.00001</f>
        <v>0.53</v>
      </c>
      <c r="I12" s="26">
        <f>(F12+G12+H12)*0.07</f>
        <v>7.7093800000000003</v>
      </c>
      <c r="J12" s="26">
        <f>E12-F12-G12-H12-I12</f>
        <v>52882.156620000002</v>
      </c>
    </row>
    <row r="13" spans="1:15" s="1" customFormat="1">
      <c r="A13" s="49" t="s">
        <v>4</v>
      </c>
      <c r="B13" s="15"/>
      <c r="C13" s="16"/>
      <c r="D13" s="17"/>
      <c r="E13" s="18">
        <f>E12-E11</f>
        <v>-28875</v>
      </c>
      <c r="F13" s="18"/>
      <c r="G13" s="18"/>
      <c r="H13" s="18"/>
      <c r="I13" s="18"/>
      <c r="J13" s="18">
        <f>J12-J11</f>
        <v>-29174.188317500004</v>
      </c>
    </row>
    <row r="14" spans="1:15" s="1" customFormat="1">
      <c r="A14" s="50"/>
      <c r="B14" s="73" t="s">
        <v>2</v>
      </c>
      <c r="C14" s="51">
        <v>12500</v>
      </c>
      <c r="D14" s="52">
        <v>37.25</v>
      </c>
      <c r="E14" s="51">
        <v>465625</v>
      </c>
      <c r="F14" s="51">
        <v>931.25</v>
      </c>
      <c r="G14" s="51">
        <v>27.937500000000004</v>
      </c>
      <c r="H14" s="51">
        <v>4.65625</v>
      </c>
      <c r="I14" s="51">
        <v>67.469062500000007</v>
      </c>
      <c r="J14" s="51">
        <v>466656.31281250005</v>
      </c>
      <c r="K14" s="56"/>
      <c r="L14" s="57"/>
      <c r="M14" s="57"/>
      <c r="N14" s="58"/>
      <c r="O14" s="58"/>
    </row>
    <row r="15" spans="1:15" s="1" customFormat="1">
      <c r="A15" s="50">
        <v>44462</v>
      </c>
      <c r="B15" s="73" t="s">
        <v>1</v>
      </c>
      <c r="C15" s="51">
        <v>2500</v>
      </c>
      <c r="D15" s="52">
        <v>33.25</v>
      </c>
      <c r="E15" s="51">
        <v>83125</v>
      </c>
      <c r="F15" s="51">
        <v>166.25</v>
      </c>
      <c r="G15" s="51">
        <v>4.9874999999999998</v>
      </c>
      <c r="H15" s="51">
        <v>0.83125000000000004</v>
      </c>
      <c r="I15" s="51">
        <v>12.044812500000003</v>
      </c>
      <c r="J15" s="51">
        <v>83309.113562500002</v>
      </c>
      <c r="K15" s="56"/>
      <c r="L15" s="57"/>
      <c r="M15" s="57"/>
      <c r="N15" s="58"/>
      <c r="O15" s="58"/>
    </row>
    <row r="16" spans="1:15" s="1" customFormat="1">
      <c r="A16" s="49">
        <v>44951</v>
      </c>
      <c r="B16" s="15" t="s">
        <v>3</v>
      </c>
      <c r="C16" s="16">
        <v>2500</v>
      </c>
      <c r="D16" s="26">
        <v>21.4</v>
      </c>
      <c r="E16" s="17">
        <f>C16*D16</f>
        <v>53500</v>
      </c>
      <c r="F16" s="27">
        <f>E16*0.002</f>
        <v>107</v>
      </c>
      <c r="G16" s="26">
        <f>E16*0.000068</f>
        <v>3.6379999999999999</v>
      </c>
      <c r="H16" s="26">
        <f>E16*0.00001</f>
        <v>0.53500000000000003</v>
      </c>
      <c r="I16" s="26">
        <f>(F16+G16+H16)*0.07</f>
        <v>7.7821100000000012</v>
      </c>
      <c r="J16" s="26">
        <f>E16-F16-G16-H16-I16</f>
        <v>53381.044889999997</v>
      </c>
    </row>
    <row r="17" spans="1:15" s="1" customFormat="1">
      <c r="A17" s="49" t="s">
        <v>4</v>
      </c>
      <c r="B17" s="15"/>
      <c r="C17" s="16"/>
      <c r="D17" s="17"/>
      <c r="E17" s="18">
        <f>E16-E15</f>
        <v>-29625</v>
      </c>
      <c r="F17" s="18"/>
      <c r="G17" s="18"/>
      <c r="H17" s="18"/>
      <c r="I17" s="18"/>
      <c r="J17" s="18">
        <f>J16-J15</f>
        <v>-29928.068672500005</v>
      </c>
    </row>
    <row r="18" spans="1:15" s="1" customFormat="1">
      <c r="A18" s="50"/>
      <c r="B18" s="73" t="s">
        <v>2</v>
      </c>
      <c r="C18" s="51">
        <v>10000</v>
      </c>
      <c r="D18" s="52">
        <v>38.25</v>
      </c>
      <c r="E18" s="51">
        <v>382500</v>
      </c>
      <c r="F18" s="51">
        <v>765</v>
      </c>
      <c r="G18" s="51">
        <v>22.950000000000003</v>
      </c>
      <c r="H18" s="51">
        <v>3.8250000000000002</v>
      </c>
      <c r="I18" s="51">
        <v>55.424250000000001</v>
      </c>
      <c r="J18" s="51">
        <v>383347.19925000006</v>
      </c>
      <c r="K18" s="56"/>
      <c r="L18" s="57"/>
      <c r="M18" s="57"/>
      <c r="N18" s="58"/>
      <c r="O18" s="58"/>
    </row>
    <row r="19" spans="1:15" s="19" customFormat="1" ht="16.5">
      <c r="A19" s="49">
        <v>44452</v>
      </c>
      <c r="B19" s="15" t="s">
        <v>1</v>
      </c>
      <c r="C19" s="16">
        <v>2500</v>
      </c>
      <c r="D19" s="41">
        <v>35.25</v>
      </c>
      <c r="E19" s="18">
        <f>C19*D19</f>
        <v>88125</v>
      </c>
      <c r="F19" s="18">
        <f>E19*0.002</f>
        <v>176.25</v>
      </c>
      <c r="G19" s="18">
        <f>E19*0.00006</f>
        <v>5.2875000000000005</v>
      </c>
      <c r="H19" s="18">
        <f>E19*0.00001</f>
        <v>0.88125000000000009</v>
      </c>
      <c r="I19" s="18">
        <f>(F19+G19+H19)*0.07</f>
        <v>12.7693125</v>
      </c>
      <c r="J19" s="18">
        <f>E19+F19+I19+G19+H19</f>
        <v>88320.188062500005</v>
      </c>
      <c r="K19" s="56"/>
      <c r="L19" s="57"/>
      <c r="M19" s="57"/>
      <c r="N19" s="57"/>
      <c r="O19" s="57"/>
    </row>
    <row r="20" spans="1:15" s="1" customFormat="1">
      <c r="A20" s="49">
        <v>44951</v>
      </c>
      <c r="B20" s="15" t="s">
        <v>3</v>
      </c>
      <c r="C20" s="16">
        <v>2500</v>
      </c>
      <c r="D20" s="26">
        <v>21.9</v>
      </c>
      <c r="E20" s="17">
        <f>C20*D20</f>
        <v>54750</v>
      </c>
      <c r="F20" s="27">
        <f>E20*0.002</f>
        <v>109.5</v>
      </c>
      <c r="G20" s="26">
        <f>E20*0.000068</f>
        <v>3.7229999999999999</v>
      </c>
      <c r="H20" s="26">
        <f>E20*0.00001</f>
        <v>0.5475000000000001</v>
      </c>
      <c r="I20" s="26">
        <f>(F20+G20+H20)*0.07</f>
        <v>7.9639350000000002</v>
      </c>
      <c r="J20" s="26">
        <f>E20-F20-G20-H20-I20</f>
        <v>54628.265565000002</v>
      </c>
    </row>
    <row r="21" spans="1:15" s="1" customFormat="1">
      <c r="A21" s="49" t="s">
        <v>4</v>
      </c>
      <c r="B21" s="15"/>
      <c r="C21" s="16"/>
      <c r="D21" s="17"/>
      <c r="E21" s="18">
        <f>E20-E19</f>
        <v>-33375</v>
      </c>
      <c r="F21" s="18"/>
      <c r="G21" s="18"/>
      <c r="H21" s="18"/>
      <c r="I21" s="18"/>
      <c r="J21" s="18">
        <f>J20-J19</f>
        <v>-33691.922497500003</v>
      </c>
    </row>
    <row r="22" spans="1:15" s="1" customFormat="1">
      <c r="A22" s="49">
        <v>44951</v>
      </c>
      <c r="B22" s="73" t="s">
        <v>2</v>
      </c>
      <c r="C22" s="51">
        <v>7500</v>
      </c>
      <c r="D22" s="52">
        <v>39.25</v>
      </c>
      <c r="E22" s="51">
        <v>294375</v>
      </c>
      <c r="F22" s="51">
        <v>588.75</v>
      </c>
      <c r="G22" s="51">
        <v>17.662500000000001</v>
      </c>
      <c r="H22" s="51">
        <v>2.9437500000000001</v>
      </c>
      <c r="I22" s="51">
        <v>42.654937500000003</v>
      </c>
      <c r="J22" s="51">
        <v>295027.01118750003</v>
      </c>
      <c r="K22" s="56"/>
      <c r="L22" s="57"/>
      <c r="M22" s="57"/>
      <c r="N22" s="58"/>
      <c r="O22" s="58"/>
    </row>
    <row r="23" spans="1:15" s="19" customFormat="1" ht="16.5">
      <c r="A23" s="49">
        <v>44398</v>
      </c>
      <c r="B23" s="15" t="s">
        <v>1</v>
      </c>
      <c r="C23" s="16">
        <v>2500</v>
      </c>
      <c r="D23" s="41">
        <v>37.75</v>
      </c>
      <c r="E23" s="18">
        <f>C23*D23</f>
        <v>94375</v>
      </c>
      <c r="F23" s="18">
        <f>E23*0.002</f>
        <v>188.75</v>
      </c>
      <c r="G23" s="18">
        <f>E23*0.00006</f>
        <v>5.6625000000000005</v>
      </c>
      <c r="H23" s="18">
        <f>E23*0.00001</f>
        <v>0.94375000000000009</v>
      </c>
      <c r="I23" s="18">
        <f>(F23+G23+H23)*0.07</f>
        <v>13.6749375</v>
      </c>
      <c r="J23" s="18">
        <f>E23+F23+I23+G23+H23</f>
        <v>94584.031187500019</v>
      </c>
      <c r="K23" s="56"/>
      <c r="L23" s="57"/>
      <c r="M23" s="57"/>
      <c r="N23" s="57"/>
      <c r="O23" s="57"/>
    </row>
    <row r="24" spans="1:15" s="1" customFormat="1">
      <c r="A24" s="49">
        <v>44951</v>
      </c>
      <c r="B24" s="15" t="s">
        <v>3</v>
      </c>
      <c r="C24" s="16">
        <v>2500</v>
      </c>
      <c r="D24" s="26">
        <v>24.1</v>
      </c>
      <c r="E24" s="17">
        <f>C24*D24</f>
        <v>60250</v>
      </c>
      <c r="F24" s="27">
        <f>E24*0.002</f>
        <v>120.5</v>
      </c>
      <c r="G24" s="26">
        <f>E24*0.000068</f>
        <v>4.0969999999999995</v>
      </c>
      <c r="H24" s="26">
        <f>E24*0.00001</f>
        <v>0.60250000000000004</v>
      </c>
      <c r="I24" s="26">
        <f>(F24+G24+H24)*0.07</f>
        <v>8.7639650000000007</v>
      </c>
      <c r="J24" s="26">
        <f>E24-F24-G24-H24-I24</f>
        <v>60116.036534999999</v>
      </c>
    </row>
    <row r="25" spans="1:15" s="1" customFormat="1">
      <c r="A25" s="49" t="s">
        <v>4</v>
      </c>
      <c r="B25" s="15"/>
      <c r="C25" s="16"/>
      <c r="D25" s="17"/>
      <c r="E25" s="18">
        <f>E24-E23</f>
        <v>-34125</v>
      </c>
      <c r="F25" s="18"/>
      <c r="G25" s="18"/>
      <c r="H25" s="18"/>
      <c r="I25" s="18"/>
      <c r="J25" s="18">
        <f>J24-J23</f>
        <v>-34467.99465250002</v>
      </c>
    </row>
    <row r="26" spans="1:15" s="1" customFormat="1">
      <c r="A26" s="54"/>
      <c r="B26" s="73" t="s">
        <v>2</v>
      </c>
      <c r="C26" s="51">
        <v>5000</v>
      </c>
      <c r="D26" s="52">
        <v>40</v>
      </c>
      <c r="E26" s="51">
        <v>200000</v>
      </c>
      <c r="F26" s="51">
        <v>400</v>
      </c>
      <c r="G26" s="51">
        <v>12</v>
      </c>
      <c r="H26" s="51">
        <v>2</v>
      </c>
      <c r="I26" s="51">
        <v>28.980000000000004</v>
      </c>
      <c r="J26" s="51">
        <v>200442.98</v>
      </c>
      <c r="K26" s="56"/>
      <c r="L26" s="57"/>
      <c r="M26" s="57"/>
      <c r="N26" s="58"/>
      <c r="O26" s="58"/>
    </row>
    <row r="27" spans="1:15" s="19" customFormat="1" ht="16.5">
      <c r="A27" s="55">
        <v>44462</v>
      </c>
      <c r="B27" s="13" t="s">
        <v>1</v>
      </c>
      <c r="C27" s="10">
        <v>2500</v>
      </c>
      <c r="D27" s="46">
        <v>14.5</v>
      </c>
      <c r="E27" s="20">
        <f>C27*D27</f>
        <v>36250</v>
      </c>
      <c r="F27" s="20">
        <f>E27*0.002</f>
        <v>72.5</v>
      </c>
      <c r="G27" s="20">
        <f>E27*0.00006</f>
        <v>2.1750000000000003</v>
      </c>
      <c r="H27" s="20">
        <f>E27*0.00001</f>
        <v>0.36250000000000004</v>
      </c>
      <c r="I27" s="20">
        <f>(F27+G27+H27)*0.07</f>
        <v>5.2526250000000001</v>
      </c>
      <c r="J27" s="20">
        <f>E27+F27+I27+G27+H27</f>
        <v>36330.290125000007</v>
      </c>
      <c r="K27" s="56"/>
      <c r="L27" s="57"/>
      <c r="M27" s="57"/>
      <c r="N27" s="57"/>
      <c r="O27" s="57"/>
    </row>
    <row r="28" spans="1:15" s="1" customFormat="1">
      <c r="A28" s="50"/>
      <c r="B28" s="3">
        <f>(D27-D26)/D26</f>
        <v>-0.63749999999999996</v>
      </c>
      <c r="C28" s="2">
        <f>SUM(C26:C27)</f>
        <v>7500</v>
      </c>
      <c r="D28" s="47">
        <f>E28/C28</f>
        <v>31.5</v>
      </c>
      <c r="E28" s="2">
        <f t="shared" ref="E28:J28" si="4">SUM(E26:E27)</f>
        <v>236250</v>
      </c>
      <c r="F28" s="2">
        <f t="shared" si="4"/>
        <v>472.5</v>
      </c>
      <c r="G28" s="2">
        <f t="shared" si="4"/>
        <v>14.175000000000001</v>
      </c>
      <c r="H28" s="2">
        <f t="shared" si="4"/>
        <v>2.3624999999999998</v>
      </c>
      <c r="I28" s="2">
        <f t="shared" si="4"/>
        <v>34.232625000000006</v>
      </c>
      <c r="J28" s="2">
        <f t="shared" si="4"/>
        <v>236773.27012500001</v>
      </c>
      <c r="K28" s="56"/>
      <c r="L28" s="57"/>
      <c r="M28" s="57"/>
      <c r="N28" s="58"/>
      <c r="O28" s="58"/>
    </row>
    <row r="29" spans="1:15" s="19" customFormat="1" ht="16.5">
      <c r="A29" s="55">
        <v>44462</v>
      </c>
      <c r="B29" s="13" t="s">
        <v>1</v>
      </c>
      <c r="C29" s="10">
        <v>2500</v>
      </c>
      <c r="D29" s="46">
        <v>12.3</v>
      </c>
      <c r="E29" s="20">
        <f>C29*D29</f>
        <v>30750</v>
      </c>
      <c r="F29" s="20">
        <f>E29*0.002</f>
        <v>61.5</v>
      </c>
      <c r="G29" s="20">
        <f>E29*0.00006</f>
        <v>1.845</v>
      </c>
      <c r="H29" s="20">
        <f>E29*0.00001</f>
        <v>0.30750000000000005</v>
      </c>
      <c r="I29" s="20">
        <f>(F29+G29+H29)*0.07</f>
        <v>4.4556750000000003</v>
      </c>
      <c r="J29" s="20">
        <f>E29+F29+I29+G29+H29</f>
        <v>30818.108175000001</v>
      </c>
      <c r="K29" s="56"/>
      <c r="L29" s="57"/>
      <c r="M29" s="57"/>
      <c r="N29" s="57"/>
      <c r="O29" s="57"/>
    </row>
    <row r="30" spans="1:15" s="1" customFormat="1">
      <c r="A30" s="50"/>
      <c r="B30" s="3">
        <f>(D29-D28)/D28</f>
        <v>-0.60952380952380947</v>
      </c>
      <c r="C30" s="2">
        <f>SUM(C28:C29)</f>
        <v>10000</v>
      </c>
      <c r="D30" s="47">
        <f>E30/C30</f>
        <v>26.7</v>
      </c>
      <c r="E30" s="2">
        <f t="shared" ref="E30:J30" si="5">SUM(E28:E29)</f>
        <v>267000</v>
      </c>
      <c r="F30" s="2">
        <f t="shared" si="5"/>
        <v>534</v>
      </c>
      <c r="G30" s="2">
        <f t="shared" si="5"/>
        <v>16.02</v>
      </c>
      <c r="H30" s="2">
        <f t="shared" si="5"/>
        <v>2.67</v>
      </c>
      <c r="I30" s="2">
        <f t="shared" si="5"/>
        <v>38.688300000000005</v>
      </c>
      <c r="J30" s="2">
        <f t="shared" si="5"/>
        <v>267591.37829999998</v>
      </c>
      <c r="K30" s="56"/>
      <c r="L30" s="57"/>
      <c r="M30" s="57"/>
      <c r="N30" s="58"/>
      <c r="O30" s="58"/>
    </row>
    <row r="31" spans="1:15" s="1" customFormat="1" ht="12.75">
      <c r="A31" s="50"/>
      <c r="B31" s="3"/>
      <c r="C31" s="2"/>
      <c r="D31" s="47"/>
      <c r="E31" s="2"/>
      <c r="F31" s="2"/>
      <c r="G31" s="2"/>
      <c r="H31" s="2"/>
      <c r="I31" s="2"/>
      <c r="J31" s="2"/>
      <c r="K31" s="56"/>
      <c r="L31" s="57"/>
      <c r="M31" s="57"/>
      <c r="N31" s="58"/>
      <c r="O31" s="58"/>
    </row>
    <row r="32" spans="1:15" s="19" customFormat="1" ht="16.5">
      <c r="A32" s="49">
        <v>44550</v>
      </c>
      <c r="B32" s="15" t="s">
        <v>1</v>
      </c>
      <c r="C32" s="16">
        <v>2500</v>
      </c>
      <c r="D32" s="41">
        <v>29.5</v>
      </c>
      <c r="E32" s="18">
        <f>C32*D32</f>
        <v>73750</v>
      </c>
      <c r="F32" s="18">
        <f>E32*0.002</f>
        <v>147.5</v>
      </c>
      <c r="G32" s="18">
        <f>E32*0.00006</f>
        <v>4.4249999999999998</v>
      </c>
      <c r="H32" s="18">
        <f>E32*0.00001</f>
        <v>0.73750000000000004</v>
      </c>
      <c r="I32" s="18">
        <f>(F32+G32+H32)*0.07</f>
        <v>10.686375000000002</v>
      </c>
      <c r="J32" s="18">
        <f>E32+F32+I32+G32+H32</f>
        <v>73913.348875000011</v>
      </c>
      <c r="K32" s="56"/>
      <c r="L32" s="57"/>
      <c r="M32" s="57"/>
      <c r="N32" s="57"/>
      <c r="O32" s="57"/>
    </row>
    <row r="33" spans="1:15" s="1" customFormat="1">
      <c r="A33" s="49">
        <v>44922</v>
      </c>
      <c r="B33" s="15" t="s">
        <v>3</v>
      </c>
      <c r="C33" s="16">
        <f>C32</f>
        <v>2500</v>
      </c>
      <c r="D33" s="26">
        <v>19.7</v>
      </c>
      <c r="E33" s="17">
        <f>C33*D33</f>
        <v>49250</v>
      </c>
      <c r="F33" s="27">
        <f>E33*0.002</f>
        <v>98.5</v>
      </c>
      <c r="G33" s="26">
        <f>E33*0.000068</f>
        <v>3.3489999999999998</v>
      </c>
      <c r="H33" s="26">
        <f>E33*0.00001</f>
        <v>0.49250000000000005</v>
      </c>
      <c r="I33" s="26">
        <f>(F33+G33+H33)*0.07</f>
        <v>7.1639050000000015</v>
      </c>
      <c r="J33" s="26">
        <f>E33-F33-G33-H33-I33</f>
        <v>49140.494594999996</v>
      </c>
    </row>
    <row r="34" spans="1:15" s="1" customFormat="1">
      <c r="A34" s="49" t="s">
        <v>4</v>
      </c>
      <c r="B34" s="15"/>
      <c r="C34" s="16"/>
      <c r="D34" s="17"/>
      <c r="E34" s="18">
        <f>E33-E32</f>
        <v>-24500</v>
      </c>
      <c r="F34" s="18"/>
      <c r="G34" s="18"/>
      <c r="H34" s="18"/>
      <c r="I34" s="18"/>
      <c r="J34" s="18">
        <f>J33-J32</f>
        <v>-24772.854280000014</v>
      </c>
    </row>
    <row r="35" spans="1:15" s="1" customFormat="1">
      <c r="A35" s="50"/>
      <c r="B35" s="3"/>
      <c r="C35" s="2"/>
      <c r="D35" s="47"/>
      <c r="E35" s="2"/>
      <c r="F35" s="2"/>
      <c r="G35" s="2"/>
      <c r="H35" s="2"/>
      <c r="I35" s="2"/>
      <c r="J35" s="2"/>
      <c r="K35" s="56"/>
      <c r="L35" s="57"/>
      <c r="M35" s="57"/>
      <c r="N35" s="58"/>
      <c r="O35" s="58"/>
    </row>
    <row r="36" spans="1:15" s="19" customFormat="1" ht="16.5">
      <c r="A36" s="49">
        <v>44624</v>
      </c>
      <c r="B36" s="15" t="s">
        <v>1</v>
      </c>
      <c r="C36" s="16">
        <v>2500</v>
      </c>
      <c r="D36" s="41">
        <v>25.75</v>
      </c>
      <c r="E36" s="18">
        <f>C36*D36</f>
        <v>64375</v>
      </c>
      <c r="F36" s="18">
        <f>E36*0.002</f>
        <v>128.75</v>
      </c>
      <c r="G36" s="18">
        <f>E36*0.00006</f>
        <v>3.8625000000000003</v>
      </c>
      <c r="H36" s="18">
        <f>E36*0.00001</f>
        <v>0.64375000000000004</v>
      </c>
      <c r="I36" s="18">
        <f>(F36+G36+H36)*0.07</f>
        <v>9.3279375000000027</v>
      </c>
      <c r="J36" s="18">
        <f>E36+F36+I36+G36+H36</f>
        <v>64517.584187500004</v>
      </c>
      <c r="K36" s="56"/>
      <c r="L36" s="57"/>
      <c r="M36" s="57"/>
      <c r="N36" s="57"/>
      <c r="O36" s="57"/>
    </row>
    <row r="37" spans="1:15" s="1" customFormat="1">
      <c r="A37" s="49">
        <v>44866</v>
      </c>
      <c r="B37" s="15" t="s">
        <v>3</v>
      </c>
      <c r="C37" s="16">
        <f>C36</f>
        <v>2500</v>
      </c>
      <c r="D37" s="26">
        <v>19.2</v>
      </c>
      <c r="E37" s="17">
        <f>C37*D37</f>
        <v>48000</v>
      </c>
      <c r="F37" s="27">
        <f>E37*0.002</f>
        <v>96</v>
      </c>
      <c r="G37" s="26">
        <f>E37*0.000068</f>
        <v>3.2639999999999998</v>
      </c>
      <c r="H37" s="26">
        <f>E37*0.00001</f>
        <v>0.48000000000000004</v>
      </c>
      <c r="I37" s="26">
        <f>(F37+G37+H37)*0.07</f>
        <v>6.9820800000000007</v>
      </c>
      <c r="J37" s="26">
        <f>E37-F37-G37-H37-I37</f>
        <v>47893.273919999992</v>
      </c>
    </row>
    <row r="38" spans="1:15" s="1" customFormat="1">
      <c r="A38" s="49" t="s">
        <v>4</v>
      </c>
      <c r="B38" s="15"/>
      <c r="C38" s="16"/>
      <c r="D38" s="17"/>
      <c r="E38" s="18">
        <f>E37-E36</f>
        <v>-16375</v>
      </c>
      <c r="F38" s="18"/>
      <c r="G38" s="18"/>
      <c r="H38" s="18"/>
      <c r="I38" s="18"/>
      <c r="J38" s="18">
        <f>J37-J36</f>
        <v>-16624.310267500012</v>
      </c>
    </row>
    <row r="39" spans="1:15" s="1" customFormat="1">
      <c r="A39" s="55"/>
      <c r="B39" s="13"/>
      <c r="C39" s="10"/>
      <c r="D39" s="11"/>
      <c r="E39" s="20"/>
      <c r="F39" s="20"/>
      <c r="G39" s="20"/>
      <c r="H39" s="20"/>
      <c r="I39" s="20"/>
      <c r="J39" s="20"/>
    </row>
    <row r="40" spans="1:15" s="1" customFormat="1">
      <c r="A40" s="55">
        <v>44627</v>
      </c>
      <c r="B40" s="13" t="s">
        <v>1</v>
      </c>
      <c r="C40" s="10">
        <v>2500</v>
      </c>
      <c r="D40" s="46">
        <v>25.75</v>
      </c>
      <c r="E40" s="20">
        <f>C40*D40</f>
        <v>64375</v>
      </c>
      <c r="F40" s="20">
        <f>E40*0.002</f>
        <v>128.75</v>
      </c>
      <c r="G40" s="20">
        <f>E40*0.00006</f>
        <v>3.8625000000000003</v>
      </c>
      <c r="H40" s="20">
        <f>E40*0.00001</f>
        <v>0.64375000000000004</v>
      </c>
      <c r="I40" s="20">
        <f>(F40+G40+H40)*0.07</f>
        <v>9.3279375000000027</v>
      </c>
      <c r="J40" s="20">
        <f>E40+F40+I40+G40+H40</f>
        <v>64517.584187500004</v>
      </c>
    </row>
    <row r="41" spans="1:15" s="1" customFormat="1">
      <c r="A41" s="55">
        <v>44634</v>
      </c>
      <c r="B41" s="13" t="s">
        <v>3</v>
      </c>
      <c r="C41" s="10">
        <f>C40</f>
        <v>2500</v>
      </c>
      <c r="D41" s="34">
        <v>20.100000000000001</v>
      </c>
      <c r="E41" s="11">
        <f>C41*D41</f>
        <v>50250</v>
      </c>
      <c r="F41" s="35">
        <f>E41*0.002</f>
        <v>100.5</v>
      </c>
      <c r="G41" s="34">
        <f>E41*0.000068</f>
        <v>3.4169999999999998</v>
      </c>
      <c r="H41" s="34">
        <f>E41*0.00001</f>
        <v>0.50250000000000006</v>
      </c>
      <c r="I41" s="34">
        <f>(F41+G41+H41)*0.07</f>
        <v>7.3093650000000006</v>
      </c>
      <c r="J41" s="34">
        <f>E41-F41-G41-H41-I41</f>
        <v>50138.271134999995</v>
      </c>
    </row>
    <row r="42" spans="1:15" s="1" customFormat="1">
      <c r="A42" s="55" t="s">
        <v>4</v>
      </c>
      <c r="B42" s="13"/>
      <c r="C42" s="10"/>
      <c r="D42" s="11"/>
      <c r="E42" s="20">
        <f>E41-E40</f>
        <v>-14125</v>
      </c>
      <c r="F42" s="20"/>
      <c r="G42" s="20"/>
      <c r="H42" s="20"/>
      <c r="I42" s="20"/>
      <c r="J42" s="20">
        <f>J41-J40</f>
        <v>-14379.313052500009</v>
      </c>
    </row>
    <row r="43" spans="1:15" s="1" customFormat="1">
      <c r="A43" s="55">
        <v>44627</v>
      </c>
      <c r="B43" s="13" t="s">
        <v>1</v>
      </c>
      <c r="C43" s="10">
        <v>2500</v>
      </c>
      <c r="D43" s="46">
        <v>19</v>
      </c>
      <c r="E43" s="20">
        <f>C43*D43</f>
        <v>47500</v>
      </c>
      <c r="F43" s="20">
        <f>E43*0.002</f>
        <v>95</v>
      </c>
      <c r="G43" s="20">
        <f>E43*0.00006</f>
        <v>2.85</v>
      </c>
      <c r="H43" s="20">
        <f>E43*0.00001</f>
        <v>0.47500000000000003</v>
      </c>
      <c r="I43" s="20">
        <f>(F43+G43+H43)*0.07</f>
        <v>6.8827499999999997</v>
      </c>
      <c r="J43" s="20">
        <f>E43+F43+I43+G43+H43</f>
        <v>47605.207749999994</v>
      </c>
    </row>
    <row r="44" spans="1:15" s="1" customFormat="1">
      <c r="A44" s="55">
        <v>44634</v>
      </c>
      <c r="B44" s="13" t="s">
        <v>3</v>
      </c>
      <c r="C44" s="10">
        <f>C43</f>
        <v>2500</v>
      </c>
      <c r="D44" s="34">
        <v>20.100000000000001</v>
      </c>
      <c r="E44" s="11">
        <f>C44*D44</f>
        <v>50250</v>
      </c>
      <c r="F44" s="35">
        <f>E44*0.002</f>
        <v>100.5</v>
      </c>
      <c r="G44" s="34">
        <f>E44*0.000068</f>
        <v>3.4169999999999998</v>
      </c>
      <c r="H44" s="34">
        <f>E44*0.00001</f>
        <v>0.50250000000000006</v>
      </c>
      <c r="I44" s="34">
        <f>(F44+G44+H44)*0.07</f>
        <v>7.3093650000000006</v>
      </c>
      <c r="J44" s="34">
        <f>E44-F44-G44-H44-I44</f>
        <v>50138.271134999995</v>
      </c>
    </row>
    <row r="45" spans="1:15" s="1" customFormat="1">
      <c r="A45" s="55" t="s">
        <v>4</v>
      </c>
      <c r="B45" s="12">
        <f>(D44-D43)/D43</f>
        <v>5.7894736842105339E-2</v>
      </c>
      <c r="C45" s="10"/>
      <c r="D45" s="11"/>
      <c r="E45" s="20">
        <f>E44-E43</f>
        <v>2750</v>
      </c>
      <c r="F45" s="20"/>
      <c r="G45" s="20"/>
      <c r="H45" s="20"/>
      <c r="I45" s="20"/>
      <c r="J45" s="20">
        <f>J44-J43</f>
        <v>2533.0633850000013</v>
      </c>
    </row>
    <row r="46" spans="1:15" s="1" customFormat="1">
      <c r="A46" s="50"/>
      <c r="D46" s="47"/>
      <c r="J46" s="53"/>
    </row>
    <row r="47" spans="1:15" s="19" customFormat="1" ht="16.5">
      <c r="A47" s="55">
        <v>44624</v>
      </c>
      <c r="B47" s="13" t="s">
        <v>1</v>
      </c>
      <c r="C47" s="16">
        <v>2500</v>
      </c>
      <c r="D47" s="46">
        <v>25.75</v>
      </c>
      <c r="E47" s="20">
        <f>C47*D47</f>
        <v>64375</v>
      </c>
      <c r="F47" s="20">
        <f>E47*0.002</f>
        <v>128.75</v>
      </c>
      <c r="G47" s="20">
        <f>E47*0.00006</f>
        <v>3.8625000000000003</v>
      </c>
      <c r="H47" s="20">
        <f>E47*0.00001</f>
        <v>0.64375000000000004</v>
      </c>
      <c r="I47" s="20">
        <f>(F47+G47+H47)*0.07</f>
        <v>9.3279375000000027</v>
      </c>
      <c r="J47" s="20">
        <f>E47+F47+I47+G47+H47</f>
        <v>64517.584187500004</v>
      </c>
      <c r="K47" s="56"/>
      <c r="L47" s="57"/>
      <c r="M47" s="57"/>
      <c r="N47" s="57"/>
      <c r="O47" s="57"/>
    </row>
    <row r="48" spans="1:15" s="13" customFormat="1">
      <c r="A48" s="55" t="e">
        <f>#REF!</f>
        <v>#REF!</v>
      </c>
      <c r="B48" s="13" t="s">
        <v>3</v>
      </c>
      <c r="C48" s="10">
        <f>C47</f>
        <v>2500</v>
      </c>
      <c r="D48" s="26">
        <v>29.5</v>
      </c>
      <c r="E48" s="11">
        <f>C48*D48</f>
        <v>73750</v>
      </c>
      <c r="F48" s="35">
        <f>E48*0.002</f>
        <v>147.5</v>
      </c>
      <c r="G48" s="34">
        <f>E48*0.000068</f>
        <v>5.0149999999999997</v>
      </c>
      <c r="H48" s="34">
        <f>E48*0.00001</f>
        <v>0.73750000000000004</v>
      </c>
      <c r="I48" s="34">
        <f>(F48+G48+H48)*0.07</f>
        <v>10.727675000000001</v>
      </c>
      <c r="J48" s="34">
        <f>E48-F48-G48-H48-I48</f>
        <v>73586.019824999996</v>
      </c>
      <c r="K48" s="10"/>
    </row>
    <row r="49" spans="1:15" s="31" customFormat="1" ht="18.75">
      <c r="A49" s="55" t="s">
        <v>4</v>
      </c>
      <c r="B49" s="25">
        <f>(D48-D47)/D47</f>
        <v>0.14563106796116504</v>
      </c>
      <c r="C49" s="10"/>
      <c r="D49" s="11"/>
      <c r="E49" s="20">
        <f>E48-E47</f>
        <v>9375</v>
      </c>
      <c r="F49" s="20"/>
      <c r="G49" s="20"/>
      <c r="H49" s="20"/>
      <c r="I49" s="20"/>
      <c r="J49" s="20">
        <f>J48-J47</f>
        <v>9068.4356374999916</v>
      </c>
      <c r="K49" s="20"/>
    </row>
    <row r="50" spans="1:15" s="19" customFormat="1" ht="16.5">
      <c r="A50" s="49">
        <v>44550</v>
      </c>
      <c r="B50" s="13" t="s">
        <v>1</v>
      </c>
      <c r="C50" s="16">
        <v>2500</v>
      </c>
      <c r="D50" s="46">
        <v>29.5</v>
      </c>
      <c r="E50" s="20">
        <f>C50*D50</f>
        <v>73750</v>
      </c>
      <c r="F50" s="20">
        <f>E50*0.002</f>
        <v>147.5</v>
      </c>
      <c r="G50" s="20">
        <f>E50*0.00006</f>
        <v>4.4249999999999998</v>
      </c>
      <c r="H50" s="20">
        <f>E50*0.00001</f>
        <v>0.73750000000000004</v>
      </c>
      <c r="I50" s="20">
        <f>(F50+G50+H50)*0.07</f>
        <v>10.686375000000002</v>
      </c>
      <c r="J50" s="20">
        <f>E50+F50+I50+G50+H50</f>
        <v>73913.348875000011</v>
      </c>
      <c r="K50" s="56"/>
      <c r="L50" s="57"/>
      <c r="M50" s="57"/>
      <c r="N50" s="57"/>
      <c r="O50" s="57"/>
    </row>
    <row r="51" spans="1:15" s="13" customFormat="1">
      <c r="A51" s="55" t="e">
        <f>A48</f>
        <v>#REF!</v>
      </c>
      <c r="B51" s="13" t="s">
        <v>3</v>
      </c>
      <c r="C51" s="10">
        <f>C50</f>
        <v>2500</v>
      </c>
      <c r="D51" s="34">
        <f>D48</f>
        <v>29.5</v>
      </c>
      <c r="E51" s="11">
        <f>C51*D51</f>
        <v>73750</v>
      </c>
      <c r="F51" s="35">
        <f>E51*0.002</f>
        <v>147.5</v>
      </c>
      <c r="G51" s="34">
        <f>E51*0.000068</f>
        <v>5.0149999999999997</v>
      </c>
      <c r="H51" s="34">
        <f>E51*0.00001</f>
        <v>0.73750000000000004</v>
      </c>
      <c r="I51" s="34">
        <f>(F51+G51+H51)*0.07</f>
        <v>10.727675000000001</v>
      </c>
      <c r="J51" s="34">
        <f>E51-F51-G51-H51-I51</f>
        <v>73586.019824999996</v>
      </c>
      <c r="K51" s="10"/>
    </row>
    <row r="52" spans="1:15" s="31" customFormat="1" ht="18.75">
      <c r="A52" s="55" t="s">
        <v>4</v>
      </c>
      <c r="B52" s="25">
        <f>(D51-D50)/D50</f>
        <v>0</v>
      </c>
      <c r="C52" s="10"/>
      <c r="D52" s="11"/>
      <c r="E52" s="20">
        <f>E51-E50</f>
        <v>0</v>
      </c>
      <c r="F52" s="20"/>
      <c r="G52" s="20"/>
      <c r="H52" s="20"/>
      <c r="I52" s="20"/>
      <c r="J52" s="20">
        <f>J51-J50</f>
        <v>-327.32905000001483</v>
      </c>
      <c r="K52" s="20"/>
    </row>
    <row r="53" spans="1:15" s="19" customFormat="1" ht="16.5">
      <c r="A53" s="55">
        <v>44543</v>
      </c>
      <c r="B53" s="13" t="s">
        <v>1</v>
      </c>
      <c r="C53" s="16">
        <v>2500</v>
      </c>
      <c r="D53" s="46">
        <v>29.5</v>
      </c>
      <c r="E53" s="20">
        <f>C53*D53</f>
        <v>73750</v>
      </c>
      <c r="F53" s="20">
        <f>E53*0.002</f>
        <v>147.5</v>
      </c>
      <c r="G53" s="20">
        <f>E53*0.00006</f>
        <v>4.4249999999999998</v>
      </c>
      <c r="H53" s="20">
        <f>E53*0.00001</f>
        <v>0.73750000000000004</v>
      </c>
      <c r="I53" s="20">
        <f>(F53+G53+H53)*0.07</f>
        <v>10.686375000000002</v>
      </c>
      <c r="J53" s="20">
        <f>E53+F53+I53+G53+H53</f>
        <v>73913.348875000011</v>
      </c>
      <c r="K53" s="56"/>
      <c r="L53" s="57"/>
      <c r="M53" s="57"/>
      <c r="N53" s="57"/>
      <c r="O53" s="57"/>
    </row>
    <row r="54" spans="1:15" s="13" customFormat="1">
      <c r="A54" s="55" t="e">
        <f>A51</f>
        <v>#REF!</v>
      </c>
      <c r="B54" s="13" t="s">
        <v>3</v>
      </c>
      <c r="C54" s="10">
        <f>C53</f>
        <v>2500</v>
      </c>
      <c r="D54" s="34">
        <f>D51</f>
        <v>29.5</v>
      </c>
      <c r="E54" s="11">
        <f>C54*D54</f>
        <v>73750</v>
      </c>
      <c r="F54" s="35">
        <f>E54*0.002</f>
        <v>147.5</v>
      </c>
      <c r="G54" s="34">
        <f>E54*0.000068</f>
        <v>5.0149999999999997</v>
      </c>
      <c r="H54" s="34">
        <f>E54*0.00001</f>
        <v>0.73750000000000004</v>
      </c>
      <c r="I54" s="34">
        <f>(F54+G54+H54)*0.07</f>
        <v>10.727675000000001</v>
      </c>
      <c r="J54" s="34">
        <f>E54-F54-G54-H54-I54</f>
        <v>73586.019824999996</v>
      </c>
      <c r="K54" s="10"/>
    </row>
    <row r="55" spans="1:15" s="31" customFormat="1" ht="18.75">
      <c r="A55" s="55" t="s">
        <v>4</v>
      </c>
      <c r="B55" s="25">
        <f>(D54-D53)/D53</f>
        <v>0</v>
      </c>
      <c r="C55" s="10"/>
      <c r="D55" s="11"/>
      <c r="E55" s="20">
        <f>E54-E53</f>
        <v>0</v>
      </c>
      <c r="F55" s="20"/>
      <c r="G55" s="20"/>
      <c r="H55" s="20"/>
      <c r="I55" s="20"/>
      <c r="J55" s="20">
        <f>J54-J53</f>
        <v>-327.32905000001483</v>
      </c>
      <c r="K55" s="20"/>
    </row>
    <row r="56" spans="1:15" s="19" customFormat="1" ht="16.5">
      <c r="A56" s="55">
        <v>44496</v>
      </c>
      <c r="B56" s="13" t="s">
        <v>1</v>
      </c>
      <c r="C56" s="16">
        <v>2500</v>
      </c>
      <c r="D56" s="46">
        <v>32.75</v>
      </c>
      <c r="E56" s="20">
        <f>C56*D56</f>
        <v>81875</v>
      </c>
      <c r="F56" s="20">
        <f>E56*0.002</f>
        <v>163.75</v>
      </c>
      <c r="G56" s="20">
        <f>E56*0.00006</f>
        <v>4.9125000000000005</v>
      </c>
      <c r="H56" s="20">
        <f>E56*0.00001</f>
        <v>0.81875000000000009</v>
      </c>
      <c r="I56" s="20">
        <f>(F56+G56+H56)*0.07</f>
        <v>11.863687500000001</v>
      </c>
      <c r="J56" s="20">
        <f>E56+F56+I56+G56+H56</f>
        <v>82056.344937500005</v>
      </c>
      <c r="K56" s="56"/>
      <c r="L56" s="57"/>
      <c r="M56" s="57"/>
      <c r="N56" s="57"/>
      <c r="O56" s="57"/>
    </row>
    <row r="57" spans="1:15" s="13" customFormat="1">
      <c r="A57" s="55" t="e">
        <f>A54</f>
        <v>#REF!</v>
      </c>
      <c r="B57" s="13" t="s">
        <v>3</v>
      </c>
      <c r="C57" s="10">
        <f>C56</f>
        <v>2500</v>
      </c>
      <c r="D57" s="34">
        <f>D51</f>
        <v>29.5</v>
      </c>
      <c r="E57" s="11">
        <f>C57*D57</f>
        <v>73750</v>
      </c>
      <c r="F57" s="35">
        <f>E57*0.002</f>
        <v>147.5</v>
      </c>
      <c r="G57" s="34">
        <f>E57*0.000068</f>
        <v>5.0149999999999997</v>
      </c>
      <c r="H57" s="34">
        <f>E57*0.00001</f>
        <v>0.73750000000000004</v>
      </c>
      <c r="I57" s="34">
        <f>(F57+G57+H57)*0.07</f>
        <v>10.727675000000001</v>
      </c>
      <c r="J57" s="34">
        <f>E57-F57-G57-H57-I57</f>
        <v>73586.019824999996</v>
      </c>
      <c r="K57" s="10"/>
    </row>
    <row r="58" spans="1:15" s="31" customFormat="1" ht="18.75">
      <c r="A58" s="55" t="s">
        <v>4</v>
      </c>
      <c r="B58" s="25">
        <f>(D57-D56)/D56</f>
        <v>-9.9236641221374045E-2</v>
      </c>
      <c r="C58" s="10"/>
      <c r="D58" s="11"/>
      <c r="E58" s="20">
        <f>E57-E56</f>
        <v>-8125</v>
      </c>
      <c r="F58" s="20"/>
      <c r="G58" s="20"/>
      <c r="H58" s="20"/>
      <c r="I58" s="20"/>
      <c r="J58" s="20">
        <f>J57-J56</f>
        <v>-8470.3251125000097</v>
      </c>
      <c r="K58" s="20"/>
    </row>
    <row r="59" spans="1:15" s="19" customFormat="1" ht="16.5">
      <c r="A59" s="55">
        <v>44462</v>
      </c>
      <c r="B59" s="13" t="s">
        <v>1</v>
      </c>
      <c r="C59" s="16">
        <v>2500</v>
      </c>
      <c r="D59" s="46">
        <v>33.25</v>
      </c>
      <c r="E59" s="20">
        <f>C59*D59</f>
        <v>83125</v>
      </c>
      <c r="F59" s="20">
        <f>E59*0.002</f>
        <v>166.25</v>
      </c>
      <c r="G59" s="20">
        <f>E59*0.00006</f>
        <v>4.9874999999999998</v>
      </c>
      <c r="H59" s="20">
        <f>E59*0.00001</f>
        <v>0.83125000000000004</v>
      </c>
      <c r="I59" s="20">
        <f>(F59+G59+H59)*0.07</f>
        <v>12.044812500000003</v>
      </c>
      <c r="J59" s="20">
        <f>E59+F59+I59+G59+H59</f>
        <v>83309.113562500002</v>
      </c>
      <c r="K59" s="56"/>
      <c r="L59" s="57"/>
      <c r="M59" s="57"/>
      <c r="N59" s="57"/>
      <c r="O59" s="57"/>
    </row>
    <row r="60" spans="1:15" s="13" customFormat="1">
      <c r="A60" s="55" t="e">
        <f>A57</f>
        <v>#REF!</v>
      </c>
      <c r="B60" s="13" t="s">
        <v>3</v>
      </c>
      <c r="C60" s="10">
        <f>C59</f>
        <v>2500</v>
      </c>
      <c r="D60" s="34">
        <f>D51</f>
        <v>29.5</v>
      </c>
      <c r="E60" s="11">
        <f>C60*D60</f>
        <v>73750</v>
      </c>
      <c r="F60" s="35">
        <f>E60*0.002</f>
        <v>147.5</v>
      </c>
      <c r="G60" s="34">
        <f>E60*0.000068</f>
        <v>5.0149999999999997</v>
      </c>
      <c r="H60" s="34">
        <f>E60*0.00001</f>
        <v>0.73750000000000004</v>
      </c>
      <c r="I60" s="34">
        <f>(F60+G60+H60)*0.07</f>
        <v>10.727675000000001</v>
      </c>
      <c r="J60" s="34">
        <f>E60-F60-G60-H60-I60</f>
        <v>73586.019824999996</v>
      </c>
      <c r="K60" s="10"/>
    </row>
    <row r="61" spans="1:15" s="31" customFormat="1" ht="18.75">
      <c r="A61" s="55" t="s">
        <v>4</v>
      </c>
      <c r="B61" s="25">
        <f>(D60-D59)/D59</f>
        <v>-0.11278195488721804</v>
      </c>
      <c r="C61" s="10"/>
      <c r="D61" s="11"/>
      <c r="E61" s="20">
        <f>E60-E59</f>
        <v>-9375</v>
      </c>
      <c r="F61" s="20"/>
      <c r="G61" s="20"/>
      <c r="H61" s="20"/>
      <c r="I61" s="20"/>
      <c r="J61" s="20">
        <f>J60-J59</f>
        <v>-9723.0937375000067</v>
      </c>
      <c r="K61" s="20"/>
    </row>
    <row r="62" spans="1:15" s="19" customFormat="1" ht="16.5">
      <c r="A62" s="55">
        <v>44452</v>
      </c>
      <c r="B62" s="13" t="s">
        <v>1</v>
      </c>
      <c r="C62" s="16">
        <v>2500</v>
      </c>
      <c r="D62" s="46">
        <v>35.25</v>
      </c>
      <c r="E62" s="20">
        <f>C62*D62</f>
        <v>88125</v>
      </c>
      <c r="F62" s="20">
        <f>E62*0.002</f>
        <v>176.25</v>
      </c>
      <c r="G62" s="20">
        <f>E62*0.00006</f>
        <v>5.2875000000000005</v>
      </c>
      <c r="H62" s="20">
        <f>E62*0.00001</f>
        <v>0.88125000000000009</v>
      </c>
      <c r="I62" s="20">
        <f>(F62+G62+H62)*0.07</f>
        <v>12.7693125</v>
      </c>
      <c r="J62" s="20">
        <f>E62+F62+I62+G62+H62</f>
        <v>88320.188062500005</v>
      </c>
      <c r="K62" s="56"/>
      <c r="L62" s="57"/>
      <c r="M62" s="57"/>
      <c r="N62" s="57"/>
      <c r="O62" s="57"/>
    </row>
    <row r="63" spans="1:15" s="13" customFormat="1">
      <c r="A63" s="55" t="e">
        <f>A60</f>
        <v>#REF!</v>
      </c>
      <c r="B63" s="13" t="s">
        <v>3</v>
      </c>
      <c r="C63" s="10">
        <f>C62</f>
        <v>2500</v>
      </c>
      <c r="D63" s="34">
        <f>D51</f>
        <v>29.5</v>
      </c>
      <c r="E63" s="11">
        <f>C63*D63</f>
        <v>73750</v>
      </c>
      <c r="F63" s="35">
        <f>E63*0.002</f>
        <v>147.5</v>
      </c>
      <c r="G63" s="34">
        <f>E63*0.000068</f>
        <v>5.0149999999999997</v>
      </c>
      <c r="H63" s="34">
        <f>E63*0.00001</f>
        <v>0.73750000000000004</v>
      </c>
      <c r="I63" s="34">
        <f>(F63+G63+H63)*0.07</f>
        <v>10.727675000000001</v>
      </c>
      <c r="J63" s="34">
        <f>E63-F63-G63-H63-I63</f>
        <v>73586.019824999996</v>
      </c>
      <c r="K63" s="10"/>
    </row>
    <row r="64" spans="1:15" s="31" customFormat="1" ht="18.75">
      <c r="A64" s="55" t="s">
        <v>4</v>
      </c>
      <c r="B64" s="25">
        <f>(D63-D62)/D62</f>
        <v>-0.16312056737588654</v>
      </c>
      <c r="C64" s="10"/>
      <c r="D64" s="11"/>
      <c r="E64" s="20">
        <f>E63-E62</f>
        <v>-14375</v>
      </c>
      <c r="F64" s="20"/>
      <c r="G64" s="20"/>
      <c r="H64" s="20"/>
      <c r="I64" s="20"/>
      <c r="J64" s="20">
        <f>J63-J62</f>
        <v>-14734.168237500009</v>
      </c>
      <c r="K64" s="20"/>
    </row>
    <row r="65" spans="1:15" s="19" customFormat="1" ht="16.5">
      <c r="A65" s="55">
        <v>44398</v>
      </c>
      <c r="B65" s="13" t="s">
        <v>1</v>
      </c>
      <c r="C65" s="16">
        <v>2500</v>
      </c>
      <c r="D65" s="46">
        <v>37.75</v>
      </c>
      <c r="E65" s="20">
        <f>C65*D65</f>
        <v>94375</v>
      </c>
      <c r="F65" s="20">
        <f>E65*0.002</f>
        <v>188.75</v>
      </c>
      <c r="G65" s="20">
        <f>E65*0.00006</f>
        <v>5.6625000000000005</v>
      </c>
      <c r="H65" s="20">
        <f>E65*0.00001</f>
        <v>0.94375000000000009</v>
      </c>
      <c r="I65" s="20">
        <f>(F65+G65+H65)*0.07</f>
        <v>13.6749375</v>
      </c>
      <c r="J65" s="20">
        <f>E65+F65+I65+G65+H65</f>
        <v>94584.031187500019</v>
      </c>
      <c r="K65" s="56"/>
      <c r="L65" s="57"/>
      <c r="M65" s="57"/>
      <c r="N65" s="57"/>
      <c r="O65" s="57"/>
    </row>
    <row r="66" spans="1:15" s="13" customFormat="1">
      <c r="A66" s="55" t="e">
        <f>A63</f>
        <v>#REF!</v>
      </c>
      <c r="B66" s="13" t="s">
        <v>3</v>
      </c>
      <c r="C66" s="10">
        <f>C65</f>
        <v>2500</v>
      </c>
      <c r="D66" s="34">
        <f>D51</f>
        <v>29.5</v>
      </c>
      <c r="E66" s="11">
        <f>C66*D66</f>
        <v>73750</v>
      </c>
      <c r="F66" s="35">
        <f>E66*0.002</f>
        <v>147.5</v>
      </c>
      <c r="G66" s="34">
        <f>E66*0.000068</f>
        <v>5.0149999999999997</v>
      </c>
      <c r="H66" s="34">
        <f>E66*0.00001</f>
        <v>0.73750000000000004</v>
      </c>
      <c r="I66" s="34">
        <f>(F66+G66+H66)*0.07</f>
        <v>10.727675000000001</v>
      </c>
      <c r="J66" s="34">
        <f>E66-F66-G66-H66-I66</f>
        <v>73586.019824999996</v>
      </c>
      <c r="K66" s="10"/>
    </row>
    <row r="67" spans="1:15" s="31" customFormat="1" ht="18.75">
      <c r="A67" s="55" t="s">
        <v>4</v>
      </c>
      <c r="B67" s="25">
        <f>(D66-D65)/D65</f>
        <v>-0.2185430463576159</v>
      </c>
      <c r="C67" s="10"/>
      <c r="D67" s="11"/>
      <c r="E67" s="20">
        <f>E66-E65</f>
        <v>-20625</v>
      </c>
      <c r="F67" s="20"/>
      <c r="G67" s="20"/>
      <c r="H67" s="20"/>
      <c r="I67" s="20"/>
      <c r="J67" s="20">
        <f>J66-J65</f>
        <v>-20998.011362500023</v>
      </c>
      <c r="K67" s="20"/>
    </row>
    <row r="68" spans="1:15" s="19" customFormat="1" ht="16.5">
      <c r="A68" s="55">
        <v>44368</v>
      </c>
      <c r="B68" s="13" t="s">
        <v>1</v>
      </c>
      <c r="C68" s="16">
        <v>2500</v>
      </c>
      <c r="D68" s="46">
        <v>40</v>
      </c>
      <c r="E68" s="20">
        <f>C68*D68</f>
        <v>100000</v>
      </c>
      <c r="F68" s="20">
        <f>E68*0.002</f>
        <v>200</v>
      </c>
      <c r="G68" s="20">
        <f>E68*0.00006</f>
        <v>6</v>
      </c>
      <c r="H68" s="20">
        <f>E68*0.00001</f>
        <v>1</v>
      </c>
      <c r="I68" s="20">
        <f>(F68+G68+H68)*0.07</f>
        <v>14.490000000000002</v>
      </c>
      <c r="J68" s="20">
        <f>E68+F68+I68+G68+H68</f>
        <v>100221.49</v>
      </c>
      <c r="K68" s="56"/>
      <c r="L68" s="57"/>
      <c r="M68" s="57"/>
      <c r="N68" s="57"/>
      <c r="O68" s="57"/>
    </row>
    <row r="69" spans="1:15" s="13" customFormat="1">
      <c r="A69" s="55" t="e">
        <f>A66</f>
        <v>#REF!</v>
      </c>
      <c r="B69" s="13" t="s">
        <v>3</v>
      </c>
      <c r="C69" s="10">
        <f>C68</f>
        <v>2500</v>
      </c>
      <c r="D69" s="34">
        <f>D54</f>
        <v>29.5</v>
      </c>
      <c r="E69" s="11">
        <f>C69*D69</f>
        <v>73750</v>
      </c>
      <c r="F69" s="35">
        <f>E69*0.002</f>
        <v>147.5</v>
      </c>
      <c r="G69" s="34">
        <f>E69*0.000068</f>
        <v>5.0149999999999997</v>
      </c>
      <c r="H69" s="34">
        <f>E69*0.00001</f>
        <v>0.73750000000000004</v>
      </c>
      <c r="I69" s="34">
        <f>(F69+G69+H69)*0.07</f>
        <v>10.727675000000001</v>
      </c>
      <c r="J69" s="34">
        <f>E69-F69-G69-H69-I69</f>
        <v>73586.019824999996</v>
      </c>
      <c r="K69" s="10"/>
    </row>
    <row r="70" spans="1:15" s="31" customFormat="1" ht="18.75">
      <c r="A70" s="55" t="s">
        <v>4</v>
      </c>
      <c r="B70" s="25">
        <f>(D69-D68)/D68</f>
        <v>-0.26250000000000001</v>
      </c>
      <c r="C70" s="10"/>
      <c r="D70" s="11"/>
      <c r="E70" s="20">
        <f>E69-E68</f>
        <v>-26250</v>
      </c>
      <c r="F70" s="20"/>
      <c r="G70" s="20"/>
      <c r="H70" s="20"/>
      <c r="I70" s="20"/>
      <c r="J70" s="20">
        <f>J69-J68</f>
        <v>-26635.470175000009</v>
      </c>
      <c r="K70" s="20"/>
    </row>
    <row r="71" spans="1:15" s="19" customFormat="1" ht="16.5">
      <c r="A71" s="55">
        <v>44368</v>
      </c>
      <c r="B71" s="13" t="s">
        <v>1</v>
      </c>
      <c r="C71" s="16">
        <v>2500</v>
      </c>
      <c r="D71" s="46">
        <v>40</v>
      </c>
      <c r="E71" s="20">
        <f>C71*D71</f>
        <v>100000</v>
      </c>
      <c r="F71" s="20">
        <f>E71*0.002</f>
        <v>200</v>
      </c>
      <c r="G71" s="20">
        <f>E71*0.00006</f>
        <v>6</v>
      </c>
      <c r="H71" s="20">
        <f>E71*0.00001</f>
        <v>1</v>
      </c>
      <c r="I71" s="20">
        <f>(F71+G71+H71)*0.07</f>
        <v>14.490000000000002</v>
      </c>
      <c r="J71" s="20">
        <f>E71+F71+I71+G71+H71</f>
        <v>100221.49</v>
      </c>
      <c r="K71" s="56"/>
      <c r="L71" s="57"/>
      <c r="M71" s="57"/>
      <c r="N71" s="57"/>
      <c r="O71" s="57"/>
    </row>
    <row r="72" spans="1:15" s="13" customFormat="1">
      <c r="A72" s="55" t="e">
        <f>A69</f>
        <v>#REF!</v>
      </c>
      <c r="B72" s="13" t="s">
        <v>3</v>
      </c>
      <c r="C72" s="10">
        <f>C71</f>
        <v>2500</v>
      </c>
      <c r="D72" s="34">
        <f>D57</f>
        <v>29.5</v>
      </c>
      <c r="E72" s="11">
        <f>C72*D72</f>
        <v>73750</v>
      </c>
      <c r="F72" s="35">
        <f>E72*0.002</f>
        <v>147.5</v>
      </c>
      <c r="G72" s="34">
        <f>E72*0.000068</f>
        <v>5.0149999999999997</v>
      </c>
      <c r="H72" s="34">
        <f>E72*0.00001</f>
        <v>0.73750000000000004</v>
      </c>
      <c r="I72" s="34">
        <f>(F72+G72+H72)*0.07</f>
        <v>10.727675000000001</v>
      </c>
      <c r="J72" s="34">
        <f>E72-F72-G72-H72-I72</f>
        <v>73586.019824999996</v>
      </c>
      <c r="K72" s="10"/>
    </row>
    <row r="73" spans="1:15" s="31" customFormat="1" ht="18.75">
      <c r="A73" s="55" t="s">
        <v>4</v>
      </c>
      <c r="B73" s="25">
        <f>(D72-D71)/D71</f>
        <v>-0.26250000000000001</v>
      </c>
      <c r="C73" s="10"/>
      <c r="D73" s="11"/>
      <c r="E73" s="20">
        <f>E72-E71</f>
        <v>-26250</v>
      </c>
      <c r="F73" s="20"/>
      <c r="G73" s="20"/>
      <c r="H73" s="20"/>
      <c r="I73" s="20"/>
      <c r="J73" s="20">
        <f>J72-J71</f>
        <v>-26635.470175000009</v>
      </c>
      <c r="K7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B8" sqref="B8"/>
    </sheetView>
  </sheetViews>
  <sheetFormatPr defaultColWidth="8.875" defaultRowHeight="14.25"/>
  <cols>
    <col min="1" max="1" width="10.625" style="38" customWidth="1"/>
    <col min="2" max="2" width="7.625" style="21" bestFit="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37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.75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.75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3000</v>
      </c>
      <c r="D7" s="11">
        <v>6.3</v>
      </c>
      <c r="E7" s="20">
        <f>C7*D7</f>
        <v>18900</v>
      </c>
      <c r="F7" s="20">
        <f>E7*0.002</f>
        <v>37.800000000000004</v>
      </c>
      <c r="G7" s="20">
        <f>E7*0.00006</f>
        <v>1.1340000000000001</v>
      </c>
      <c r="H7" s="20">
        <f>E7*0.00001</f>
        <v>0.18900000000000003</v>
      </c>
      <c r="I7" s="20">
        <f>(F7+G7+H7)*0.07</f>
        <v>2.7386100000000004</v>
      </c>
      <c r="J7" s="20">
        <f>E7+F7+I7+G7+H7</f>
        <v>18941.861609999996</v>
      </c>
      <c r="K7" s="32"/>
      <c r="L7" s="11"/>
      <c r="M7" s="12"/>
    </row>
    <row r="8" spans="1:14" s="62" customFormat="1" ht="21.75">
      <c r="A8" s="55"/>
      <c r="B8" s="75">
        <f>(D7-D6)/D6</f>
        <v>-0.38235294117647056</v>
      </c>
      <c r="C8" s="10">
        <f>SUM(C6:C7)</f>
        <v>39000</v>
      </c>
      <c r="D8" s="63">
        <f>E8/C8</f>
        <v>9.9</v>
      </c>
      <c r="E8" s="10">
        <f t="shared" ref="E8:J8" si="2">SUM(E6:E7)</f>
        <v>386100</v>
      </c>
      <c r="F8" s="10">
        <f t="shared" si="2"/>
        <v>772.19999999999993</v>
      </c>
      <c r="G8" s="10">
        <f t="shared" si="2"/>
        <v>23.166000000000004</v>
      </c>
      <c r="H8" s="10">
        <f t="shared" si="2"/>
        <v>3.8610000000000007</v>
      </c>
      <c r="I8" s="10">
        <f t="shared" si="2"/>
        <v>55.945889999999999</v>
      </c>
      <c r="J8" s="10">
        <f t="shared" si="2"/>
        <v>386955.17288999999</v>
      </c>
      <c r="K8" s="11"/>
      <c r="L8" s="13"/>
      <c r="M8" s="61"/>
      <c r="N8" s="61"/>
    </row>
    <row r="9" spans="1:14" s="62" customFormat="1" ht="21.75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.75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2"/>
  <sheetViews>
    <sheetView topLeftCell="A7" workbookViewId="0">
      <selection activeCell="A13" sqref="A13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1">
      <c r="B1" s="50" t="s">
        <v>38</v>
      </c>
    </row>
    <row r="2" spans="1:11" s="19" customFormat="1" ht="16.5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>E10+E11</f>
        <v>435000</v>
      </c>
      <c r="F12" s="5">
        <f>F10+F11</f>
        <v>870</v>
      </c>
      <c r="G12" s="5">
        <f>G10+G11</f>
        <v>28.852</v>
      </c>
      <c r="H12" s="5">
        <f>H10+H11</f>
        <v>4.3500000000000005</v>
      </c>
      <c r="I12" s="5">
        <f>I10+I11</f>
        <v>63.224140000000006</v>
      </c>
      <c r="J12" s="5">
        <f>J10+J11</f>
        <v>435966.42614</v>
      </c>
      <c r="K12" s="25"/>
    </row>
    <row r="13" spans="1:11" s="21" customFormat="1">
      <c r="A13" s="8">
        <v>44956</v>
      </c>
      <c r="B13" s="13" t="s">
        <v>1</v>
      </c>
      <c r="C13" s="10">
        <v>3000</v>
      </c>
      <c r="D13" s="46">
        <v>6.7</v>
      </c>
      <c r="E13" s="20">
        <f>C13*D13</f>
        <v>20100</v>
      </c>
      <c r="F13" s="20">
        <f>E13*0.002</f>
        <v>40.200000000000003</v>
      </c>
      <c r="G13" s="20">
        <f>E13*0.000068</f>
        <v>1.3668</v>
      </c>
      <c r="H13" s="20">
        <f>E13*0.00001</f>
        <v>0.20100000000000001</v>
      </c>
      <c r="I13" s="20">
        <f>(F13+G13+H13)*0.07</f>
        <v>2.9237460000000004</v>
      </c>
      <c r="J13" s="20">
        <f>E13+F13+I13+G13+H13</f>
        <v>20144.691546000002</v>
      </c>
    </row>
    <row r="14" spans="1:11" s="21" customFormat="1">
      <c r="A14" s="44"/>
      <c r="B14" s="3">
        <f>(D13-D12)/D12</f>
        <v>-0.22988505747126428</v>
      </c>
      <c r="C14" s="22">
        <f>C12+C13</f>
        <v>53000</v>
      </c>
      <c r="D14" s="33">
        <f>E14/C14</f>
        <v>8.5867924528301884</v>
      </c>
      <c r="E14" s="22">
        <f>E12+E13</f>
        <v>455100</v>
      </c>
      <c r="F14" s="22">
        <f>F12+F13</f>
        <v>910.2</v>
      </c>
      <c r="G14" s="22">
        <f>G12+G13</f>
        <v>30.218800000000002</v>
      </c>
      <c r="H14" s="22">
        <f>H12+H13</f>
        <v>4.5510000000000002</v>
      </c>
      <c r="I14" s="22">
        <f>I12+I13</f>
        <v>66.147886</v>
      </c>
      <c r="J14" s="22">
        <f>J12+J13</f>
        <v>456111.11768600001</v>
      </c>
      <c r="K14" s="25"/>
    </row>
    <row r="15" spans="1:11" s="21" customFormat="1">
      <c r="A15" s="8">
        <v>44956</v>
      </c>
      <c r="B15" s="13" t="s">
        <v>1</v>
      </c>
      <c r="C15" s="10">
        <v>3000</v>
      </c>
      <c r="D15" s="46">
        <v>6.7</v>
      </c>
      <c r="E15" s="20">
        <f>C15*D15</f>
        <v>20100</v>
      </c>
      <c r="F15" s="20">
        <f>E15*0.002</f>
        <v>40.200000000000003</v>
      </c>
      <c r="G15" s="20">
        <f>E15*0.000068</f>
        <v>1.3668</v>
      </c>
      <c r="H15" s="20">
        <f>E15*0.00001</f>
        <v>0.20100000000000001</v>
      </c>
      <c r="I15" s="20">
        <f>(F15+G15+H15)*0.07</f>
        <v>2.9237460000000004</v>
      </c>
      <c r="J15" s="20">
        <f>E15+F15+I15+G15+H15</f>
        <v>20144.691546000002</v>
      </c>
    </row>
    <row r="16" spans="1:11" s="21" customFormat="1">
      <c r="A16" s="44"/>
      <c r="B16" s="3">
        <f>(D15-D14)/D14</f>
        <v>-0.21973192704900019</v>
      </c>
      <c r="C16" s="22">
        <f>C14+C15</f>
        <v>56000</v>
      </c>
      <c r="D16" s="33">
        <f>E16/C16</f>
        <v>8.4857142857142858</v>
      </c>
      <c r="E16" s="22">
        <f>E14+E15</f>
        <v>475200</v>
      </c>
      <c r="F16" s="22">
        <f>F14+F15</f>
        <v>950.40000000000009</v>
      </c>
      <c r="G16" s="22">
        <f>G14+G15</f>
        <v>31.585600000000003</v>
      </c>
      <c r="H16" s="22">
        <f>H14+H15</f>
        <v>4.7519999999999998</v>
      </c>
      <c r="I16" s="22">
        <f>I14+I15</f>
        <v>69.071631999999994</v>
      </c>
      <c r="J16" s="22">
        <f>J14+J15</f>
        <v>476255.80923200003</v>
      </c>
      <c r="K16" s="25"/>
    </row>
    <row r="17" spans="1:14" ht="12"/>
    <row r="18" spans="1:14" s="62" customFormat="1" ht="21.75">
      <c r="A18" s="55">
        <v>45156</v>
      </c>
      <c r="C18" s="10">
        <f>C11</f>
        <v>10000</v>
      </c>
      <c r="D18" s="63">
        <v>0.13689999999999999</v>
      </c>
      <c r="E18" s="59"/>
      <c r="F18" s="32"/>
      <c r="G18" s="59"/>
      <c r="H18" s="11"/>
      <c r="I18" s="60">
        <f>C18*D18</f>
        <v>1369</v>
      </c>
      <c r="J18" s="60">
        <f>I18*0.9</f>
        <v>1232.1000000000001</v>
      </c>
      <c r="K18" s="11"/>
      <c r="L18" s="13"/>
      <c r="M18" s="61"/>
      <c r="N18" s="61"/>
    </row>
    <row r="19" spans="1:14" ht="12.75">
      <c r="A19" s="55">
        <v>44956</v>
      </c>
      <c r="B19" s="13" t="s">
        <v>1</v>
      </c>
      <c r="C19" s="10">
        <f>C18</f>
        <v>10000</v>
      </c>
      <c r="D19" s="46">
        <v>7.7</v>
      </c>
      <c r="E19" s="20">
        <f>C19*D19</f>
        <v>77000</v>
      </c>
      <c r="F19" s="20">
        <f>E19*0.002</f>
        <v>154</v>
      </c>
      <c r="G19" s="20">
        <f>E19*0.00006</f>
        <v>4.62</v>
      </c>
      <c r="H19" s="20">
        <f>E19*0.00001</f>
        <v>0.77</v>
      </c>
      <c r="I19" s="20">
        <f>(F19+G19+H19)*0.07</f>
        <v>11.157300000000003</v>
      </c>
      <c r="J19" s="20">
        <f>E19+F19+I19+G19+H19</f>
        <v>77170.547300000006</v>
      </c>
    </row>
    <row r="20" spans="1:14">
      <c r="A20" s="55">
        <v>44277</v>
      </c>
      <c r="B20" s="13" t="s">
        <v>3</v>
      </c>
      <c r="C20" s="10">
        <f>C19</f>
        <v>10000</v>
      </c>
      <c r="D20" s="34">
        <v>7.75</v>
      </c>
      <c r="E20" s="11">
        <f>C20*D20</f>
        <v>77500</v>
      </c>
      <c r="F20" s="35">
        <f>E20*0.002</f>
        <v>155</v>
      </c>
      <c r="G20" s="34">
        <f>E20*0.000068</f>
        <v>5.27</v>
      </c>
      <c r="H20" s="34">
        <f>E20*0.00001</f>
        <v>0.77500000000000002</v>
      </c>
      <c r="I20" s="34">
        <f>(F20+G20+H20)*0.07</f>
        <v>11.273150000000003</v>
      </c>
      <c r="J20" s="34">
        <f>E20-F20-G20-H20-I20</f>
        <v>77327.681850000008</v>
      </c>
    </row>
    <row r="21" spans="1:14">
      <c r="A21" s="55" t="s">
        <v>4</v>
      </c>
      <c r="B21" s="13"/>
      <c r="C21" s="10"/>
      <c r="D21" s="11"/>
      <c r="E21" s="20">
        <f>E20-E19</f>
        <v>500</v>
      </c>
      <c r="F21" s="20"/>
      <c r="G21" s="20"/>
      <c r="H21" s="20"/>
      <c r="I21" s="20"/>
      <c r="J21" s="20">
        <f>J20-J19</f>
        <v>157.13455000000249</v>
      </c>
    </row>
    <row r="22" spans="1:14">
      <c r="C22" s="2"/>
      <c r="J22" s="53">
        <f>J18+J21</f>
        <v>1389.2345500000026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6"/>
  <sheetViews>
    <sheetView workbookViewId="0">
      <selection activeCell="B6" sqref="B6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8.125" style="21" bestFit="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39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8">
        <v>44698</v>
      </c>
      <c r="B5" s="13" t="s">
        <v>1</v>
      </c>
      <c r="C5" s="10">
        <v>10000</v>
      </c>
      <c r="D5" s="46">
        <v>10.199999999999999</v>
      </c>
      <c r="E5" s="20">
        <f>C5*D5</f>
        <v>102000</v>
      </c>
      <c r="F5" s="20">
        <f>E5*0.002</f>
        <v>204</v>
      </c>
      <c r="G5" s="20">
        <f>E5*0.000068</f>
        <v>6.9359999999999999</v>
      </c>
      <c r="H5" s="20">
        <f>E5*0.00001</f>
        <v>1.02</v>
      </c>
      <c r="I5" s="20">
        <f>(F5+G5+H5)*0.07</f>
        <v>14.836920000000003</v>
      </c>
      <c r="J5" s="20">
        <f>E5+F5+I5+G5+H5</f>
        <v>102226.79292000001</v>
      </c>
      <c r="M5" s="21"/>
    </row>
    <row r="6" spans="1:14" ht="21.75">
      <c r="A6" s="44"/>
      <c r="B6" s="75">
        <f>(D5-D4)/D4</f>
        <v>-0.17073170731707327</v>
      </c>
      <c r="C6" s="22">
        <f>SUM(C4:C5)</f>
        <v>30000</v>
      </c>
      <c r="D6" s="33">
        <f>E6/C6</f>
        <v>11.6</v>
      </c>
      <c r="E6" s="93">
        <f>SUM(E4:E5)</f>
        <v>348000</v>
      </c>
      <c r="F6" s="93">
        <f t="shared" ref="F6:J6" si="1">SUM(F4:F5)</f>
        <v>696</v>
      </c>
      <c r="G6" s="93">
        <f t="shared" si="1"/>
        <v>22.664000000000001</v>
      </c>
      <c r="H6" s="93">
        <f t="shared" si="1"/>
        <v>3.48</v>
      </c>
      <c r="I6" s="93">
        <f t="shared" si="1"/>
        <v>50.550080000000008</v>
      </c>
      <c r="J6" s="93">
        <f t="shared" si="1"/>
        <v>348772.69408000004</v>
      </c>
      <c r="K6" s="25"/>
      <c r="M6" s="21"/>
    </row>
    <row r="7" spans="1:14" s="1" customFormat="1">
      <c r="A7" s="55">
        <v>44628</v>
      </c>
      <c r="B7" s="13" t="s">
        <v>3</v>
      </c>
      <c r="C7" s="10">
        <f>C6</f>
        <v>30000</v>
      </c>
      <c r="D7" s="34">
        <v>11.6</v>
      </c>
      <c r="E7" s="11">
        <f>C7*D7</f>
        <v>348000</v>
      </c>
      <c r="F7" s="35">
        <f>E7*0.002</f>
        <v>696</v>
      </c>
      <c r="G7" s="34">
        <f>E7*0.000068</f>
        <v>23.664000000000001</v>
      </c>
      <c r="H7" s="34">
        <f>E7*0.00001</f>
        <v>3.4800000000000004</v>
      </c>
      <c r="I7" s="34">
        <f>(F7+G7+H7)*0.07</f>
        <v>50.620080000000009</v>
      </c>
      <c r="J7" s="34">
        <f>E7-F7-G7-H7-I7</f>
        <v>347226.23592000001</v>
      </c>
    </row>
    <row r="8" spans="1:14" s="1" customFormat="1">
      <c r="A8" s="55" t="s">
        <v>4</v>
      </c>
      <c r="B8" s="13"/>
      <c r="C8" s="10"/>
      <c r="D8" s="11"/>
      <c r="E8" s="20">
        <f>E7-E6</f>
        <v>0</v>
      </c>
      <c r="F8" s="20"/>
      <c r="G8" s="20"/>
      <c r="H8" s="20"/>
      <c r="I8" s="20"/>
      <c r="J8" s="20">
        <f>J7-J6</f>
        <v>-1546.4581600000383</v>
      </c>
    </row>
    <row r="9" spans="1:14">
      <c r="A9" s="55"/>
      <c r="B9" s="13"/>
      <c r="C9" s="10"/>
      <c r="D9" s="34"/>
      <c r="E9" s="20"/>
      <c r="F9" s="20"/>
      <c r="G9" s="20"/>
      <c r="H9" s="20"/>
      <c r="I9" s="20"/>
      <c r="J9" s="20"/>
      <c r="M9" s="21"/>
    </row>
    <row r="10" spans="1:14" s="62" customFormat="1" ht="21.75">
      <c r="A10" s="55">
        <v>44629</v>
      </c>
      <c r="C10" s="10" t="e">
        <f>#REF!</f>
        <v>#REF!</v>
      </c>
      <c r="D10" s="63">
        <v>0.193</v>
      </c>
      <c r="E10" s="59"/>
      <c r="F10" s="32"/>
      <c r="G10" s="59"/>
      <c r="H10" s="11"/>
      <c r="I10" s="60" t="e">
        <f>C10*D10</f>
        <v>#REF!</v>
      </c>
      <c r="J10" s="60" t="e">
        <f>I10*0.9</f>
        <v>#REF!</v>
      </c>
      <c r="K10" s="11"/>
      <c r="L10" s="13"/>
      <c r="M10" s="61"/>
      <c r="N10" s="61"/>
    </row>
    <row r="11" spans="1:14">
      <c r="A11" s="14">
        <v>44698</v>
      </c>
      <c r="B11" s="15" t="s">
        <v>1</v>
      </c>
      <c r="C11" s="16">
        <v>10000</v>
      </c>
      <c r="D11" s="41">
        <v>10.5</v>
      </c>
      <c r="E11" s="18">
        <f>C11*D11</f>
        <v>105000</v>
      </c>
      <c r="F11" s="18">
        <f>E11*0.002</f>
        <v>210</v>
      </c>
      <c r="G11" s="18">
        <f>E11*0.000068</f>
        <v>7.14</v>
      </c>
      <c r="H11" s="18">
        <f>E11*0.00001</f>
        <v>1.05</v>
      </c>
      <c r="I11" s="18">
        <f>(F11+G11+H11)*0.07</f>
        <v>15.273300000000001</v>
      </c>
      <c r="J11" s="18">
        <f>E11+F11+I11+G11+H11</f>
        <v>105233.4633</v>
      </c>
      <c r="M11" s="21"/>
    </row>
    <row r="12" spans="1:14" s="101" customFormat="1">
      <c r="A12" s="49">
        <v>45169</v>
      </c>
      <c r="B12" s="15" t="s">
        <v>3</v>
      </c>
      <c r="C12" s="16">
        <f>C11</f>
        <v>10000</v>
      </c>
      <c r="D12" s="26">
        <v>10.6</v>
      </c>
      <c r="E12" s="17">
        <f>C12*D12</f>
        <v>106000</v>
      </c>
      <c r="F12" s="27">
        <f>E12*0.002</f>
        <v>212</v>
      </c>
      <c r="G12" s="26">
        <f>E12*0.000068</f>
        <v>7.2080000000000002</v>
      </c>
      <c r="H12" s="26">
        <f>E12*0.00001</f>
        <v>1.06</v>
      </c>
      <c r="I12" s="26">
        <f>(F12+G12+H12)*0.07</f>
        <v>15.418760000000001</v>
      </c>
      <c r="J12" s="26">
        <f>E12-F12-G12-H12-I12</f>
        <v>105764.31324</v>
      </c>
    </row>
    <row r="13" spans="1:14" s="101" customFormat="1">
      <c r="A13" s="49" t="s">
        <v>4</v>
      </c>
      <c r="B13" s="7">
        <f>(D12-D11)/D11</f>
        <v>9.52380952380949E-3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530.84994000000006</v>
      </c>
    </row>
    <row r="14" spans="1:14" s="1" customFormat="1">
      <c r="A14" s="50"/>
      <c r="C14" s="2"/>
      <c r="D14" s="47"/>
      <c r="J14" s="53" t="e">
        <f>J10+J13</f>
        <v>#REF!</v>
      </c>
    </row>
    <row r="15" spans="1:14" ht="12.75"/>
    <row r="16" spans="1:14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4"/>
  <sheetViews>
    <sheetView workbookViewId="0">
      <selection activeCell="A6" sqref="A6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1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1</v>
      </c>
      <c r="C3" s="10">
        <v>600</v>
      </c>
      <c r="D3" s="11">
        <v>31</v>
      </c>
      <c r="E3" s="20">
        <f>C3*D3</f>
        <v>18600</v>
      </c>
      <c r="F3" s="20">
        <f>E3*0.002</f>
        <v>37.200000000000003</v>
      </c>
      <c r="G3" s="20">
        <f>E3*0.00006</f>
        <v>1.1160000000000001</v>
      </c>
      <c r="H3" s="20">
        <f>E3*0.00001</f>
        <v>0.18600000000000003</v>
      </c>
      <c r="I3" s="20">
        <f>(F3+G3+H3)*0.07</f>
        <v>2.6951400000000003</v>
      </c>
      <c r="J3" s="20">
        <f>E3+F3+I3+G3+H3</f>
        <v>18641.197140000004</v>
      </c>
      <c r="K3" s="32"/>
      <c r="L3" s="11"/>
      <c r="M3" s="12"/>
    </row>
    <row r="4" spans="1:14" s="62" customFormat="1" ht="21.75">
      <c r="A4" s="55"/>
      <c r="B4" s="75">
        <f>(D3-D2)/D2</f>
        <v>-0.16216216216216217</v>
      </c>
      <c r="C4" s="10">
        <f>SUM(C2:C3)</f>
        <v>1800</v>
      </c>
      <c r="D4" s="63">
        <f>E4/C4</f>
        <v>35</v>
      </c>
      <c r="E4" s="10">
        <f t="shared" ref="E4:J4" si="0">SUM(E2:E3)</f>
        <v>63000</v>
      </c>
      <c r="F4" s="10">
        <f t="shared" si="0"/>
        <v>126</v>
      </c>
      <c r="G4" s="10">
        <f t="shared" si="0"/>
        <v>3.7800000000000002</v>
      </c>
      <c r="H4" s="10">
        <f t="shared" si="0"/>
        <v>0.63000000000000012</v>
      </c>
      <c r="I4" s="10">
        <f t="shared" si="0"/>
        <v>9.128700000000002</v>
      </c>
      <c r="J4" s="10">
        <f t="shared" si="0"/>
        <v>63139.538700000005</v>
      </c>
      <c r="K4" s="11"/>
      <c r="L4" s="13"/>
      <c r="M4" s="61"/>
      <c r="N4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0"/>
  <sheetViews>
    <sheetView workbookViewId="0">
      <selection activeCell="A5" sqref="A5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10</v>
      </c>
    </row>
    <row r="2" spans="1:14" s="19" customFormat="1" ht="15">
      <c r="A2" s="49">
        <v>45155</v>
      </c>
      <c r="B2" s="15" t="s">
        <v>1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 ht="12.75">
      <c r="A3" s="8">
        <v>45160</v>
      </c>
      <c r="B3" s="13" t="s">
        <v>3</v>
      </c>
      <c r="C3" s="10">
        <f>C2</f>
        <v>10000</v>
      </c>
      <c r="D3" s="34">
        <v>11.3</v>
      </c>
      <c r="E3" s="11">
        <f>C3*D3</f>
        <v>113000</v>
      </c>
      <c r="F3" s="35">
        <f>E3*0.002</f>
        <v>226</v>
      </c>
      <c r="G3" s="34">
        <f>E3*0.000068</f>
        <v>7.6840000000000002</v>
      </c>
      <c r="H3" s="34">
        <f>E3*0.00001</f>
        <v>1.1300000000000001</v>
      </c>
      <c r="I3" s="34">
        <f>(F3+G3+H3)*0.07</f>
        <v>16.436980000000002</v>
      </c>
      <c r="J3" s="34">
        <f>E3-F3-G3-H3-I3</f>
        <v>112748.74902</v>
      </c>
    </row>
    <row r="4" spans="1:14" s="31" customFormat="1" ht="21.75">
      <c r="A4" s="8" t="s">
        <v>4</v>
      </c>
      <c r="B4" s="75">
        <f>(D3-D2)/D2</f>
        <v>2.7272727272727337E-2</v>
      </c>
      <c r="C4" s="10"/>
      <c r="D4" s="11"/>
      <c r="E4" s="20">
        <f>E3-E2</f>
        <v>3000</v>
      </c>
      <c r="F4" s="20"/>
      <c r="G4" s="20"/>
      <c r="H4" s="20"/>
      <c r="I4" s="20"/>
      <c r="J4" s="20">
        <f>J3-J2</f>
        <v>2505.1100199999928</v>
      </c>
      <c r="K4" s="12"/>
    </row>
    <row r="5" spans="1:14" s="62" customFormat="1" ht="21.75">
      <c r="A5" s="8">
        <v>45161</v>
      </c>
      <c r="C5" s="10">
        <f>C2</f>
        <v>10000</v>
      </c>
      <c r="D5" s="63">
        <v>0.223</v>
      </c>
      <c r="E5" s="59">
        <v>0</v>
      </c>
      <c r="F5" s="32">
        <v>0</v>
      </c>
      <c r="G5" s="59">
        <v>0</v>
      </c>
      <c r="H5" s="11">
        <f>G5-E5</f>
        <v>0</v>
      </c>
      <c r="I5" s="12">
        <v>0</v>
      </c>
      <c r="J5" s="60">
        <f>C5*D5</f>
        <v>2230</v>
      </c>
      <c r="K5" s="11"/>
      <c r="L5" s="13"/>
      <c r="M5" s="61"/>
      <c r="N5" s="61"/>
    </row>
    <row r="6" spans="1:14" s="19" customFormat="1" ht="15">
      <c r="A6" s="49">
        <v>45155</v>
      </c>
      <c r="B6" s="15" t="s">
        <v>1</v>
      </c>
      <c r="C6" s="16">
        <v>10000</v>
      </c>
      <c r="D6" s="41">
        <v>11</v>
      </c>
      <c r="E6" s="18">
        <f>C6*D6</f>
        <v>110000</v>
      </c>
      <c r="F6" s="18">
        <f>E6*0.002</f>
        <v>220</v>
      </c>
      <c r="G6" s="18">
        <f>E6*0.00006</f>
        <v>6.6000000000000005</v>
      </c>
      <c r="H6" s="18">
        <f>E6*0.00001</f>
        <v>1.1000000000000001</v>
      </c>
      <c r="I6" s="18">
        <f>(F6+G6+H6)*0.07</f>
        <v>15.939</v>
      </c>
      <c r="J6" s="18">
        <f>E6+F6+I6+G6+H6</f>
        <v>110243.63900000001</v>
      </c>
    </row>
    <row r="7" spans="1:14" s="13" customFormat="1" ht="12.75">
      <c r="A7" s="8">
        <v>45085</v>
      </c>
      <c r="B7" s="13" t="s">
        <v>3</v>
      </c>
      <c r="C7" s="10">
        <f>C6</f>
        <v>10000</v>
      </c>
      <c r="D7" s="34">
        <v>11.1</v>
      </c>
      <c r="E7" s="11">
        <f>C7*D7</f>
        <v>111000</v>
      </c>
      <c r="F7" s="35">
        <f>E7*0.002</f>
        <v>222</v>
      </c>
      <c r="G7" s="34">
        <f>E7*0.000068</f>
        <v>7.548</v>
      </c>
      <c r="H7" s="34">
        <f>E7*0.00001</f>
        <v>1.1100000000000001</v>
      </c>
      <c r="I7" s="34">
        <f>(F7+G7+H7)*0.07</f>
        <v>16.146060000000002</v>
      </c>
      <c r="J7" s="34">
        <f>E7-F7-G7-H7-I7</f>
        <v>110753.19594000001</v>
      </c>
    </row>
    <row r="8" spans="1:14" s="31" customFormat="1" ht="21.75">
      <c r="A8" s="8" t="s">
        <v>4</v>
      </c>
      <c r="B8" s="75">
        <f>(D7-D6)/D6</f>
        <v>9.0909090909090592E-3</v>
      </c>
      <c r="C8" s="10"/>
      <c r="D8" s="11"/>
      <c r="E8" s="20">
        <f>E7-E6</f>
        <v>1000</v>
      </c>
      <c r="F8" s="20"/>
      <c r="G8" s="20"/>
      <c r="H8" s="20"/>
      <c r="I8" s="20"/>
      <c r="J8" s="20">
        <f>J7-J6</f>
        <v>509.55693999999494</v>
      </c>
      <c r="K8" s="12"/>
    </row>
    <row r="9" spans="1:14" s="13" customFormat="1" ht="12.75">
      <c r="A9" s="49"/>
      <c r="B9" s="15"/>
      <c r="C9" s="16"/>
      <c r="D9" s="26"/>
      <c r="E9" s="17"/>
      <c r="F9" s="27"/>
      <c r="G9" s="26"/>
      <c r="H9" s="26"/>
      <c r="I9" s="26"/>
      <c r="J9" s="34">
        <f>J5+J8</f>
        <v>2739.5569399999949</v>
      </c>
    </row>
    <row r="10" spans="1:14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0"/>
  <sheetViews>
    <sheetView workbookViewId="0">
      <selection activeCell="B1" sqref="B1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11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66">
        <v>44473</v>
      </c>
      <c r="B3" s="13" t="s">
        <v>1</v>
      </c>
      <c r="C3" s="10">
        <v>4500</v>
      </c>
      <c r="D3" s="11">
        <v>26</v>
      </c>
      <c r="E3" s="20">
        <f>C3*D3</f>
        <v>117000</v>
      </c>
      <c r="F3" s="20">
        <f>E3*0.002</f>
        <v>234</v>
      </c>
      <c r="G3" s="20">
        <f>E3*0.00006</f>
        <v>7.0200000000000005</v>
      </c>
      <c r="H3" s="20">
        <f>E3*0.00001</f>
        <v>1.1700000000000002</v>
      </c>
      <c r="I3" s="20">
        <f>(F3+G3+H3)*0.07</f>
        <v>16.953300000000002</v>
      </c>
      <c r="J3" s="20">
        <f>E3+F3+I3+G3+H3</f>
        <v>117259.1433</v>
      </c>
      <c r="K3" s="32"/>
      <c r="L3" s="11"/>
      <c r="M3" s="12"/>
    </row>
    <row r="4" spans="1:14" s="62" customFormat="1" ht="21.75">
      <c r="A4" s="55"/>
      <c r="B4" s="75">
        <f>(D3-D2)/D2</f>
        <v>-0.16129032258064516</v>
      </c>
      <c r="C4" s="10">
        <f>SUM(C2:C3)</f>
        <v>9000</v>
      </c>
      <c r="D4" s="63">
        <f>E4/C4</f>
        <v>28.5</v>
      </c>
      <c r="E4" s="10">
        <f t="shared" ref="E4:J4" si="0">SUM(E2:E3)</f>
        <v>256500</v>
      </c>
      <c r="F4" s="10">
        <f t="shared" si="0"/>
        <v>513</v>
      </c>
      <c r="G4" s="10">
        <f t="shared" si="0"/>
        <v>15.39</v>
      </c>
      <c r="H4" s="10">
        <f t="shared" si="0"/>
        <v>2.5650000000000004</v>
      </c>
      <c r="I4" s="10">
        <f t="shared" si="0"/>
        <v>37.166850000000004</v>
      </c>
      <c r="J4" s="10">
        <f t="shared" si="0"/>
        <v>257068.12184999997</v>
      </c>
      <c r="K4" s="11"/>
      <c r="L4" s="13"/>
      <c r="M4" s="61"/>
      <c r="N4" s="61"/>
    </row>
    <row r="6" spans="1:14" s="62" customFormat="1" ht="21.75">
      <c r="A6" s="55">
        <v>44985</v>
      </c>
      <c r="C6" s="10">
        <f>C2</f>
        <v>4500</v>
      </c>
      <c r="D6" s="63">
        <v>1.44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6480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4500</v>
      </c>
      <c r="D7" s="46">
        <f>D2</f>
        <v>31</v>
      </c>
      <c r="E7" s="20">
        <f>C7*D7</f>
        <v>139500</v>
      </c>
      <c r="F7" s="20">
        <f>E7*0.002</f>
        <v>279</v>
      </c>
      <c r="G7" s="20">
        <f>E7*0.00006</f>
        <v>8.370000000000001</v>
      </c>
      <c r="H7" s="20">
        <f>E7*0.00001</f>
        <v>1.395</v>
      </c>
      <c r="I7" s="20">
        <f>(F7+G7+H7)*0.07</f>
        <v>20.213550000000001</v>
      </c>
      <c r="J7" s="20">
        <f>E7+F7+I7+G7+H7</f>
        <v>139808.97854999997</v>
      </c>
    </row>
    <row r="8" spans="1:14" s="1" customFormat="1">
      <c r="A8" s="55">
        <v>44277</v>
      </c>
      <c r="B8" s="13" t="s">
        <v>3</v>
      </c>
      <c r="C8" s="10">
        <f>C7</f>
        <v>4500</v>
      </c>
      <c r="D8" s="34">
        <v>31.25</v>
      </c>
      <c r="E8" s="11">
        <f>C8*D8</f>
        <v>140625</v>
      </c>
      <c r="F8" s="35">
        <f>E8*0.002</f>
        <v>281.25</v>
      </c>
      <c r="G8" s="34">
        <f>E8*0.000068</f>
        <v>9.5625</v>
      </c>
      <c r="H8" s="34">
        <f>E8*0.00001</f>
        <v>1.4062500000000002</v>
      </c>
      <c r="I8" s="34">
        <f>(F8+G8+H8)*0.07</f>
        <v>20.455312500000002</v>
      </c>
      <c r="J8" s="34">
        <f>E8-F8-G8-H8-I8</f>
        <v>140312.32593749999</v>
      </c>
    </row>
    <row r="9" spans="1:14" s="1" customFormat="1">
      <c r="A9" s="55" t="s">
        <v>4</v>
      </c>
      <c r="B9" s="13"/>
      <c r="C9" s="10"/>
      <c r="D9" s="11"/>
      <c r="E9" s="20">
        <f>E8-E7</f>
        <v>1125</v>
      </c>
      <c r="F9" s="20"/>
      <c r="G9" s="20"/>
      <c r="H9" s="20"/>
      <c r="I9" s="20"/>
      <c r="J9" s="20">
        <f>J8-J7</f>
        <v>503.34738750001998</v>
      </c>
    </row>
    <row r="10" spans="1:14" s="1" customFormat="1" ht="12">
      <c r="A10" s="50"/>
      <c r="D10" s="47"/>
      <c r="J10" s="53">
        <f>J6+J9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D4" sqref="D4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12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2.84</v>
      </c>
      <c r="E3" s="20">
        <f>C3*D3</f>
        <v>28400</v>
      </c>
      <c r="F3" s="20">
        <f>E3*0.002</f>
        <v>56.800000000000004</v>
      </c>
      <c r="G3" s="20">
        <f>E3*0.00006</f>
        <v>1.704</v>
      </c>
      <c r="H3" s="20">
        <f>E3*0.00001</f>
        <v>0.28400000000000003</v>
      </c>
      <c r="I3" s="20">
        <f>(F3+G3+H3)*0.07</f>
        <v>4.1151600000000004</v>
      </c>
      <c r="J3" s="20">
        <f>E3+F3+I3+G3+H3</f>
        <v>28462.903160000002</v>
      </c>
      <c r="K3" s="32"/>
      <c r="L3" s="11"/>
      <c r="M3" s="12"/>
    </row>
    <row r="4" spans="1:14" s="62" customFormat="1" ht="21.75">
      <c r="A4" s="55"/>
      <c r="B4" s="75">
        <f>(D3-D2)/D2</f>
        <v>-0.25263157894736843</v>
      </c>
      <c r="C4" s="10">
        <f>SUM(C2:C3)</f>
        <v>40000</v>
      </c>
      <c r="D4" s="63">
        <f>E4/C4</f>
        <v>3.56</v>
      </c>
      <c r="E4" s="10">
        <f t="shared" ref="E4:J4" si="0">SUM(E2:E3)</f>
        <v>142400</v>
      </c>
      <c r="F4" s="10">
        <f t="shared" si="0"/>
        <v>284.8</v>
      </c>
      <c r="G4" s="10">
        <f t="shared" si="0"/>
        <v>8.5440000000000005</v>
      </c>
      <c r="H4" s="10">
        <f t="shared" si="0"/>
        <v>1.4240000000000002</v>
      </c>
      <c r="I4" s="10">
        <f t="shared" si="0"/>
        <v>20.633759999999999</v>
      </c>
      <c r="J4" s="10">
        <f t="shared" si="0"/>
        <v>142715.40175999998</v>
      </c>
      <c r="K4" s="11"/>
      <c r="L4" s="13"/>
      <c r="M4" s="61"/>
      <c r="N4" s="61"/>
    </row>
    <row r="6" spans="1:14" s="62" customFormat="1" ht="21.75">
      <c r="A6" s="55">
        <v>44630</v>
      </c>
      <c r="C6" s="10">
        <f>C2</f>
        <v>30000</v>
      </c>
      <c r="D6" s="63">
        <v>0.2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6000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30000</v>
      </c>
      <c r="D7" s="46">
        <f>D2</f>
        <v>3.8</v>
      </c>
      <c r="E7" s="20">
        <f>C7*D7</f>
        <v>114000</v>
      </c>
      <c r="F7" s="20">
        <f>E7*0.002</f>
        <v>228</v>
      </c>
      <c r="G7" s="20">
        <f>E7*0.00006</f>
        <v>6.84</v>
      </c>
      <c r="H7" s="20">
        <f>E7*0.00001</f>
        <v>1.1400000000000001</v>
      </c>
      <c r="I7" s="20">
        <f>(F7+G7+H7)*0.07</f>
        <v>16.518599999999999</v>
      </c>
      <c r="J7" s="20">
        <f>E7+F7+I7+G7+H7</f>
        <v>114252.49859999999</v>
      </c>
    </row>
    <row r="8" spans="1:14" s="1" customFormat="1">
      <c r="A8" s="55">
        <v>44277</v>
      </c>
      <c r="B8" s="13" t="s">
        <v>3</v>
      </c>
      <c r="C8" s="10">
        <f>C7</f>
        <v>30000</v>
      </c>
      <c r="D8" s="34">
        <v>3.82</v>
      </c>
      <c r="E8" s="11">
        <f>C8*D8</f>
        <v>114600</v>
      </c>
      <c r="F8" s="35">
        <f>E8*0.002</f>
        <v>229.20000000000002</v>
      </c>
      <c r="G8" s="34">
        <f>E8*0.000068</f>
        <v>7.7927999999999997</v>
      </c>
      <c r="H8" s="34">
        <f>E8*0.00001</f>
        <v>1.1460000000000001</v>
      </c>
      <c r="I8" s="34">
        <f>(F8+G8+H8)*0.07</f>
        <v>16.669716000000001</v>
      </c>
      <c r="J8" s="34">
        <f>E8-F8-G8-H8-I8</f>
        <v>114345.19148400001</v>
      </c>
    </row>
    <row r="9" spans="1:14" s="1" customFormat="1">
      <c r="A9" s="55" t="s">
        <v>4</v>
      </c>
      <c r="B9" s="13"/>
      <c r="C9" s="10"/>
      <c r="D9" s="11"/>
      <c r="E9" s="20">
        <f>E8-E7</f>
        <v>600</v>
      </c>
      <c r="F9" s="20"/>
      <c r="G9" s="20"/>
      <c r="H9" s="20"/>
      <c r="I9" s="20"/>
      <c r="J9" s="20">
        <f>J8-J7</f>
        <v>92.692884000018239</v>
      </c>
    </row>
    <row r="10" spans="1:14" s="1" customFormat="1">
      <c r="A10" s="50"/>
      <c r="D10" s="47"/>
      <c r="J10" s="53">
        <f>J6+J9</f>
        <v>6092.6928840000182</v>
      </c>
    </row>
    <row r="12" spans="1:14" s="1" customFormat="1">
      <c r="A12" s="55">
        <v>44627</v>
      </c>
      <c r="B12" s="13" t="s">
        <v>1</v>
      </c>
      <c r="C12" s="10">
        <v>30000</v>
      </c>
      <c r="D12" s="46">
        <v>3.8</v>
      </c>
      <c r="E12" s="20">
        <f>C12*D12</f>
        <v>114000</v>
      </c>
      <c r="F12" s="20">
        <f>E12*0.002</f>
        <v>228</v>
      </c>
      <c r="G12" s="20">
        <f>E12*0.00006</f>
        <v>6.84</v>
      </c>
      <c r="H12" s="20">
        <f>E12*0.00001</f>
        <v>1.1400000000000001</v>
      </c>
      <c r="I12" s="20">
        <f>(F12+G12+H12)*0.07</f>
        <v>16.518599999999999</v>
      </c>
      <c r="J12" s="20">
        <f>E12+F12+I12+G12+H12</f>
        <v>114252.49859999999</v>
      </c>
    </row>
    <row r="13" spans="1:14" s="1" customFormat="1">
      <c r="A13" s="55">
        <v>44633</v>
      </c>
      <c r="B13" s="13" t="s">
        <v>3</v>
      </c>
      <c r="C13" s="10">
        <f>C12</f>
        <v>30000</v>
      </c>
      <c r="D13" s="34">
        <v>4.0199999999999996</v>
      </c>
      <c r="E13" s="11">
        <f>C13*D13</f>
        <v>120599.99999999999</v>
      </c>
      <c r="F13" s="35">
        <f>E13*0.002</f>
        <v>241.2</v>
      </c>
      <c r="G13" s="34">
        <f>E13*0.000068</f>
        <v>8.2007999999999992</v>
      </c>
      <c r="H13" s="34">
        <f>E13*0.00001</f>
        <v>1.206</v>
      </c>
      <c r="I13" s="34">
        <f>(F13+G13+H13)*0.07</f>
        <v>17.542476000000001</v>
      </c>
      <c r="J13" s="34">
        <f>E13-F13-G13-H13-I13</f>
        <v>120331.85072399997</v>
      </c>
    </row>
    <row r="14" spans="1:14" s="1" customFormat="1">
      <c r="A14" s="55" t="s">
        <v>4</v>
      </c>
      <c r="B14" s="13"/>
      <c r="C14" s="10"/>
      <c r="D14" s="11"/>
      <c r="E14" s="20">
        <f>E13-E12</f>
        <v>6599.9999999999854</v>
      </c>
      <c r="F14" s="20"/>
      <c r="G14" s="20"/>
      <c r="H14" s="20"/>
      <c r="I14" s="20"/>
      <c r="J14" s="20">
        <f>J13-J12</f>
        <v>6079.3521239999827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8" sqref="D8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13</v>
      </c>
    </row>
    <row r="2" spans="1:13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">
      <c r="A3" s="55">
        <v>44469</v>
      </c>
      <c r="B3" s="13" t="s">
        <v>1</v>
      </c>
      <c r="C3" s="10">
        <v>4000</v>
      </c>
      <c r="D3" s="46">
        <v>3.66</v>
      </c>
      <c r="E3" s="20">
        <f>C3*D3</f>
        <v>14640</v>
      </c>
      <c r="F3" s="20">
        <f>E3*0.002</f>
        <v>29.28</v>
      </c>
      <c r="G3" s="20">
        <f>E3*0.00006</f>
        <v>0.87840000000000007</v>
      </c>
      <c r="H3" s="20">
        <f>E3*0.00001</f>
        <v>0.1464</v>
      </c>
      <c r="I3" s="20">
        <f>(F3+G3+H3)*0.07</f>
        <v>2.1213360000000003</v>
      </c>
      <c r="J3" s="20">
        <f>E3+F3+I3+G3+H3</f>
        <v>14672.426136</v>
      </c>
    </row>
    <row r="4" spans="1:13" s="19" customFormat="1" ht="15">
      <c r="A4" s="55"/>
      <c r="B4" s="12">
        <f>(D3-D2)/D2</f>
        <v>-0.26209677419354838</v>
      </c>
      <c r="C4" s="10">
        <f>C2+C3</f>
        <v>13000</v>
      </c>
      <c r="D4" s="46">
        <f>E4/C4</f>
        <v>4.5599999999999996</v>
      </c>
      <c r="E4" s="10">
        <f t="shared" ref="E4:J4" si="0">E2+E3</f>
        <v>59280</v>
      </c>
      <c r="F4" s="10">
        <f t="shared" si="0"/>
        <v>118.56</v>
      </c>
      <c r="G4" s="10">
        <f t="shared" si="0"/>
        <v>3.5568</v>
      </c>
      <c r="H4" s="10">
        <f t="shared" si="0"/>
        <v>0.59279999999999999</v>
      </c>
      <c r="I4" s="10">
        <f t="shared" si="0"/>
        <v>8.5896720000000002</v>
      </c>
      <c r="J4" s="10">
        <f t="shared" si="0"/>
        <v>59411.299271999997</v>
      </c>
      <c r="K4" s="57"/>
      <c r="L4" s="57"/>
    </row>
    <row r="5" spans="1:13" s="1" customFormat="1" ht="12">
      <c r="A5" s="50"/>
      <c r="D5" s="47"/>
      <c r="J5" s="53"/>
    </row>
    <row r="6" spans="1:13" s="1" customFormat="1">
      <c r="A6" s="49">
        <v>45092</v>
      </c>
      <c r="B6" s="15" t="s">
        <v>1</v>
      </c>
      <c r="C6" s="16">
        <v>9000</v>
      </c>
      <c r="D6" s="41">
        <v>4.96</v>
      </c>
      <c r="E6" s="18">
        <f>C6*D6</f>
        <v>44640</v>
      </c>
      <c r="F6" s="18">
        <f>E6*0.002</f>
        <v>89.28</v>
      </c>
      <c r="G6" s="18">
        <f>E6*0.00006</f>
        <v>2.6783999999999999</v>
      </c>
      <c r="H6" s="18">
        <f>E6*0.00001</f>
        <v>0.44640000000000002</v>
      </c>
      <c r="I6" s="18">
        <f>(F6+G6+H6)*0.07</f>
        <v>6.4683359999999999</v>
      </c>
      <c r="J6" s="18">
        <f>E6+F6+I6+G6+H6</f>
        <v>44738.873135999995</v>
      </c>
    </row>
    <row r="7" spans="1:13" s="13" customFormat="1" ht="14.25">
      <c r="A7" s="55">
        <v>44809</v>
      </c>
      <c r="B7" s="13" t="s">
        <v>3</v>
      </c>
      <c r="C7" s="10">
        <f>C6</f>
        <v>9000</v>
      </c>
      <c r="D7" s="34">
        <v>5.0999999999999996</v>
      </c>
      <c r="E7" s="11">
        <f>C7*D7</f>
        <v>45900</v>
      </c>
      <c r="F7" s="35">
        <f>E7*0.002</f>
        <v>91.8</v>
      </c>
      <c r="G7" s="34">
        <f>E7*0.000068</f>
        <v>3.1212</v>
      </c>
      <c r="H7" s="34">
        <f>E7*0.00001</f>
        <v>0.45900000000000002</v>
      </c>
      <c r="I7" s="34">
        <f>(F7+G7+H7)*0.07</f>
        <v>6.6766140000000007</v>
      </c>
      <c r="J7" s="34">
        <f>E7-F7-G7-H7-I7</f>
        <v>45797.94318599999</v>
      </c>
    </row>
    <row r="8" spans="1:13" s="31" customFormat="1" ht="18.75">
      <c r="A8" s="9">
        <f>DAYS360(A6,A7)</f>
        <v>-280</v>
      </c>
      <c r="B8" s="12">
        <f>(D7-D6)/D6</f>
        <v>2.822580645161284E-2</v>
      </c>
      <c r="C8" s="10"/>
      <c r="D8" s="11"/>
      <c r="E8" s="20">
        <f>E7-E6</f>
        <v>1260</v>
      </c>
      <c r="F8" s="20"/>
      <c r="G8" s="20"/>
      <c r="H8" s="20"/>
      <c r="I8" s="20"/>
      <c r="J8" s="20">
        <f>J7-J6</f>
        <v>1059.0700499999948</v>
      </c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4F8D-35EC-4474-801A-0B21999B1867}">
  <dimension ref="A1:M6"/>
  <sheetViews>
    <sheetView workbookViewId="0">
      <selection activeCell="A4" sqref="A4:XFD6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1" t="s">
        <v>14</v>
      </c>
    </row>
    <row r="2" spans="1:13" s="19" customFormat="1" ht="16.5">
      <c r="A2" s="49">
        <v>45114</v>
      </c>
      <c r="B2" s="15" t="s">
        <v>1</v>
      </c>
      <c r="C2" s="16">
        <v>400</v>
      </c>
      <c r="D2" s="41">
        <v>155</v>
      </c>
      <c r="E2" s="18">
        <f>C2*D2</f>
        <v>62000</v>
      </c>
      <c r="F2" s="18">
        <f>E2*0.002</f>
        <v>124</v>
      </c>
      <c r="G2" s="18">
        <f>E2*0.00006</f>
        <v>3.72</v>
      </c>
      <c r="H2" s="18">
        <f>E2*0.00001</f>
        <v>0.62</v>
      </c>
      <c r="I2" s="18">
        <f>(F2+G2+H2)*0.07</f>
        <v>8.9838000000000005</v>
      </c>
      <c r="J2" s="18">
        <f>E2+F2+I2+G2+H2</f>
        <v>62137.323800000006</v>
      </c>
    </row>
    <row r="3" spans="1:13" ht="14.25">
      <c r="A3" s="55"/>
      <c r="B3" s="13"/>
      <c r="C3" s="10"/>
      <c r="D3" s="46"/>
      <c r="E3" s="20"/>
      <c r="F3" s="20"/>
      <c r="G3" s="20"/>
      <c r="H3" s="20"/>
      <c r="I3" s="20"/>
      <c r="J3" s="20"/>
    </row>
    <row r="4" spans="1:13" s="19" customFormat="1" ht="16.5">
      <c r="A4" s="55">
        <v>44680</v>
      </c>
      <c r="B4" s="13" t="s">
        <v>1</v>
      </c>
      <c r="C4" s="10">
        <f>C2</f>
        <v>400</v>
      </c>
      <c r="D4" s="46">
        <f>D2</f>
        <v>155</v>
      </c>
      <c r="E4" s="20">
        <f>C4*D4</f>
        <v>62000</v>
      </c>
      <c r="F4" s="20">
        <f>E4*0.002</f>
        <v>124</v>
      </c>
      <c r="G4" s="20">
        <f>E4*0.00006</f>
        <v>3.72</v>
      </c>
      <c r="H4" s="20">
        <f>E4*0.00001</f>
        <v>0.62</v>
      </c>
      <c r="I4" s="20">
        <f>(F4+G4+H4)*0.07</f>
        <v>8.9838000000000005</v>
      </c>
      <c r="J4" s="20">
        <f>E4+F4+I4+G4+H4</f>
        <v>62137.323800000006</v>
      </c>
    </row>
    <row r="5" spans="1:13" s="13" customFormat="1" ht="14.25">
      <c r="A5" s="55">
        <v>44809</v>
      </c>
      <c r="B5" s="13" t="s">
        <v>3</v>
      </c>
      <c r="C5" s="10">
        <f>C4</f>
        <v>400</v>
      </c>
      <c r="D5" s="34">
        <v>164</v>
      </c>
      <c r="E5" s="11">
        <f>C5*D5</f>
        <v>65600</v>
      </c>
      <c r="F5" s="35">
        <f>E5*0.002</f>
        <v>131.19999999999999</v>
      </c>
      <c r="G5" s="34">
        <f>E5*0.000068</f>
        <v>4.4607999999999999</v>
      </c>
      <c r="H5" s="34">
        <f>E5*0.00001</f>
        <v>0.65600000000000003</v>
      </c>
      <c r="I5" s="34">
        <f>(F5+G5+H5)*0.07</f>
        <v>9.5421760000000013</v>
      </c>
      <c r="J5" s="34">
        <f>E5-F5-G5-H5-I5</f>
        <v>65454.141023999997</v>
      </c>
    </row>
    <row r="6" spans="1:13" s="31" customFormat="1" ht="18.75">
      <c r="A6" s="9">
        <f>DAYS360(A4,A5)</f>
        <v>126</v>
      </c>
      <c r="B6" s="12">
        <f>(D5-D4)/D4</f>
        <v>5.8064516129032261E-2</v>
      </c>
      <c r="C6" s="10"/>
      <c r="D6" s="11"/>
      <c r="E6" s="20">
        <f>E5-E4</f>
        <v>3600</v>
      </c>
      <c r="F6" s="20"/>
      <c r="G6" s="20"/>
      <c r="H6" s="20"/>
      <c r="I6" s="20"/>
      <c r="J6" s="20">
        <f>J5-J4</f>
        <v>3316.8172239999913</v>
      </c>
      <c r="K6" s="32"/>
      <c r="L6" s="12"/>
      <c r="M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2023-09-01T15:34:12Z</dcterms:modified>
  <cp:category/>
  <cp:contentStatus/>
</cp:coreProperties>
</file>