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3794" documentId="8_{9A02EB98-7EB2-4F6F-BBDA-0A28C0527E53}" xr6:coauthVersionLast="47" xr6:coauthVersionMax="47" xr10:uidLastSave="{15A5ED86-EC69-4C44-8AE4-E39C3E2AC399}"/>
  <bookViews>
    <workbookView xWindow="-120" yWindow="-120" windowWidth="15600" windowHeight="11760" tabRatio="461" firstSheet="28" activeTab="28" xr2:uid="{00000000-000D-0000-FFFF-FFFF00000000}"/>
  </bookViews>
  <sheets>
    <sheet name="KCE" sheetId="206" r:id="rId1"/>
    <sheet name="PTTGC" sheetId="42" r:id="rId2"/>
    <sheet name="STA" sheetId="197" r:id="rId3"/>
    <sheet name="AH" sheetId="217" r:id="rId4"/>
    <sheet name="AIMIRT" sheetId="210" r:id="rId5"/>
    <sheet name="ASK" sheetId="207" r:id="rId6"/>
    <sheet name="ASP" sheetId="181" r:id="rId7"/>
    <sheet name="AWC" sheetId="212" r:id="rId8"/>
    <sheet name="BBL" sheetId="215" r:id="rId9"/>
    <sheet name="BCH" sheetId="150" r:id="rId10"/>
    <sheet name="POM" sheetId="208" r:id="rId11"/>
    <sheet name="CPNREIT" sheetId="194" r:id="rId12"/>
    <sheet name="DIF" sheetId="57" r:id="rId13"/>
    <sheet name="GVREIT" sheetId="195" r:id="rId14"/>
    <sheet name="ICHI" sheetId="213" r:id="rId15"/>
    <sheet name="IVL" sheetId="196" r:id="rId16"/>
    <sheet name="JASIF" sheetId="4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WHAIR" sheetId="157" r:id="rId31"/>
    <sheet name="WHART" sheetId="171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14" l="1"/>
  <c r="C9" i="214"/>
  <c r="D9" i="214"/>
  <c r="C20" i="195"/>
  <c r="B20" i="195"/>
  <c r="E19" i="195"/>
  <c r="D23" i="195"/>
  <c r="D24" i="195" s="1"/>
  <c r="C23" i="195"/>
  <c r="C22" i="195"/>
  <c r="C6" i="214"/>
  <c r="B6" i="214"/>
  <c r="E5" i="214"/>
  <c r="B9" i="204"/>
  <c r="A9" i="204"/>
  <c r="C8" i="204"/>
  <c r="E8" i="204" s="1"/>
  <c r="E21" i="204"/>
  <c r="B23" i="204"/>
  <c r="A23" i="204"/>
  <c r="C22" i="204"/>
  <c r="E22" i="204" s="1"/>
  <c r="C19" i="157"/>
  <c r="C18" i="157"/>
  <c r="C16" i="157"/>
  <c r="B16" i="157"/>
  <c r="E15" i="157"/>
  <c r="E17" i="195"/>
  <c r="H43" i="161"/>
  <c r="C43" i="161"/>
  <c r="J43" i="161" s="1"/>
  <c r="E44" i="161"/>
  <c r="C39" i="161"/>
  <c r="J39" i="161" s="1"/>
  <c r="H39" i="161"/>
  <c r="E40" i="161"/>
  <c r="E10" i="213"/>
  <c r="J9" i="210"/>
  <c r="C5" i="210"/>
  <c r="H5" i="210"/>
  <c r="J5" i="210"/>
  <c r="E6" i="210"/>
  <c r="K34" i="161"/>
  <c r="C4" i="213"/>
  <c r="B4" i="213"/>
  <c r="E3" i="213"/>
  <c r="C4" i="217"/>
  <c r="B4" i="217"/>
  <c r="E3" i="217"/>
  <c r="E2" i="217"/>
  <c r="E29" i="197"/>
  <c r="B20" i="205"/>
  <c r="A20" i="205"/>
  <c r="C19" i="205"/>
  <c r="E19" i="205" s="1"/>
  <c r="C25" i="194"/>
  <c r="E25" i="194" s="1"/>
  <c r="E24" i="194"/>
  <c r="B46" i="206"/>
  <c r="C45" i="206"/>
  <c r="E45" i="206" s="1"/>
  <c r="E46" i="206" s="1"/>
  <c r="C11" i="213"/>
  <c r="E11" i="213" s="1"/>
  <c r="E15" i="195"/>
  <c r="C4" i="212"/>
  <c r="B4" i="212"/>
  <c r="E3" i="212"/>
  <c r="B4" i="216"/>
  <c r="C3" i="216"/>
  <c r="E3" i="216"/>
  <c r="E2" i="216"/>
  <c r="D4" i="215"/>
  <c r="C4" i="215"/>
  <c r="B6" i="215"/>
  <c r="A6" i="215"/>
  <c r="C5" i="215"/>
  <c r="E5" i="215" s="1"/>
  <c r="E4" i="215"/>
  <c r="E2" i="215"/>
  <c r="C4" i="214"/>
  <c r="B4" i="214"/>
  <c r="E3" i="214"/>
  <c r="E2" i="214"/>
  <c r="B15" i="204"/>
  <c r="C15" i="204"/>
  <c r="B12" i="204"/>
  <c r="A12" i="204"/>
  <c r="C11" i="204"/>
  <c r="E11" i="204" s="1"/>
  <c r="D6" i="213"/>
  <c r="E2" i="213"/>
  <c r="E4" i="213" s="1"/>
  <c r="D4" i="213" s="1"/>
  <c r="C48" i="57"/>
  <c r="B48" i="57"/>
  <c r="E47" i="57"/>
  <c r="E46" i="57"/>
  <c r="E45" i="57"/>
  <c r="B15" i="171"/>
  <c r="C14" i="195"/>
  <c r="C16" i="195" s="1"/>
  <c r="C18" i="195" s="1"/>
  <c r="B14" i="195"/>
  <c r="E13" i="195"/>
  <c r="B4" i="210"/>
  <c r="C3" i="210"/>
  <c r="E3" i="210" s="1"/>
  <c r="E14" i="204"/>
  <c r="E15" i="204" s="1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E2" i="212"/>
  <c r="B11" i="117"/>
  <c r="C11" i="117"/>
  <c r="E16" i="117"/>
  <c r="B18" i="117"/>
  <c r="C12" i="184"/>
  <c r="B12" i="184"/>
  <c r="E11" i="184"/>
  <c r="E12" i="184" s="1"/>
  <c r="C8" i="184"/>
  <c r="E8" i="184" s="1"/>
  <c r="B16" i="205"/>
  <c r="C12" i="205"/>
  <c r="E12" i="205" s="1"/>
  <c r="C16" i="205"/>
  <c r="E15" i="205"/>
  <c r="B8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10" i="204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9" i="204"/>
  <c r="B19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C30" i="197" s="1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3" i="197"/>
  <c r="E33" i="197"/>
  <c r="E20" i="199"/>
  <c r="E21" i="199"/>
  <c r="B42" i="16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6" i="197"/>
  <c r="C37" i="197"/>
  <c r="E37" i="197"/>
  <c r="C72" i="197"/>
  <c r="E71" i="197"/>
  <c r="C69" i="197"/>
  <c r="E68" i="197"/>
  <c r="C66" i="197"/>
  <c r="E65" i="197"/>
  <c r="C63" i="197"/>
  <c r="E62" i="197"/>
  <c r="C60" i="197"/>
  <c r="E59" i="197"/>
  <c r="C57" i="197"/>
  <c r="E56" i="197"/>
  <c r="C54" i="197"/>
  <c r="E53" i="197"/>
  <c r="D51" i="197"/>
  <c r="C51" i="197"/>
  <c r="E51" i="197"/>
  <c r="E50" i="197"/>
  <c r="B49" i="197"/>
  <c r="C48" i="197"/>
  <c r="A48" i="197"/>
  <c r="A51" i="197"/>
  <c r="A54" i="197"/>
  <c r="A57" i="197"/>
  <c r="A60" i="197"/>
  <c r="A63" i="197"/>
  <c r="A66" i="197"/>
  <c r="A69" i="197"/>
  <c r="A72" i="197"/>
  <c r="E47" i="197"/>
  <c r="B45" i="197"/>
  <c r="C44" i="197"/>
  <c r="E44" i="197"/>
  <c r="E43" i="197"/>
  <c r="C41" i="197"/>
  <c r="E41" i="197"/>
  <c r="E40" i="197"/>
  <c r="E32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22" i="195"/>
  <c r="J22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B30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4" i="197"/>
  <c r="H33" i="197"/>
  <c r="G33" i="197"/>
  <c r="F33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6" i="197"/>
  <c r="G36" i="197"/>
  <c r="F36" i="197"/>
  <c r="E38" i="197"/>
  <c r="H37" i="197"/>
  <c r="G37" i="197"/>
  <c r="F37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2" i="197"/>
  <c r="G32" i="197"/>
  <c r="F32" i="197"/>
  <c r="H40" i="197"/>
  <c r="G40" i="197"/>
  <c r="F40" i="197"/>
  <c r="E42" i="197"/>
  <c r="H41" i="197"/>
  <c r="G41" i="197"/>
  <c r="F41" i="197"/>
  <c r="H43" i="197"/>
  <c r="G43" i="197"/>
  <c r="F43" i="197"/>
  <c r="E45" i="197"/>
  <c r="H44" i="197"/>
  <c r="G44" i="197"/>
  <c r="F44" i="197"/>
  <c r="H47" i="197"/>
  <c r="G47" i="197"/>
  <c r="F47" i="197"/>
  <c r="E48" i="197"/>
  <c r="H50" i="197"/>
  <c r="G50" i="197"/>
  <c r="F50" i="197"/>
  <c r="E52" i="197"/>
  <c r="H51" i="197"/>
  <c r="G51" i="197"/>
  <c r="F51" i="197"/>
  <c r="D66" i="197"/>
  <c r="B67" i="197"/>
  <c r="D63" i="197"/>
  <c r="B64" i="197"/>
  <c r="D60" i="197"/>
  <c r="B61" i="197"/>
  <c r="D57" i="197"/>
  <c r="D54" i="197"/>
  <c r="B52" i="197"/>
  <c r="H53" i="197"/>
  <c r="G53" i="197"/>
  <c r="F53" i="197"/>
  <c r="E54" i="197"/>
  <c r="H56" i="197"/>
  <c r="G56" i="197"/>
  <c r="F56" i="197"/>
  <c r="E57" i="197"/>
  <c r="H59" i="197"/>
  <c r="G59" i="197"/>
  <c r="F59" i="197"/>
  <c r="E60" i="197"/>
  <c r="H62" i="197"/>
  <c r="G62" i="197"/>
  <c r="F62" i="197"/>
  <c r="E63" i="197"/>
  <c r="H65" i="197"/>
  <c r="G65" i="197"/>
  <c r="F65" i="197"/>
  <c r="E66" i="197"/>
  <c r="H68" i="197"/>
  <c r="G68" i="197"/>
  <c r="F68" i="197"/>
  <c r="H71" i="197"/>
  <c r="G71" i="197"/>
  <c r="F71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3" i="197"/>
  <c r="J33" i="197"/>
  <c r="I20" i="199"/>
  <c r="I21" i="199"/>
  <c r="J20" i="199"/>
  <c r="J21" i="199"/>
  <c r="I41" i="161"/>
  <c r="J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6" i="197"/>
  <c r="J36" i="197"/>
  <c r="I37" i="197"/>
  <c r="J37" i="197"/>
  <c r="I71" i="197"/>
  <c r="J71" i="197"/>
  <c r="I68" i="197"/>
  <c r="J68" i="197"/>
  <c r="E67" i="197"/>
  <c r="H66" i="197"/>
  <c r="G66" i="197"/>
  <c r="F66" i="197"/>
  <c r="I65" i="197"/>
  <c r="J65" i="197"/>
  <c r="E64" i="197"/>
  <c r="H63" i="197"/>
  <c r="G63" i="197"/>
  <c r="F63" i="197"/>
  <c r="I62" i="197"/>
  <c r="J62" i="197"/>
  <c r="E61" i="197"/>
  <c r="H60" i="197"/>
  <c r="G60" i="197"/>
  <c r="F60" i="197"/>
  <c r="I59" i="197"/>
  <c r="J59" i="197"/>
  <c r="E58" i="197"/>
  <c r="H57" i="197"/>
  <c r="G57" i="197"/>
  <c r="F57" i="197"/>
  <c r="I56" i="197"/>
  <c r="J56" i="197"/>
  <c r="E55" i="197"/>
  <c r="H54" i="197"/>
  <c r="G54" i="197"/>
  <c r="F54" i="197"/>
  <c r="I53" i="197"/>
  <c r="J53" i="197"/>
  <c r="D69" i="197"/>
  <c r="B55" i="197"/>
  <c r="D72" i="197"/>
  <c r="B58" i="197"/>
  <c r="I51" i="197"/>
  <c r="J51" i="197"/>
  <c r="I50" i="197"/>
  <c r="J50" i="197"/>
  <c r="E49" i="197"/>
  <c r="H48" i="197"/>
  <c r="G48" i="197"/>
  <c r="F48" i="197"/>
  <c r="I47" i="197"/>
  <c r="J47" i="197"/>
  <c r="I44" i="197"/>
  <c r="J44" i="197"/>
  <c r="I43" i="197"/>
  <c r="J43" i="197"/>
  <c r="I41" i="197"/>
  <c r="J41" i="197"/>
  <c r="I40" i="197"/>
  <c r="J40" i="197"/>
  <c r="I32" i="197"/>
  <c r="J32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24" i="195"/>
  <c r="E24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1" i="197"/>
  <c r="J13" i="197"/>
  <c r="D6" i="195"/>
  <c r="B8" i="195"/>
  <c r="E8" i="195"/>
  <c r="J28" i="42"/>
  <c r="J18" i="199"/>
  <c r="J34" i="197"/>
  <c r="E15" i="199"/>
  <c r="D21" i="199"/>
  <c r="D13" i="199"/>
  <c r="B15" i="199"/>
  <c r="J25" i="199"/>
  <c r="J29" i="199"/>
  <c r="J32" i="199"/>
  <c r="J35" i="199"/>
  <c r="J38" i="197"/>
  <c r="E8" i="197"/>
  <c r="D6" i="197"/>
  <c r="B8" i="197"/>
  <c r="J42" i="197"/>
  <c r="J45" i="197"/>
  <c r="I48" i="197"/>
  <c r="J48" i="197"/>
  <c r="J49" i="197"/>
  <c r="J52" i="197"/>
  <c r="B73" i="197"/>
  <c r="E72" i="197"/>
  <c r="B70" i="197"/>
  <c r="E69" i="197"/>
  <c r="I54" i="197"/>
  <c r="J54" i="197"/>
  <c r="J55" i="197"/>
  <c r="I57" i="197"/>
  <c r="J57" i="197"/>
  <c r="J58" i="197"/>
  <c r="I60" i="197"/>
  <c r="J60" i="197"/>
  <c r="J61" i="197"/>
  <c r="I63" i="197"/>
  <c r="J63" i="197"/>
  <c r="J64" i="197"/>
  <c r="I66" i="197"/>
  <c r="J66" i="197"/>
  <c r="J67" i="197"/>
  <c r="J36" i="42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D22" i="46"/>
  <c r="B24" i="46"/>
  <c r="E24" i="46"/>
  <c r="H24" i="195"/>
  <c r="G24" i="195"/>
  <c r="F24" i="195"/>
  <c r="J22" i="46"/>
  <c r="J24" i="46"/>
  <c r="J26" i="46"/>
  <c r="I22" i="46"/>
  <c r="I24" i="46"/>
  <c r="I26" i="46"/>
  <c r="J27" i="206"/>
  <c r="E20" i="206"/>
  <c r="D18" i="206"/>
  <c r="B20" i="206"/>
  <c r="I20" i="157"/>
  <c r="J20" i="157"/>
  <c r="I19" i="157"/>
  <c r="J19" i="157"/>
  <c r="D8" i="195"/>
  <c r="D15" i="199"/>
  <c r="E70" i="197"/>
  <c r="H69" i="197"/>
  <c r="G69" i="197"/>
  <c r="F69" i="197"/>
  <c r="E73" i="197"/>
  <c r="H72" i="197"/>
  <c r="G72" i="197"/>
  <c r="F72" i="197"/>
  <c r="E10" i="197"/>
  <c r="D8" i="197"/>
  <c r="B10" i="197"/>
  <c r="B25" i="195"/>
  <c r="E23" i="195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D24" i="46"/>
  <c r="B26" i="46"/>
  <c r="E26" i="46"/>
  <c r="D26" i="46"/>
  <c r="I24" i="195"/>
  <c r="J24" i="195"/>
  <c r="E22" i="206"/>
  <c r="D20" i="206"/>
  <c r="J21" i="157"/>
  <c r="J22" i="157"/>
  <c r="D10" i="197"/>
  <c r="I72" i="197"/>
  <c r="J72" i="197"/>
  <c r="J73" i="197"/>
  <c r="I69" i="197"/>
  <c r="J69" i="197"/>
  <c r="J70" i="197"/>
  <c r="H23" i="195"/>
  <c r="G23" i="195"/>
  <c r="F23" i="195"/>
  <c r="E25" i="195"/>
  <c r="D20" i="161"/>
  <c r="E22" i="161"/>
  <c r="E24" i="206"/>
  <c r="D22" i="206"/>
  <c r="B24" i="206"/>
  <c r="I23" i="195"/>
  <c r="J23" i="195"/>
  <c r="J25" i="195"/>
  <c r="J26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E20" i="195" l="1"/>
  <c r="D20" i="195" s="1"/>
  <c r="H19" i="195"/>
  <c r="H20" i="195" s="1"/>
  <c r="G19" i="195"/>
  <c r="G20" i="195" s="1"/>
  <c r="F19" i="195"/>
  <c r="E6" i="214"/>
  <c r="D6" i="214" s="1"/>
  <c r="H5" i="214"/>
  <c r="H6" i="214" s="1"/>
  <c r="G5" i="214"/>
  <c r="G6" i="214" s="1"/>
  <c r="F5" i="214"/>
  <c r="E9" i="204"/>
  <c r="H8" i="204"/>
  <c r="G8" i="204"/>
  <c r="F8" i="204"/>
  <c r="H21" i="204"/>
  <c r="G21" i="204"/>
  <c r="F21" i="204"/>
  <c r="E23" i="204"/>
  <c r="H22" i="204"/>
  <c r="G22" i="204"/>
  <c r="F22" i="204"/>
  <c r="E16" i="157"/>
  <c r="D16" i="157" s="1"/>
  <c r="H15" i="157"/>
  <c r="H16" i="157" s="1"/>
  <c r="G15" i="157"/>
  <c r="G16" i="157" s="1"/>
  <c r="F15" i="157"/>
  <c r="H17" i="195"/>
  <c r="G17" i="195"/>
  <c r="F17" i="195"/>
  <c r="H44" i="161"/>
  <c r="G44" i="161"/>
  <c r="F44" i="161"/>
  <c r="H40" i="161"/>
  <c r="G40" i="161"/>
  <c r="F40" i="161"/>
  <c r="H10" i="213"/>
  <c r="G10" i="213"/>
  <c r="F10" i="213"/>
  <c r="I8" i="214"/>
  <c r="J8" i="214" s="1"/>
  <c r="H6" i="210"/>
  <c r="G6" i="210"/>
  <c r="F6" i="210"/>
  <c r="H3" i="213"/>
  <c r="G3" i="213"/>
  <c r="F3" i="213"/>
  <c r="E4" i="217"/>
  <c r="D4" i="217" s="1"/>
  <c r="H2" i="217"/>
  <c r="G2" i="217"/>
  <c r="F2" i="217"/>
  <c r="H3" i="217"/>
  <c r="G3" i="217"/>
  <c r="F3" i="217"/>
  <c r="E30" i="197"/>
  <c r="D30" i="197" s="1"/>
  <c r="H29" i="197"/>
  <c r="H30" i="197" s="1"/>
  <c r="G29" i="197"/>
  <c r="G30" i="197" s="1"/>
  <c r="F29" i="197"/>
  <c r="E20" i="205"/>
  <c r="H19" i="205"/>
  <c r="G19" i="205"/>
  <c r="F19" i="205"/>
  <c r="E26" i="194"/>
  <c r="H25" i="194"/>
  <c r="G25" i="194"/>
  <c r="F25" i="194"/>
  <c r="H24" i="194"/>
  <c r="G24" i="194"/>
  <c r="F24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E4" i="216"/>
  <c r="H2" i="216"/>
  <c r="G2" i="216"/>
  <c r="F2" i="216"/>
  <c r="H3" i="216"/>
  <c r="G3" i="216"/>
  <c r="F3" i="216"/>
  <c r="H2" i="215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10" i="214"/>
  <c r="E10" i="214" s="1"/>
  <c r="E12" i="204"/>
  <c r="H11" i="204"/>
  <c r="G11" i="204"/>
  <c r="F11" i="204"/>
  <c r="H2" i="213"/>
  <c r="H4" i="213" s="1"/>
  <c r="G2" i="213"/>
  <c r="G4" i="213" s="1"/>
  <c r="F2" i="213"/>
  <c r="F4" i="213" s="1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H13" i="195"/>
  <c r="G13" i="195"/>
  <c r="F13" i="195"/>
  <c r="E4" i="210"/>
  <c r="H3" i="210"/>
  <c r="G3" i="210"/>
  <c r="F3" i="210"/>
  <c r="H14" i="204"/>
  <c r="H15" i="204" s="1"/>
  <c r="G14" i="204"/>
  <c r="G15" i="204" s="1"/>
  <c r="F14" i="204"/>
  <c r="F15" i="204" s="1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2" i="212"/>
  <c r="G2" i="212"/>
  <c r="F2" i="212"/>
  <c r="H16" i="117"/>
  <c r="G16" i="117"/>
  <c r="F16" i="117"/>
  <c r="E9" i="184"/>
  <c r="H8" i="184"/>
  <c r="G8" i="184"/>
  <c r="F8" i="184"/>
  <c r="H11" i="184"/>
  <c r="H12" i="184" s="1"/>
  <c r="G11" i="184"/>
  <c r="G12" i="184" s="1"/>
  <c r="F11" i="184"/>
  <c r="F12" i="184" s="1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10" i="204"/>
  <c r="G10" i="204"/>
  <c r="F10" i="204"/>
  <c r="D6" i="204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8" i="204"/>
  <c r="E18" i="204" s="1"/>
  <c r="H17" i="194"/>
  <c r="G17" i="194"/>
  <c r="F17" i="194"/>
  <c r="H7" i="204"/>
  <c r="G7" i="204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20" i="195" l="1"/>
  <c r="I19" i="195"/>
  <c r="I20" i="195" s="1"/>
  <c r="J19" i="195"/>
  <c r="J20" i="195" s="1"/>
  <c r="F6" i="214"/>
  <c r="I5" i="214"/>
  <c r="I6" i="214" s="1"/>
  <c r="J5" i="214"/>
  <c r="J6" i="214" s="1"/>
  <c r="I8" i="204"/>
  <c r="J8" i="204"/>
  <c r="I21" i="204"/>
  <c r="J21" i="204"/>
  <c r="I22" i="204"/>
  <c r="J22" i="204"/>
  <c r="J23" i="204" s="1"/>
  <c r="F16" i="157"/>
  <c r="I15" i="157"/>
  <c r="I16" i="157" s="1"/>
  <c r="J15" i="157"/>
  <c r="J16" i="157" s="1"/>
  <c r="I17" i="195"/>
  <c r="J17" i="195"/>
  <c r="D14" i="195"/>
  <c r="B16" i="195" s="1"/>
  <c r="E16" i="195"/>
  <c r="I44" i="161"/>
  <c r="J44" i="161"/>
  <c r="I40" i="161"/>
  <c r="J40" i="161"/>
  <c r="J42" i="161" s="1"/>
  <c r="I10" i="213"/>
  <c r="J10" i="213"/>
  <c r="I6" i="210"/>
  <c r="J6" i="210"/>
  <c r="I3" i="213"/>
  <c r="J3" i="213"/>
  <c r="I3" i="217"/>
  <c r="J3" i="217"/>
  <c r="F4" i="217"/>
  <c r="I2" i="217"/>
  <c r="I4" i="217" s="1"/>
  <c r="J2" i="217"/>
  <c r="J4" i="217" s="1"/>
  <c r="G4" i="217"/>
  <c r="H4" i="217"/>
  <c r="F30" i="197"/>
  <c r="I29" i="197"/>
  <c r="I30" i="197" s="1"/>
  <c r="J29" i="197"/>
  <c r="J30" i="197" s="1"/>
  <c r="I19" i="205"/>
  <c r="J19" i="205"/>
  <c r="J20" i="205" s="1"/>
  <c r="I25" i="194"/>
  <c r="J25" i="194"/>
  <c r="J26" i="194" s="1"/>
  <c r="I24" i="194"/>
  <c r="J24" i="194"/>
  <c r="I45" i="206"/>
  <c r="J45" i="206"/>
  <c r="J46" i="206" s="1"/>
  <c r="I11" i="213"/>
  <c r="J11" i="213"/>
  <c r="I15" i="195"/>
  <c r="J15" i="195"/>
  <c r="G14" i="195"/>
  <c r="G16" i="195" s="1"/>
  <c r="G18" i="195" s="1"/>
  <c r="H14" i="195"/>
  <c r="H16" i="195" s="1"/>
  <c r="H18" i="195" s="1"/>
  <c r="F4" i="212"/>
  <c r="I3" i="212"/>
  <c r="I4" i="212" s="1"/>
  <c r="J3" i="212"/>
  <c r="J4" i="212" s="1"/>
  <c r="I3" i="216"/>
  <c r="J3" i="216"/>
  <c r="I2" i="216"/>
  <c r="J2" i="216"/>
  <c r="I5" i="215"/>
  <c r="J5" i="215"/>
  <c r="I4" i="215"/>
  <c r="J4" i="215"/>
  <c r="I2" i="215"/>
  <c r="J2" i="215"/>
  <c r="H10" i="214"/>
  <c r="G10" i="214"/>
  <c r="F10" i="214"/>
  <c r="I3" i="214"/>
  <c r="J3" i="214"/>
  <c r="F4" i="214"/>
  <c r="I2" i="214"/>
  <c r="I4" i="214" s="1"/>
  <c r="J2" i="214"/>
  <c r="J4" i="214" s="1"/>
  <c r="G4" i="214"/>
  <c r="H4" i="214"/>
  <c r="D4" i="214"/>
  <c r="I11" i="204"/>
  <c r="J11" i="204"/>
  <c r="I2" i="213"/>
  <c r="I4" i="213" s="1"/>
  <c r="J2" i="213"/>
  <c r="J4" i="213" s="1"/>
  <c r="F48" i="57"/>
  <c r="I47" i="57"/>
  <c r="I48" i="57" s="1"/>
  <c r="J47" i="57"/>
  <c r="J48" i="57" s="1"/>
  <c r="I46" i="57"/>
  <c r="J46" i="57"/>
  <c r="I45" i="57"/>
  <c r="J45" i="57"/>
  <c r="D44" i="57"/>
  <c r="F14" i="195"/>
  <c r="F16" i="195" s="1"/>
  <c r="F18" i="195" s="1"/>
  <c r="I13" i="195"/>
  <c r="J13" i="195"/>
  <c r="I3" i="210"/>
  <c r="J3" i="210"/>
  <c r="I14" i="204"/>
  <c r="I15" i="204" s="1"/>
  <c r="J14" i="204"/>
  <c r="J15" i="204" s="1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2" i="212"/>
  <c r="J2" i="212"/>
  <c r="I16" i="117"/>
  <c r="J16" i="117"/>
  <c r="I11" i="184"/>
  <c r="I12" i="184" s="1"/>
  <c r="J11" i="184"/>
  <c r="J12" i="184" s="1"/>
  <c r="I8" i="184"/>
  <c r="J8" i="184"/>
  <c r="J9" i="184" s="1"/>
  <c r="D12" i="184"/>
  <c r="I12" i="205"/>
  <c r="J12" i="205"/>
  <c r="F16" i="205"/>
  <c r="I15" i="205"/>
  <c r="I16" i="205" s="1"/>
  <c r="J15" i="205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10" i="204"/>
  <c r="J10" i="204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9" i="204"/>
  <c r="H18" i="204"/>
  <c r="G18" i="204"/>
  <c r="F18" i="204"/>
  <c r="I17" i="194"/>
  <c r="J17" i="194"/>
  <c r="I7" i="204"/>
  <c r="J7" i="204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12" i="204" l="1"/>
  <c r="J9" i="204"/>
  <c r="D16" i="195"/>
  <c r="B18" i="195" s="1"/>
  <c r="E18" i="195"/>
  <c r="J4" i="210"/>
  <c r="J12" i="213"/>
  <c r="J14" i="195"/>
  <c r="J16" i="195" s="1"/>
  <c r="J18" i="195" s="1"/>
  <c r="I14" i="195"/>
  <c r="I16" i="195" s="1"/>
  <c r="I18" i="195" s="1"/>
  <c r="J4" i="216"/>
  <c r="J6" i="215"/>
  <c r="I10" i="214"/>
  <c r="J10" i="214"/>
  <c r="D15" i="204"/>
  <c r="C7" i="213"/>
  <c r="E7" i="213" s="1"/>
  <c r="J44" i="57"/>
  <c r="I44" i="57"/>
  <c r="J56" i="57"/>
  <c r="J16" i="194"/>
  <c r="I16" i="194"/>
  <c r="D12" i="194"/>
  <c r="B14" i="194" s="1"/>
  <c r="E14" i="194"/>
  <c r="J33" i="46"/>
  <c r="J13" i="205"/>
  <c r="J16" i="205" s="1"/>
  <c r="J8" i="210"/>
  <c r="J18" i="117"/>
  <c r="J8" i="208"/>
  <c r="I8" i="208"/>
  <c r="I18" i="204"/>
  <c r="J18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D18" i="195" l="1"/>
  <c r="H7" i="213"/>
  <c r="G7" i="213"/>
  <c r="F7" i="213"/>
  <c r="D14" i="194"/>
  <c r="B16" i="194" s="1"/>
  <c r="E16" i="194"/>
  <c r="J19" i="204"/>
  <c r="J38" i="57"/>
  <c r="I8" i="207"/>
  <c r="J8" i="207"/>
  <c r="I7" i="207"/>
  <c r="J7" i="207"/>
  <c r="B8" i="213" l="1"/>
  <c r="E6" i="213"/>
  <c r="I7" i="213"/>
  <c r="J7" i="213"/>
  <c r="D16" i="194"/>
  <c r="J9" i="207"/>
  <c r="J10" i="207" s="1"/>
  <c r="H6" i="213" l="1"/>
  <c r="G6" i="213"/>
  <c r="F6" i="213"/>
  <c r="E8" i="213"/>
  <c r="E9" i="214" l="1"/>
  <c r="I6" i="213"/>
  <c r="J6" i="213"/>
  <c r="J8" i="213" s="1"/>
  <c r="H9" i="214" l="1"/>
  <c r="G9" i="214"/>
  <c r="F9" i="214"/>
  <c r="E11" i="214"/>
  <c r="B11" i="214" s="1"/>
  <c r="I9" i="214" l="1"/>
  <c r="J9" i="214"/>
  <c r="J11" i="214" s="1"/>
  <c r="J12" i="214" s="1"/>
</calcChain>
</file>

<file path=xl/sharedStrings.xml><?xml version="1.0" encoding="utf-8"?>
<sst xmlns="http://schemas.openxmlformats.org/spreadsheetml/2006/main" count="503" uniqueCount="40">
  <si>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</si>
  <si>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</si>
  <si>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</si>
  <si>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</si>
  <si>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</si>
  <si>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</si>
  <si>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</si>
  <si>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</si>
  <si>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</si>
  <si>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AH</t>
  </si>
  <si>
    <t>AIMIRT</t>
  </si>
  <si>
    <t>ASK</t>
  </si>
  <si>
    <t>ASP</t>
  </si>
  <si>
    <t>AWC</t>
  </si>
  <si>
    <t>BBL</t>
  </si>
  <si>
    <t>BCH</t>
  </si>
  <si>
    <t>CPNREIT</t>
  </si>
  <si>
    <t>POM</t>
  </si>
  <si>
    <t>DIF</t>
  </si>
  <si>
    <t>BAL</t>
  </si>
  <si>
    <t>GVREIT</t>
  </si>
  <si>
    <t>ICHI</t>
  </si>
  <si>
    <t>IVL</t>
  </si>
  <si>
    <t>JASIF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</si>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</sst>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D46" sqref="D4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 ht="12.75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75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3" sqref="A3:XFD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15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16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15" workbookViewId="0">
      <selection activeCell="D26" sqref="D2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16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81">
        <v>44998</v>
      </c>
      <c r="B24" s="82" t="s">
        <v>1</v>
      </c>
      <c r="C24" s="83">
        <v>5000</v>
      </c>
      <c r="D24" s="84">
        <v>12.6</v>
      </c>
      <c r="E24" s="85">
        <f>C24*D24</f>
        <v>63000</v>
      </c>
      <c r="F24" s="85">
        <f>E24*0.002</f>
        <v>126</v>
      </c>
      <c r="G24" s="85">
        <f>E24*0.000068</f>
        <v>4.2839999999999998</v>
      </c>
      <c r="H24" s="85">
        <f>E24*0.00001</f>
        <v>0.63</v>
      </c>
      <c r="I24" s="85">
        <f>(F24+G24+H24)*0.07</f>
        <v>9.1639800000000005</v>
      </c>
      <c r="J24" s="85">
        <f>E24+F24+I24+G24+H24</f>
        <v>63140.077979999995</v>
      </c>
    </row>
    <row r="25" spans="1:11" s="13" customFormat="1" ht="12.75">
      <c r="A25" s="8">
        <v>45100</v>
      </c>
      <c r="B25" s="13" t="s">
        <v>3</v>
      </c>
      <c r="C25" s="10">
        <f>C24</f>
        <v>5000</v>
      </c>
      <c r="D25" s="34">
        <v>12.7</v>
      </c>
      <c r="E25" s="11">
        <f>C25*D25</f>
        <v>63500</v>
      </c>
      <c r="F25" s="35">
        <f>E25*0.002</f>
        <v>127</v>
      </c>
      <c r="G25" s="34">
        <f>E25*0.000068</f>
        <v>4.3179999999999996</v>
      </c>
      <c r="H25" s="34">
        <f>E25*0.00001</f>
        <v>0.63500000000000001</v>
      </c>
      <c r="I25" s="34">
        <f>(F25+G25+H25)*0.07</f>
        <v>9.2367100000000004</v>
      </c>
      <c r="J25" s="34">
        <f>E25-F25-G25-H25-I25</f>
        <v>63358.810290000001</v>
      </c>
    </row>
    <row r="26" spans="1:11" s="31" customFormat="1" ht="18.75">
      <c r="A26" s="8" t="s">
        <v>4</v>
      </c>
      <c r="B26" s="13"/>
      <c r="C26" s="10"/>
      <c r="D26" s="11"/>
      <c r="E26" s="20">
        <f>E25-E24</f>
        <v>500</v>
      </c>
      <c r="F26" s="20"/>
      <c r="G26" s="20"/>
      <c r="H26" s="20"/>
      <c r="I26" s="20"/>
      <c r="J26" s="20">
        <f>J25-J24</f>
        <v>218.73231000000669</v>
      </c>
      <c r="K26" s="12"/>
    </row>
    <row r="29" spans="1:11" ht="12.75">
      <c r="A29" s="81">
        <v>45021</v>
      </c>
      <c r="B29" s="82" t="s">
        <v>17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D48" sqref="D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18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19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3000</v>
      </c>
      <c r="D47" s="46">
        <v>8.65</v>
      </c>
      <c r="E47" s="20">
        <f>C47*D47</f>
        <v>25950</v>
      </c>
      <c r="F47" s="20">
        <f>E47*0.002</f>
        <v>51.9</v>
      </c>
      <c r="G47" s="20">
        <f>E47*0.000068</f>
        <v>1.7645999999999999</v>
      </c>
      <c r="H47" s="20">
        <f>E47*0.00001</f>
        <v>0.25950000000000001</v>
      </c>
      <c r="I47" s="20">
        <f>(F47+G47+H47)*0.07</f>
        <v>3.7746870000000006</v>
      </c>
      <c r="J47" s="20">
        <f>E47+F47+I47+G47+H47</f>
        <v>26007.698787000001</v>
      </c>
    </row>
    <row r="48" spans="1:11" s="21" customFormat="1" ht="12.75">
      <c r="A48" s="44"/>
      <c r="B48" s="80">
        <f>(D47-D46)/D46</f>
        <v>-0.41156462585034009</v>
      </c>
      <c r="C48" s="22">
        <f>SUM(C46:C47)</f>
        <v>33000</v>
      </c>
      <c r="D48" s="33">
        <f>E48/C48</f>
        <v>14.15</v>
      </c>
      <c r="E48" s="22">
        <f t="shared" ref="E48:J48" si="13">SUM(E46:E47)</f>
        <v>466950</v>
      </c>
      <c r="F48" s="22">
        <f t="shared" si="13"/>
        <v>933.9</v>
      </c>
      <c r="G48" s="22">
        <f t="shared" si="13"/>
        <v>31.752600000000001</v>
      </c>
      <c r="H48" s="22">
        <f t="shared" si="13"/>
        <v>4.6695000000000002</v>
      </c>
      <c r="I48" s="22">
        <f t="shared" si="13"/>
        <v>67.922547000000009</v>
      </c>
      <c r="J48" s="22">
        <f t="shared" si="13"/>
        <v>467988.24464699998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4"/>
  <sheetViews>
    <sheetView topLeftCell="A4" workbookViewId="0">
      <selection activeCell="C27" sqref="C27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50" t="s">
        <v>20</v>
      </c>
    </row>
    <row r="2" spans="1:12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 ht="12.75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 ht="12.75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 ht="12.75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 ht="12.75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 ht="12.75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 ht="12.75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 ht="12.75">
      <c r="A19" s="8">
        <v>45163</v>
      </c>
      <c r="B19" s="13" t="s">
        <v>1</v>
      </c>
      <c r="C19" s="10">
        <v>6000</v>
      </c>
      <c r="D19" s="11">
        <v>6.9</v>
      </c>
      <c r="E19" s="20">
        <f>C19*D19</f>
        <v>41400</v>
      </c>
      <c r="F19" s="20">
        <f>E19*0.002</f>
        <v>82.8</v>
      </c>
      <c r="G19" s="20">
        <f>E19*0.000068</f>
        <v>2.8151999999999999</v>
      </c>
      <c r="H19" s="20">
        <f>E19*0.00001</f>
        <v>0.41400000000000003</v>
      </c>
      <c r="I19" s="20">
        <f>(F19+G19+H19)*0.07</f>
        <v>6.0220440000000011</v>
      </c>
      <c r="J19" s="20">
        <f>E19+F19+I19+G19+H19</f>
        <v>41492.051243999995</v>
      </c>
    </row>
    <row r="20" spans="1:14" s="21" customFormat="1" ht="12.75">
      <c r="A20" s="44"/>
      <c r="B20" s="25">
        <f>(D19-D18)/D18</f>
        <v>-0.18823529411764703</v>
      </c>
      <c r="C20" s="22">
        <f>SUM(C18:C19)</f>
        <v>48000</v>
      </c>
      <c r="D20" s="64">
        <f>E20/C20</f>
        <v>8.3000000000000007</v>
      </c>
      <c r="E20" s="22">
        <f t="shared" ref="E20:J20" si="6">SUM(E18:E19)</f>
        <v>398400</v>
      </c>
      <c r="F20" s="22">
        <f t="shared" si="6"/>
        <v>796.8</v>
      </c>
      <c r="G20" s="22">
        <f t="shared" si="6"/>
        <v>27.091200000000001</v>
      </c>
      <c r="H20" s="22">
        <f t="shared" si="6"/>
        <v>3.9840000000000004</v>
      </c>
      <c r="I20" s="22">
        <f t="shared" si="6"/>
        <v>57.951264000000002</v>
      </c>
      <c r="J20" s="22">
        <f t="shared" si="6"/>
        <v>399285.82646399998</v>
      </c>
      <c r="K20" s="24"/>
      <c r="L20" s="25"/>
    </row>
    <row r="21" spans="1:14" s="21" customFormat="1" ht="12.75">
      <c r="A21" s="8"/>
      <c r="B21" s="13"/>
      <c r="C21" s="10"/>
      <c r="D21" s="11"/>
      <c r="E21" s="20"/>
      <c r="F21" s="20"/>
      <c r="G21" s="20"/>
      <c r="H21" s="20"/>
      <c r="I21" s="20"/>
      <c r="J21" s="20"/>
    </row>
    <row r="22" spans="1:14" s="62" customFormat="1" ht="21.75">
      <c r="A22" s="55">
        <v>44799</v>
      </c>
      <c r="C22" s="10">
        <f>C17</f>
        <v>6000</v>
      </c>
      <c r="D22" s="63">
        <v>0.20100000000000001</v>
      </c>
      <c r="E22" s="59">
        <v>0</v>
      </c>
      <c r="F22" s="32">
        <v>0</v>
      </c>
      <c r="G22" s="59">
        <v>0</v>
      </c>
      <c r="H22" s="11">
        <f>G22-E22</f>
        <v>0</v>
      </c>
      <c r="I22" s="12">
        <v>0</v>
      </c>
      <c r="J22" s="60">
        <f>C22*D22*0.9</f>
        <v>1085.4000000000001</v>
      </c>
      <c r="K22" s="11"/>
      <c r="L22" s="13"/>
      <c r="M22" s="61"/>
      <c r="N22" s="61"/>
    </row>
    <row r="23" spans="1:14">
      <c r="A23" s="55">
        <v>44242</v>
      </c>
      <c r="B23" s="13" t="s">
        <v>1</v>
      </c>
      <c r="C23" s="10">
        <f>C17</f>
        <v>6000</v>
      </c>
      <c r="D23" s="46">
        <f>D17</f>
        <v>7.35</v>
      </c>
      <c r="E23" s="20">
        <f>C23*D23</f>
        <v>44100</v>
      </c>
      <c r="F23" s="20">
        <f>E23*0.002</f>
        <v>88.2</v>
      </c>
      <c r="G23" s="20">
        <f>E23*0.00006</f>
        <v>2.6459999999999999</v>
      </c>
      <c r="H23" s="20">
        <f>E23*0.00001</f>
        <v>0.44100000000000006</v>
      </c>
      <c r="I23" s="20">
        <f>(F23+G23+H23)*0.07</f>
        <v>6.3900900000000007</v>
      </c>
      <c r="J23" s="20">
        <f>E23+F23+I23+G23+H23</f>
        <v>44197.677089999997</v>
      </c>
    </row>
    <row r="24" spans="1:14">
      <c r="A24" s="55">
        <v>44277</v>
      </c>
      <c r="B24" s="13" t="s">
        <v>3</v>
      </c>
      <c r="C24" s="10">
        <f>C23</f>
        <v>6000</v>
      </c>
      <c r="D24" s="34">
        <f>D23+0.05</f>
        <v>7.3999999999999995</v>
      </c>
      <c r="E24" s="11">
        <f>C24*D24</f>
        <v>44400</v>
      </c>
      <c r="F24" s="35">
        <f>E24*0.002</f>
        <v>88.8</v>
      </c>
      <c r="G24" s="34">
        <f>E24*0.000068</f>
        <v>3.0192000000000001</v>
      </c>
      <c r="H24" s="34">
        <f>E24*0.00001</f>
        <v>0.44400000000000006</v>
      </c>
      <c r="I24" s="34">
        <f>(F24+G24+H24)*0.07</f>
        <v>6.4584240000000008</v>
      </c>
      <c r="J24" s="34">
        <f>E24-F24-G24-H24-I24</f>
        <v>44301.278375999995</v>
      </c>
    </row>
    <row r="25" spans="1:14">
      <c r="A25" s="55" t="s">
        <v>4</v>
      </c>
      <c r="B25" s="25">
        <f>(D24-D23)/D23</f>
        <v>6.8027210884353505E-3</v>
      </c>
      <c r="C25" s="10"/>
      <c r="D25" s="11"/>
      <c r="E25" s="20">
        <f>E24-E23</f>
        <v>300</v>
      </c>
      <c r="F25" s="20"/>
      <c r="G25" s="20"/>
      <c r="H25" s="20"/>
      <c r="I25" s="20"/>
      <c r="J25" s="20">
        <f>J24-J23</f>
        <v>103.60128599999734</v>
      </c>
    </row>
    <row r="26" spans="1:14">
      <c r="J26" s="53">
        <f>J22+J25</f>
        <v>1189.0012859999974</v>
      </c>
    </row>
    <row r="27" spans="1:14" s="77" customFormat="1">
      <c r="A27" s="81"/>
      <c r="B27" s="82"/>
      <c r="C27" s="83"/>
      <c r="D27" s="84"/>
      <c r="E27" s="85"/>
      <c r="F27" s="85"/>
      <c r="G27" s="85"/>
      <c r="H27" s="85"/>
      <c r="I27" s="85"/>
      <c r="J27" s="85"/>
    </row>
    <row r="28" spans="1:14" s="13" customFormat="1">
      <c r="A28" s="49"/>
      <c r="B28" s="15"/>
      <c r="C28" s="16"/>
      <c r="D28" s="26"/>
      <c r="E28" s="17"/>
      <c r="F28" s="27"/>
      <c r="G28" s="26"/>
      <c r="H28" s="26"/>
      <c r="I28" s="26"/>
      <c r="J28" s="26"/>
    </row>
    <row r="29" spans="1:14" s="31" customFormat="1" ht="18.75">
      <c r="A29" s="28"/>
      <c r="B29" s="30"/>
      <c r="C29" s="16"/>
      <c r="D29" s="17"/>
      <c r="E29" s="18"/>
      <c r="F29" s="18"/>
      <c r="G29" s="18"/>
      <c r="H29" s="18"/>
      <c r="I29" s="18"/>
      <c r="J29" s="18"/>
      <c r="K29" s="32"/>
      <c r="L29" s="12"/>
      <c r="M29" s="12"/>
    </row>
    <row r="30" spans="1:14" s="21" customFormat="1">
      <c r="A30" s="49"/>
      <c r="B30" s="15"/>
      <c r="C30" s="16"/>
      <c r="D30" s="17"/>
      <c r="E30" s="18"/>
      <c r="F30" s="18"/>
      <c r="G30" s="18"/>
      <c r="H30" s="18"/>
      <c r="I30" s="18"/>
      <c r="J30" s="18"/>
      <c r="L30" s="25"/>
    </row>
    <row r="31" spans="1:14" s="13" customFormat="1">
      <c r="A31" s="49"/>
      <c r="B31" s="15"/>
      <c r="C31" s="16"/>
      <c r="D31" s="26"/>
      <c r="E31" s="17"/>
      <c r="F31" s="27"/>
      <c r="G31" s="26"/>
      <c r="H31" s="26"/>
      <c r="I31" s="26"/>
      <c r="J31" s="26"/>
    </row>
    <row r="32" spans="1:14" s="31" customFormat="1" ht="18.75">
      <c r="A32" s="28"/>
      <c r="B32" s="30"/>
      <c r="C32" s="16"/>
      <c r="D32" s="17"/>
      <c r="E32" s="18"/>
      <c r="F32" s="18"/>
      <c r="G32" s="18"/>
      <c r="H32" s="18"/>
      <c r="I32" s="18"/>
      <c r="J32" s="18"/>
      <c r="K32" s="32"/>
      <c r="L32" s="12"/>
      <c r="M32" s="12"/>
    </row>
    <row r="33" ht="12"/>
    <row r="34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02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21</v>
      </c>
    </row>
    <row r="2" spans="1:13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 ht="12.75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 ht="12.75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>SUM(E2:E3)</f>
        <v>43200</v>
      </c>
      <c r="F4" s="22">
        <f>SUM(F2:F3)</f>
        <v>86.4</v>
      </c>
      <c r="G4" s="22">
        <f>SUM(G2:G3)</f>
        <v>2.766</v>
      </c>
      <c r="H4" s="22">
        <f>SUM(H2:H3)</f>
        <v>0.43200000000000005</v>
      </c>
      <c r="I4" s="22">
        <f>SUM(I2:I3)</f>
        <v>6.2718600000000002</v>
      </c>
      <c r="J4" s="22">
        <f>SUM(J2:J3)</f>
        <v>43295.869859999999</v>
      </c>
      <c r="K4" s="24"/>
      <c r="L4" s="25"/>
    </row>
    <row r="5" spans="1:13" ht="21.75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 ht="12.75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 ht="14.25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.75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 ht="14.25">
      <c r="J9" s="53"/>
    </row>
    <row r="10" spans="1:13" s="19" customFormat="1" ht="16.5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 ht="14.25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.75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 ht="14.25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 ht="14.25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75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22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27.5</v>
      </c>
      <c r="E7" s="20">
        <f>C7*D7</f>
        <v>22000</v>
      </c>
      <c r="F7" s="20">
        <f>E7*0.002</f>
        <v>44</v>
      </c>
      <c r="G7" s="20">
        <f>E7*0.00006</f>
        <v>1.32</v>
      </c>
      <c r="H7" s="20">
        <f>E7*0.00001</f>
        <v>0.22000000000000003</v>
      </c>
      <c r="I7" s="20">
        <f>(F7+G7+H7)*0.07</f>
        <v>3.1878000000000002</v>
      </c>
      <c r="J7" s="20">
        <f>E7+F7+I7+G7+H7</f>
        <v>22048.727800000001</v>
      </c>
    </row>
    <row r="8" spans="1:14" ht="21.75">
      <c r="A8" s="55"/>
      <c r="B8" s="75">
        <f>(D7-D6)/D6</f>
        <v>-0.3125</v>
      </c>
      <c r="C8" s="10">
        <f>SUM(C6:C7)</f>
        <v>8000</v>
      </c>
      <c r="D8" s="63">
        <f>E8/C8</f>
        <v>38.75</v>
      </c>
      <c r="E8" s="10">
        <f>SUM(E6:E7)</f>
        <v>310000</v>
      </c>
      <c r="F8" s="10">
        <f>SUM(F6:F7)</f>
        <v>620</v>
      </c>
      <c r="G8" s="10">
        <f>SUM(G6:G7)</f>
        <v>18.600000000000001</v>
      </c>
      <c r="H8" s="10">
        <f>SUM(H6:H7)</f>
        <v>3.1</v>
      </c>
      <c r="I8" s="10">
        <f>SUM(I6:I7)</f>
        <v>44.919000000000011</v>
      </c>
      <c r="J8" s="10">
        <f>SUM(J6:J7)</f>
        <v>310686.61899999995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B36" sqref="B36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23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4000</v>
      </c>
      <c r="D23" s="46">
        <v>6.5</v>
      </c>
      <c r="E23" s="20">
        <f>C23*D23</f>
        <v>26000</v>
      </c>
      <c r="F23" s="20">
        <f>E23*0.002</f>
        <v>52</v>
      </c>
      <c r="G23" s="20">
        <f>E23*0.000068</f>
        <v>1.768</v>
      </c>
      <c r="H23" s="20">
        <f>E23*0.00001</f>
        <v>0.26</v>
      </c>
      <c r="I23" s="20">
        <f>(F23+G23+H23)*0.07</f>
        <v>3.7819600000000002</v>
      </c>
      <c r="J23" s="20">
        <f>E23+F23+I23+G23+H23</f>
        <v>26057.809959999999</v>
      </c>
    </row>
    <row r="24" spans="1:13" s="21" customFormat="1">
      <c r="A24" s="9" t="s">
        <v>4</v>
      </c>
      <c r="B24" s="12">
        <f>(D23-D22)/D22</f>
        <v>-0.35</v>
      </c>
      <c r="C24" s="22">
        <f>SUM(C22:C23)</f>
        <v>134000</v>
      </c>
      <c r="D24" s="33">
        <f>E24/C24</f>
        <v>9.8955223880597014</v>
      </c>
      <c r="E24" s="93">
        <f t="shared" ref="E24:J24" si="7">SUM(E22:E23)</f>
        <v>1326000</v>
      </c>
      <c r="F24" s="22">
        <f t="shared" si="7"/>
        <v>2652</v>
      </c>
      <c r="G24" s="22">
        <f t="shared" si="7"/>
        <v>90.167999999999992</v>
      </c>
      <c r="H24" s="22">
        <f t="shared" si="7"/>
        <v>13.26</v>
      </c>
      <c r="I24" s="22">
        <f t="shared" si="7"/>
        <v>192.87996000000004</v>
      </c>
      <c r="J24" s="22">
        <f t="shared" si="7"/>
        <v>1328948.3079600001</v>
      </c>
      <c r="K24" s="25"/>
    </row>
    <row r="25" spans="1:13" s="21" customFormat="1">
      <c r="A25" s="8">
        <v>44746</v>
      </c>
      <c r="B25" s="13" t="s">
        <v>1</v>
      </c>
      <c r="C25" s="10">
        <v>4000</v>
      </c>
      <c r="D25" s="46">
        <v>6.6</v>
      </c>
      <c r="E25" s="20">
        <f>C25*D25</f>
        <v>26400</v>
      </c>
      <c r="F25" s="20">
        <f>E25*0.002</f>
        <v>52.800000000000004</v>
      </c>
      <c r="G25" s="20">
        <f>E25*0.000068</f>
        <v>1.7951999999999999</v>
      </c>
      <c r="H25" s="20">
        <f>E25*0.00001</f>
        <v>0.26400000000000001</v>
      </c>
      <c r="I25" s="20">
        <f>(F25+G25+H25)*0.07</f>
        <v>3.8401440000000009</v>
      </c>
      <c r="J25" s="20">
        <f>E25+F25+I25+G25+H25</f>
        <v>26458.699344000001</v>
      </c>
    </row>
    <row r="26" spans="1:13" s="21" customFormat="1">
      <c r="A26" s="9" t="s">
        <v>4</v>
      </c>
      <c r="B26" s="12">
        <f>(D25-D24)/D24</f>
        <v>-0.33303167420814483</v>
      </c>
      <c r="C26" s="22">
        <f>SUM(C24:C25)</f>
        <v>138000</v>
      </c>
      <c r="D26" s="33">
        <f>E26/C26</f>
        <v>9.8000000000000007</v>
      </c>
      <c r="E26" s="93">
        <f t="shared" ref="E26:J26" si="8">SUM(E24:E25)</f>
        <v>1352400</v>
      </c>
      <c r="F26" s="22">
        <f t="shared" si="8"/>
        <v>2704.8</v>
      </c>
      <c r="G26" s="22">
        <f t="shared" si="8"/>
        <v>91.963199999999986</v>
      </c>
      <c r="H26" s="22">
        <f t="shared" si="8"/>
        <v>13.523999999999999</v>
      </c>
      <c r="I26" s="22">
        <f t="shared" si="8"/>
        <v>196.72010400000005</v>
      </c>
      <c r="J26" s="22">
        <f t="shared" si="8"/>
        <v>1355407.0073040002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25"/>
  <sheetViews>
    <sheetView workbookViewId="0">
      <selection activeCell="A21" sqref="A21:XF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>
        <v>45161</v>
      </c>
      <c r="B8" s="15" t="s">
        <v>3</v>
      </c>
      <c r="C8" s="16">
        <f>C7</f>
        <v>1200</v>
      </c>
      <c r="D8" s="26">
        <v>20.6</v>
      </c>
      <c r="E8" s="17">
        <f>C8*D8</f>
        <v>24720</v>
      </c>
      <c r="F8" s="27">
        <f>E8*0.002</f>
        <v>49.44</v>
      </c>
      <c r="G8" s="26">
        <f>E8*0.000068</f>
        <v>1.68096</v>
      </c>
      <c r="H8" s="26">
        <f>E8*0.00001</f>
        <v>0.24720000000000003</v>
      </c>
      <c r="I8" s="26">
        <f>(F8+G8+H8)*0.07</f>
        <v>3.5957712000000002</v>
      </c>
      <c r="J8" s="26">
        <f>E8-F8-G8-H8-I8</f>
        <v>24665.036068799996</v>
      </c>
      <c r="M8" s="21"/>
    </row>
    <row r="9" spans="1:13" ht="12.75">
      <c r="A9" s="28">
        <f>DAYS360(A7,A8)</f>
        <v>124</v>
      </c>
      <c r="B9" s="30">
        <f>(D8-D7)/D7</f>
        <v>5.10204081632653E-2</v>
      </c>
      <c r="C9" s="16"/>
      <c r="D9" s="17"/>
      <c r="E9" s="18">
        <f>E8-E7</f>
        <v>1200</v>
      </c>
      <c r="F9" s="18"/>
      <c r="G9" s="18"/>
      <c r="H9" s="18"/>
      <c r="I9" s="18"/>
      <c r="J9" s="18">
        <f>J8-J7</f>
        <v>1092.9416207999966</v>
      </c>
      <c r="M9" s="21"/>
    </row>
    <row r="10" spans="1:13" ht="12.75">
      <c r="A10" s="49">
        <v>45098</v>
      </c>
      <c r="B10" s="15" t="s">
        <v>1</v>
      </c>
      <c r="C10" s="16">
        <v>1800</v>
      </c>
      <c r="D10" s="41">
        <v>17</v>
      </c>
      <c r="E10" s="18">
        <f>C10*D10</f>
        <v>30600</v>
      </c>
      <c r="F10" s="18">
        <f>E10*0.002</f>
        <v>61.2</v>
      </c>
      <c r="G10" s="18">
        <f>E10*0.00006</f>
        <v>1.8360000000000001</v>
      </c>
      <c r="H10" s="18">
        <f>E10*0.00001</f>
        <v>0.30600000000000005</v>
      </c>
      <c r="I10" s="18">
        <f>(F10+G10+H10)*0.07</f>
        <v>4.4339400000000007</v>
      </c>
      <c r="J10" s="18">
        <f>E10+F10+I10+G10+H10</f>
        <v>30667.77594</v>
      </c>
    </row>
    <row r="11" spans="1:13" ht="12.75">
      <c r="A11" s="49">
        <v>45111</v>
      </c>
      <c r="B11" s="15" t="s">
        <v>3</v>
      </c>
      <c r="C11" s="16">
        <f>C10</f>
        <v>1800</v>
      </c>
      <c r="D11" s="26">
        <v>17.899999999999999</v>
      </c>
      <c r="E11" s="17">
        <f>C11*D11</f>
        <v>32219.999999999996</v>
      </c>
      <c r="F11" s="27">
        <f>E11*0.002</f>
        <v>64.44</v>
      </c>
      <c r="G11" s="26">
        <f>E11*0.000068</f>
        <v>2.1909599999999996</v>
      </c>
      <c r="H11" s="26">
        <f>E11*0.00001</f>
        <v>0.32219999999999999</v>
      </c>
      <c r="I11" s="26">
        <f>(F11+G11+H11)*0.07</f>
        <v>4.6867212</v>
      </c>
      <c r="J11" s="26">
        <f>E11-F11-G11-H11-I11</f>
        <v>32148.360118799999</v>
      </c>
      <c r="M11" s="21"/>
    </row>
    <row r="12" spans="1:13" ht="12.75">
      <c r="A12" s="28">
        <f>DAYS360(A10,A11)</f>
        <v>13</v>
      </c>
      <c r="B12" s="30">
        <f>(D11-D10)/D10</f>
        <v>5.2941176470588151E-2</v>
      </c>
      <c r="C12" s="16"/>
      <c r="D12" s="17"/>
      <c r="E12" s="18">
        <f>E11-E10</f>
        <v>1619.9999999999964</v>
      </c>
      <c r="F12" s="18"/>
      <c r="G12" s="18"/>
      <c r="H12" s="18"/>
      <c r="I12" s="18"/>
      <c r="J12" s="18">
        <f>J11-J10</f>
        <v>1480.5841787999998</v>
      </c>
      <c r="M12" s="21"/>
    </row>
    <row r="13" spans="1:13" ht="12.75">
      <c r="A13" s="49"/>
      <c r="B13" s="30" t="s">
        <v>6</v>
      </c>
      <c r="C13" s="16">
        <v>6000</v>
      </c>
      <c r="D13" s="17">
        <v>34.479999999999997</v>
      </c>
      <c r="E13" s="16">
        <v>206880</v>
      </c>
      <c r="F13" s="16">
        <v>413.76000000000005</v>
      </c>
      <c r="G13" s="16">
        <v>12.412800000000001</v>
      </c>
      <c r="H13" s="16">
        <v>2.0688000000000004</v>
      </c>
      <c r="I13" s="16">
        <v>29.976912000000006</v>
      </c>
      <c r="J13" s="16">
        <v>207338.21851199999</v>
      </c>
    </row>
    <row r="14" spans="1:13" ht="12.75">
      <c r="A14" s="55">
        <v>45112</v>
      </c>
      <c r="B14" s="13" t="s">
        <v>1</v>
      </c>
      <c r="C14" s="10">
        <v>3000</v>
      </c>
      <c r="D14" s="46">
        <v>18.899999999999999</v>
      </c>
      <c r="E14" s="20">
        <f>C14*D14</f>
        <v>56699.999999999993</v>
      </c>
      <c r="F14" s="20">
        <f>E14*0.002</f>
        <v>113.39999999999999</v>
      </c>
      <c r="G14" s="20">
        <f>E14*0.00006</f>
        <v>3.4019999999999997</v>
      </c>
      <c r="H14" s="20">
        <f>E14*0.00001</f>
        <v>0.56699999999999995</v>
      </c>
      <c r="I14" s="20">
        <f>(F14+G14+H14)*0.07</f>
        <v>8.2158300000000004</v>
      </c>
      <c r="J14" s="20">
        <f>E14+F14+I14+G14+H14</f>
        <v>56825.58483</v>
      </c>
    </row>
    <row r="15" spans="1:13" ht="12.75">
      <c r="A15" s="55"/>
      <c r="B15" s="12">
        <f>(D14-D13)/D13</f>
        <v>-0.45185614849187933</v>
      </c>
      <c r="C15" s="10">
        <f>SUM(C13:C14)</f>
        <v>9000</v>
      </c>
      <c r="D15" s="63">
        <f>E15/C15</f>
        <v>29.286666666666665</v>
      </c>
      <c r="E15" s="10">
        <f t="shared" ref="E15:J15" si="2">SUM(E13:E14)</f>
        <v>263580</v>
      </c>
      <c r="F15" s="10">
        <f t="shared" si="2"/>
        <v>527.16000000000008</v>
      </c>
      <c r="G15" s="10">
        <f t="shared" si="2"/>
        <v>15.8148</v>
      </c>
      <c r="H15" s="10">
        <f t="shared" si="2"/>
        <v>2.6358000000000006</v>
      </c>
      <c r="I15" s="10">
        <f t="shared" si="2"/>
        <v>38.19274200000001</v>
      </c>
      <c r="J15" s="10">
        <f t="shared" si="2"/>
        <v>264163.803342</v>
      </c>
    </row>
    <row r="16" spans="1:13" ht="12.75"/>
    <row r="17" spans="1:13" s="13" customFormat="1" ht="12.75">
      <c r="A17" s="14">
        <v>45112</v>
      </c>
      <c r="B17" s="15" t="s">
        <v>1</v>
      </c>
      <c r="C17" s="16">
        <v>3600</v>
      </c>
      <c r="D17" s="40">
        <v>17</v>
      </c>
      <c r="E17" s="18">
        <v>61200</v>
      </c>
      <c r="F17" s="18">
        <v>122.4</v>
      </c>
      <c r="G17" s="18">
        <v>3.6720000000000002</v>
      </c>
      <c r="H17" s="18">
        <v>0.6120000000000001</v>
      </c>
      <c r="I17" s="18">
        <v>8.8678800000000013</v>
      </c>
      <c r="J17" s="18">
        <v>61335.551879999999</v>
      </c>
    </row>
    <row r="18" spans="1:13" ht="12.75">
      <c r="A18" s="49">
        <v>45153</v>
      </c>
      <c r="B18" s="15" t="s">
        <v>3</v>
      </c>
      <c r="C18" s="16">
        <f>C17</f>
        <v>3600</v>
      </c>
      <c r="D18" s="26">
        <v>18.3</v>
      </c>
      <c r="E18" s="17">
        <f>C18*D18</f>
        <v>65880</v>
      </c>
      <c r="F18" s="27">
        <f>E18*0.002</f>
        <v>131.76</v>
      </c>
      <c r="G18" s="26">
        <f>E18*0.000068</f>
        <v>4.4798400000000003</v>
      </c>
      <c r="H18" s="26">
        <f>E18*0.00001</f>
        <v>0.65880000000000005</v>
      </c>
      <c r="I18" s="26">
        <f>(F18+G18+H18)*0.07</f>
        <v>9.5829048000000014</v>
      </c>
      <c r="J18" s="26">
        <f>E18-F18-G18-H18-I18</f>
        <v>65733.518455199999</v>
      </c>
      <c r="M18" s="21"/>
    </row>
    <row r="19" spans="1:13" ht="12.75">
      <c r="A19" s="28">
        <f>DAYS360(A17,A18)</f>
        <v>40</v>
      </c>
      <c r="B19" s="30">
        <f>(D18-D17)/D17</f>
        <v>7.6470588235294165E-2</v>
      </c>
      <c r="C19" s="16"/>
      <c r="D19" s="17"/>
      <c r="E19" s="18">
        <f>E18-E17</f>
        <v>4680</v>
      </c>
      <c r="F19" s="18"/>
      <c r="G19" s="18"/>
      <c r="H19" s="18"/>
      <c r="I19" s="18"/>
      <c r="J19" s="18">
        <f>J18-J17</f>
        <v>4397.9665752000001</v>
      </c>
      <c r="M19" s="21"/>
    </row>
    <row r="21" spans="1:13" ht="12.75">
      <c r="A21" s="49">
        <v>45035</v>
      </c>
      <c r="B21" s="15" t="s">
        <v>1</v>
      </c>
      <c r="C21" s="16">
        <v>1200</v>
      </c>
      <c r="D21" s="41">
        <v>19.600000000000001</v>
      </c>
      <c r="E21" s="18">
        <f>C21*D21</f>
        <v>23520</v>
      </c>
      <c r="F21" s="18">
        <f>E21*0.002</f>
        <v>47.04</v>
      </c>
      <c r="G21" s="18">
        <f>E21*0.00006</f>
        <v>1.4112</v>
      </c>
      <c r="H21" s="18">
        <f>E21*0.00001</f>
        <v>0.23520000000000002</v>
      </c>
      <c r="I21" s="18">
        <f>(F21+G21+H21)*0.07</f>
        <v>3.4080480000000004</v>
      </c>
      <c r="J21" s="18">
        <f>E21+F21+I21+G21+H21</f>
        <v>23572.094448</v>
      </c>
    </row>
    <row r="22" spans="1:13" ht="12.75">
      <c r="A22" s="49">
        <v>45161</v>
      </c>
      <c r="B22" s="15" t="s">
        <v>3</v>
      </c>
      <c r="C22" s="16">
        <f>C21</f>
        <v>1200</v>
      </c>
      <c r="D22" s="26">
        <v>20.6</v>
      </c>
      <c r="E22" s="17">
        <f>C22*D22</f>
        <v>24720</v>
      </c>
      <c r="F22" s="27">
        <f>E22*0.002</f>
        <v>49.44</v>
      </c>
      <c r="G22" s="26">
        <f>E22*0.000068</f>
        <v>1.68096</v>
      </c>
      <c r="H22" s="26">
        <f>E22*0.00001</f>
        <v>0.24720000000000003</v>
      </c>
      <c r="I22" s="26">
        <f>(F22+G22+H22)*0.07</f>
        <v>3.5957712000000002</v>
      </c>
      <c r="J22" s="26">
        <f>E22-F22-G22-H22-I22</f>
        <v>24665.036068799996</v>
      </c>
      <c r="M22" s="21"/>
    </row>
    <row r="23" spans="1:13" ht="12.75">
      <c r="A23" s="28">
        <f>DAYS360(A21,A22)</f>
        <v>124</v>
      </c>
      <c r="B23" s="30">
        <f>(D22-D21)/D21</f>
        <v>5.10204081632653E-2</v>
      </c>
      <c r="C23" s="16"/>
      <c r="D23" s="17"/>
      <c r="E23" s="18">
        <f>E22-E21</f>
        <v>1200</v>
      </c>
      <c r="F23" s="18"/>
      <c r="G23" s="18"/>
      <c r="H23" s="18"/>
      <c r="I23" s="18"/>
      <c r="J23" s="18">
        <f>J22-J21</f>
        <v>1092.9416207999966</v>
      </c>
      <c r="M23" s="21"/>
    </row>
    <row r="25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22"/>
  <sheetViews>
    <sheetView workbookViewId="0">
      <selection activeCell="A15" sqref="A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55">
        <v>45096</v>
      </c>
      <c r="B15" s="13" t="s">
        <v>1</v>
      </c>
      <c r="C15" s="10">
        <v>1800</v>
      </c>
      <c r="D15" s="46">
        <v>39.75</v>
      </c>
      <c r="E15" s="61">
        <f>C15*D15</f>
        <v>71550</v>
      </c>
      <c r="F15" s="20">
        <f>E15*0.002</f>
        <v>143.1</v>
      </c>
      <c r="G15" s="20">
        <f>E15*0.00006</f>
        <v>4.2930000000000001</v>
      </c>
      <c r="H15" s="20">
        <f>E15*0.00001</f>
        <v>0.71550000000000002</v>
      </c>
      <c r="I15" s="20">
        <f>(F15+G15+H15)*0.07</f>
        <v>10.367595</v>
      </c>
      <c r="J15" s="61">
        <f>E15+F15+I15+G15+H15</f>
        <v>71708.47609500002</v>
      </c>
    </row>
    <row r="16" spans="1:15" ht="12.75">
      <c r="B16" s="12">
        <f>(D15-D14)/D14</f>
        <v>-0.28378378378378377</v>
      </c>
      <c r="C16" s="10">
        <f>SUM(C13:C15)</f>
        <v>6000</v>
      </c>
      <c r="D16" s="11">
        <f>E16/C16</f>
        <v>51</v>
      </c>
      <c r="E16" s="10">
        <f t="shared" ref="E16:J16" si="2">SUM(E13:E15)</f>
        <v>306000</v>
      </c>
      <c r="F16" s="10">
        <f t="shared" si="2"/>
        <v>609.30000000000007</v>
      </c>
      <c r="G16" s="10">
        <f t="shared" si="2"/>
        <v>18.279</v>
      </c>
      <c r="H16" s="10">
        <f t="shared" si="2"/>
        <v>3.0465000000000004</v>
      </c>
      <c r="I16" s="10">
        <f t="shared" si="2"/>
        <v>44.143785000000008</v>
      </c>
      <c r="J16" s="10">
        <f t="shared" si="2"/>
        <v>306566.57848200004</v>
      </c>
    </row>
    <row r="18" spans="1:13" s="13" customFormat="1" ht="12.75">
      <c r="A18" s="14">
        <v>45096</v>
      </c>
      <c r="B18" s="15" t="s">
        <v>1</v>
      </c>
      <c r="C18" s="16">
        <v>1800</v>
      </c>
      <c r="D18" s="40">
        <v>39.75</v>
      </c>
      <c r="E18" s="18">
        <v>71550</v>
      </c>
      <c r="F18" s="18">
        <v>143.1</v>
      </c>
      <c r="G18" s="18">
        <v>4.2930000000000001</v>
      </c>
      <c r="H18" s="18">
        <v>0.71550000000000002</v>
      </c>
      <c r="I18" s="18">
        <v>10.367595</v>
      </c>
      <c r="J18" s="18">
        <v>71708.47609500002</v>
      </c>
    </row>
    <row r="19" spans="1:13" ht="12.75">
      <c r="A19" s="49">
        <v>45153</v>
      </c>
      <c r="B19" s="15" t="s">
        <v>3</v>
      </c>
      <c r="C19" s="16">
        <f>C18</f>
        <v>1800</v>
      </c>
      <c r="D19" s="26">
        <v>43.5</v>
      </c>
      <c r="E19" s="17">
        <f>C19*D19</f>
        <v>78300</v>
      </c>
      <c r="F19" s="27">
        <f>E19*0.002</f>
        <v>156.6</v>
      </c>
      <c r="G19" s="26">
        <f>E19*0.000068</f>
        <v>5.3243999999999998</v>
      </c>
      <c r="H19" s="26">
        <f>E19*0.00001</f>
        <v>0.78300000000000003</v>
      </c>
      <c r="I19" s="26">
        <f>(F19+G19+H19)*0.07</f>
        <v>11.389517999999999</v>
      </c>
      <c r="J19" s="26">
        <f>E19-F19-G19-H19-I19</f>
        <v>78125.903082000004</v>
      </c>
      <c r="M19" s="21"/>
    </row>
    <row r="20" spans="1:13" ht="12.75">
      <c r="A20" s="28">
        <f>DAYS360(A18,A19)</f>
        <v>56</v>
      </c>
      <c r="B20" s="30">
        <f>(D19-D18)/D18</f>
        <v>9.4339622641509441E-2</v>
      </c>
      <c r="C20" s="16"/>
      <c r="D20" s="17"/>
      <c r="E20" s="18">
        <f>E19-E18</f>
        <v>6750</v>
      </c>
      <c r="F20" s="18"/>
      <c r="G20" s="18"/>
      <c r="H20" s="18"/>
      <c r="I20" s="18"/>
      <c r="J20" s="18">
        <f>J19-J18</f>
        <v>6417.4269869999844</v>
      </c>
      <c r="M20" s="21"/>
    </row>
    <row r="21" spans="1:13" ht="12.75"/>
    <row r="22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4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51" workbookViewId="0">
      <selection activeCell="D59" sqref="D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3000</v>
      </c>
      <c r="D10" s="46">
        <v>4.4400000000000004</v>
      </c>
      <c r="E10" s="20">
        <f>C10*D10</f>
        <v>13320.000000000002</v>
      </c>
      <c r="F10" s="20">
        <f>E10*0.002</f>
        <v>26.640000000000004</v>
      </c>
      <c r="G10" s="20">
        <f>E10*0.00006</f>
        <v>0.79920000000000013</v>
      </c>
      <c r="H10" s="20">
        <f>E10*0.00001</f>
        <v>0.13320000000000004</v>
      </c>
      <c r="I10" s="20">
        <f>(F10+G10+H10)*0.07</f>
        <v>1.9300680000000003</v>
      </c>
      <c r="J10" s="20">
        <f>E10+F10+I10+G10+H10</f>
        <v>13349.502468000001</v>
      </c>
    </row>
    <row r="11" spans="1:13" s="1" customFormat="1" ht="12.75">
      <c r="A11" s="55"/>
      <c r="B11" s="12">
        <f>(D10-D9)/D9</f>
        <v>-0.40402684563758384</v>
      </c>
      <c r="C11" s="10">
        <f>SUM(C9:C10)</f>
        <v>30000</v>
      </c>
      <c r="D11" s="63">
        <f>E11/C11</f>
        <v>7.149</v>
      </c>
      <c r="E11" s="10">
        <f t="shared" ref="E11:J11" si="3">SUM(E9:E10)</f>
        <v>214470</v>
      </c>
      <c r="F11" s="10">
        <f t="shared" si="3"/>
        <v>428.94</v>
      </c>
      <c r="G11" s="10">
        <f t="shared" si="3"/>
        <v>12.868200000000002</v>
      </c>
      <c r="H11" s="10">
        <f t="shared" si="3"/>
        <v>2.1447000000000003</v>
      </c>
      <c r="I11" s="10">
        <f t="shared" si="3"/>
        <v>31.076703000000009</v>
      </c>
      <c r="J11" s="10">
        <f t="shared" si="3"/>
        <v>214945.02960299997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topLeftCell="A5" workbookViewId="0">
      <selection activeCell="I18" sqref="I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9.4</v>
      </c>
      <c r="E11" s="61">
        <f>C11*D11</f>
        <v>28200</v>
      </c>
      <c r="F11" s="20">
        <f>E11*0.002</f>
        <v>56.4</v>
      </c>
      <c r="G11" s="20">
        <f>E11*0.00006</f>
        <v>1.6919999999999999</v>
      </c>
      <c r="H11" s="20">
        <f>E11*0.00001</f>
        <v>0.28200000000000003</v>
      </c>
      <c r="I11" s="20">
        <f>(F11+G11+H11)*0.07</f>
        <v>4.0861799999999997</v>
      </c>
      <c r="J11" s="61">
        <f>E11+F11+I11+G11+H11</f>
        <v>28262.460179999998</v>
      </c>
    </row>
    <row r="12" spans="1:15" ht="12.75">
      <c r="A12" s="55"/>
      <c r="B12" s="12">
        <f>(D11-D10)/D10</f>
        <v>-0.14545454545454542</v>
      </c>
      <c r="C12" s="10">
        <f>SUM(C9:C11)</f>
        <v>48000</v>
      </c>
      <c r="D12" s="63">
        <f>E12/C12</f>
        <v>10.9</v>
      </c>
      <c r="E12" s="10">
        <f>SUM(E10:E11)</f>
        <v>523200</v>
      </c>
      <c r="F12" s="10">
        <f t="shared" ref="F12:J12" si="2">SUM(F10:F11)</f>
        <v>1046.4000000000001</v>
      </c>
      <c r="G12" s="10">
        <f t="shared" si="2"/>
        <v>31.392000000000003</v>
      </c>
      <c r="H12" s="10">
        <f t="shared" si="2"/>
        <v>5.2320000000000002</v>
      </c>
      <c r="I12" s="10">
        <f t="shared" si="2"/>
        <v>75.811679999999996</v>
      </c>
      <c r="J12" s="10">
        <f t="shared" si="2"/>
        <v>524358.83568000002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62" customFormat="1" ht="21.75">
      <c r="A14" s="55"/>
      <c r="C14" s="10"/>
      <c r="D14" s="63"/>
      <c r="E14" s="59"/>
      <c r="F14" s="32"/>
      <c r="G14" s="59"/>
      <c r="H14" s="11"/>
      <c r="I14" s="12"/>
      <c r="J14" s="60"/>
      <c r="K14" s="11"/>
      <c r="L14" s="13"/>
      <c r="M14" s="61"/>
      <c r="N14" s="61"/>
    </row>
    <row r="15" spans="1:15" s="1" customFormat="1">
      <c r="A15" s="55"/>
      <c r="B15" s="13"/>
      <c r="C15" s="10"/>
      <c r="D15" s="46"/>
      <c r="E15" s="20"/>
      <c r="F15" s="20"/>
      <c r="G15" s="20"/>
      <c r="H15" s="20"/>
      <c r="I15" s="20"/>
      <c r="J15" s="20"/>
    </row>
    <row r="16" spans="1:15" s="1" customFormat="1">
      <c r="A16" s="55"/>
      <c r="B16" s="13"/>
      <c r="C16" s="10"/>
      <c r="D16" s="34"/>
      <c r="E16" s="11"/>
      <c r="F16" s="35"/>
      <c r="G16" s="34"/>
      <c r="H16" s="34"/>
      <c r="I16" s="34"/>
      <c r="J16" s="34"/>
    </row>
    <row r="17" spans="1:13" s="1" customFormat="1">
      <c r="A17" s="55"/>
      <c r="B17" s="25"/>
      <c r="C17" s="10"/>
      <c r="D17" s="11"/>
      <c r="E17" s="20"/>
      <c r="F17" s="20"/>
      <c r="G17" s="20"/>
      <c r="H17" s="20"/>
      <c r="I17" s="20"/>
      <c r="J17" s="20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B4" sqref="B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45086</v>
      </c>
      <c r="B3" s="13" t="s">
        <v>3</v>
      </c>
      <c r="C3" s="10">
        <f>C2</f>
        <v>3600</v>
      </c>
      <c r="D3" s="34">
        <v>12.1</v>
      </c>
      <c r="E3" s="11">
        <f>C3*D3</f>
        <v>43560</v>
      </c>
      <c r="F3" s="35">
        <f>E3*0.002</f>
        <v>87.12</v>
      </c>
      <c r="G3" s="34">
        <f>E3*0.000068</f>
        <v>2.9620799999999998</v>
      </c>
      <c r="H3" s="34">
        <f>E3*0.00001</f>
        <v>0.43560000000000004</v>
      </c>
      <c r="I3" s="34">
        <f>(F3+G3+H3)*0.07</f>
        <v>6.3362376000000005</v>
      </c>
      <c r="J3" s="34">
        <f>E3-F3-G3-H3-I3</f>
        <v>43463.146082400002</v>
      </c>
    </row>
    <row r="4" spans="1:13" s="1" customFormat="1">
      <c r="A4" s="55" t="s">
        <v>4</v>
      </c>
      <c r="B4" s="12">
        <f>(D3-D2)/D2</f>
        <v>6.1403508771929759E-2</v>
      </c>
      <c r="C4" s="10"/>
      <c r="D4" s="11"/>
      <c r="E4" s="20">
        <f>E3-E2</f>
        <v>2520</v>
      </c>
      <c r="F4" s="20"/>
      <c r="G4" s="20"/>
      <c r="H4" s="20"/>
      <c r="I4" s="20"/>
      <c r="J4" s="20">
        <f>J3-J2</f>
        <v>2332.2465864000042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75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C9" s="10"/>
      <c r="D9" s="34"/>
      <c r="E9" s="11"/>
      <c r="F9" s="35"/>
      <c r="G9" s="34"/>
      <c r="H9" s="34"/>
      <c r="I9" s="34"/>
      <c r="J9" s="34"/>
    </row>
    <row r="10" spans="1:13" s="31" customFormat="1" ht="18.75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25" workbookViewId="0">
      <selection activeCell="D42" sqref="D42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2000</v>
      </c>
      <c r="D33" s="11">
        <v>17</v>
      </c>
      <c r="E33" s="20">
        <f>C33*D33</f>
        <v>34000</v>
      </c>
      <c r="F33" s="20">
        <f>E33*0.002</f>
        <v>68</v>
      </c>
      <c r="G33" s="20">
        <f>E33*0.000068</f>
        <v>2.3119999999999998</v>
      </c>
      <c r="H33" s="20">
        <f>E33*0.00001</f>
        <v>0.34</v>
      </c>
      <c r="I33" s="20">
        <f>(F33+G33+H33)*0.07</f>
        <v>4.9456400000000009</v>
      </c>
      <c r="J33" s="20">
        <f>E33+F33+I33+G33+H33</f>
        <v>34075.597639999993</v>
      </c>
      <c r="K33" s="21">
        <v>0.75</v>
      </c>
    </row>
    <row r="34" spans="1:14">
      <c r="B34" s="25">
        <f>(D33-D32)/D32</f>
        <v>-0.56129032258064515</v>
      </c>
      <c r="C34" s="22">
        <f>SUM(C32:C33)</f>
        <v>29000</v>
      </c>
      <c r="D34" s="64">
        <f>E34/C34</f>
        <v>37.25</v>
      </c>
      <c r="E34" s="22">
        <f t="shared" ref="E34:J34" si="12">SUM(E32:E33)</f>
        <v>1080250</v>
      </c>
      <c r="F34" s="22">
        <f t="shared" si="12"/>
        <v>2160.5</v>
      </c>
      <c r="G34" s="22">
        <f t="shared" si="12"/>
        <v>73.457000000000008</v>
      </c>
      <c r="H34" s="22">
        <f t="shared" si="12"/>
        <v>10.8025</v>
      </c>
      <c r="I34" s="22">
        <f t="shared" si="12"/>
        <v>157.13316499999999</v>
      </c>
      <c r="J34" s="22">
        <f t="shared" si="12"/>
        <v>1082651.8926649999</v>
      </c>
      <c r="K34" s="25">
        <f>K33/D33</f>
        <v>4.4117647058823532E-2</v>
      </c>
      <c r="M34" s="21"/>
    </row>
    <row r="35" spans="1:14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.75">
      <c r="A39" s="8">
        <v>45161</v>
      </c>
      <c r="C39" s="10">
        <f>C40</f>
        <v>1500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337.5</v>
      </c>
      <c r="K39" s="11"/>
      <c r="L39" s="13"/>
      <c r="M39" s="61"/>
      <c r="N39" s="61"/>
    </row>
    <row r="40" spans="1:14">
      <c r="A40" s="49">
        <v>44959</v>
      </c>
      <c r="B40" s="15" t="s">
        <v>1</v>
      </c>
      <c r="C40" s="16">
        <v>1500</v>
      </c>
      <c r="D40" s="17">
        <v>30.25</v>
      </c>
      <c r="E40" s="18">
        <f>C40*D40</f>
        <v>45375</v>
      </c>
      <c r="F40" s="18">
        <f>E40*0.002</f>
        <v>90.75</v>
      </c>
      <c r="G40" s="18">
        <f>E40*0.000068</f>
        <v>3.0855000000000001</v>
      </c>
      <c r="H40" s="18">
        <f>E40*0.00001</f>
        <v>0.45375000000000004</v>
      </c>
      <c r="I40" s="18">
        <f>(F40+G40+H40)*0.07</f>
        <v>6.6002475</v>
      </c>
      <c r="J40" s="18">
        <f>E40+F40+I40+G40+H40</f>
        <v>45475.8894975</v>
      </c>
    </row>
    <row r="41" spans="1:14">
      <c r="A41" s="55">
        <v>44853</v>
      </c>
      <c r="B41" s="13" t="s">
        <v>3</v>
      </c>
      <c r="C41" s="10">
        <f>C40</f>
        <v>1500</v>
      </c>
      <c r="D41" s="34">
        <v>24.5</v>
      </c>
      <c r="E41" s="11">
        <f>C41*D41</f>
        <v>36750</v>
      </c>
      <c r="F41" s="35">
        <f>E41*0.002</f>
        <v>73.5</v>
      </c>
      <c r="G41" s="34">
        <f>E41*0.000068</f>
        <v>2.4990000000000001</v>
      </c>
      <c r="H41" s="34">
        <f>E41*0.00001</f>
        <v>0.36750000000000005</v>
      </c>
      <c r="I41" s="34">
        <f>(F41+G41+H41)*0.07</f>
        <v>5.3456550000000007</v>
      </c>
      <c r="J41" s="34">
        <f>E41-F41-G41-H41-I41</f>
        <v>36668.287844999999</v>
      </c>
    </row>
    <row r="42" spans="1:14">
      <c r="A42" s="55"/>
      <c r="B42" s="12">
        <f>(D41-D40)/D40</f>
        <v>-0.19008264462809918</v>
      </c>
      <c r="C42" s="10"/>
      <c r="D42" s="11"/>
      <c r="E42" s="20">
        <f>E41-E40</f>
        <v>-8625</v>
      </c>
      <c r="F42" s="20"/>
      <c r="G42" s="20"/>
      <c r="H42" s="20"/>
      <c r="I42" s="20"/>
      <c r="J42" s="20">
        <f>J41-J40</f>
        <v>-8807.6016525000014</v>
      </c>
    </row>
    <row r="43" spans="1:14" s="62" customFormat="1" ht="21.75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 ht="12.75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2.56</v>
      </c>
      <c r="E13" s="20">
        <f>C13*D13</f>
        <v>17920</v>
      </c>
      <c r="F13" s="20">
        <f>E13*0.002</f>
        <v>35.840000000000003</v>
      </c>
      <c r="G13" s="20">
        <f>E13*0.00006</f>
        <v>1.0751999999999999</v>
      </c>
      <c r="H13" s="20">
        <f>E13*0.00001</f>
        <v>0.17920000000000003</v>
      </c>
      <c r="I13" s="20">
        <f>(F13+G13+H13)*0.07</f>
        <v>2.5966080000000007</v>
      </c>
      <c r="J13" s="20">
        <f>E13+F13+I13+G13+H13</f>
        <v>17959.691007999998</v>
      </c>
    </row>
    <row r="14" spans="1:13">
      <c r="B14" s="25">
        <f>(D13-D12)/D12</f>
        <v>-0.4285714285714286</v>
      </c>
      <c r="C14" s="22">
        <f>SUM(C12:C13)</f>
        <v>112000</v>
      </c>
      <c r="D14" s="64">
        <f>E14/C14</f>
        <v>4.3600000000000003</v>
      </c>
      <c r="E14" s="22">
        <f t="shared" ref="E14:J14" si="5">SUM(E12:E13)</f>
        <v>488320</v>
      </c>
      <c r="F14" s="22">
        <f t="shared" si="5"/>
        <v>976.64</v>
      </c>
      <c r="G14" s="22">
        <f t="shared" si="5"/>
        <v>29.299200000000003</v>
      </c>
      <c r="H14" s="22">
        <f t="shared" si="5"/>
        <v>4.8832000000000004</v>
      </c>
      <c r="I14" s="22">
        <f t="shared" si="5"/>
        <v>70.757568000000006</v>
      </c>
      <c r="J14" s="22">
        <f t="shared" si="5"/>
        <v>489401.57996800001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9.5</v>
      </c>
      <c r="E7" s="20">
        <f>C7*D7</f>
        <v>28500</v>
      </c>
      <c r="F7" s="20">
        <f>E7*0.002</f>
        <v>57</v>
      </c>
      <c r="G7" s="20">
        <f>E7*0.00006</f>
        <v>1.71</v>
      </c>
      <c r="H7" s="20">
        <f>E7*0.00001</f>
        <v>0.28500000000000003</v>
      </c>
      <c r="I7" s="20">
        <f>(F7+G7+H7)*0.07</f>
        <v>4.1296499999999998</v>
      </c>
      <c r="J7" s="20">
        <f>E7+F7+I7+G7+H7</f>
        <v>28563.124649999998</v>
      </c>
    </row>
    <row r="8" spans="1:13" s="1" customFormat="1">
      <c r="A8" s="55"/>
      <c r="B8" s="12">
        <f>(D7-D6)/D6</f>
        <v>-0.61693548387096775</v>
      </c>
      <c r="C8" s="10">
        <f>SUM(C6:C7)</f>
        <v>9000</v>
      </c>
      <c r="D8" s="63">
        <f>E8/C8</f>
        <v>19.7</v>
      </c>
      <c r="E8" s="10">
        <f t="shared" ref="E8:J8" si="2">SUM(E6:E7)</f>
        <v>177300</v>
      </c>
      <c r="F8" s="10">
        <f t="shared" si="2"/>
        <v>354.6</v>
      </c>
      <c r="G8" s="10">
        <f t="shared" si="2"/>
        <v>10.638000000000002</v>
      </c>
      <c r="H8" s="10">
        <f t="shared" si="2"/>
        <v>1.7730000000000001</v>
      </c>
      <c r="I8" s="10">
        <f t="shared" si="2"/>
        <v>25.690770000000001</v>
      </c>
      <c r="J8" s="10">
        <f t="shared" si="2"/>
        <v>177692.70176999999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8"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4">SUM(E19:E20)</f>
        <v>450500</v>
      </c>
      <c r="F21" s="22">
        <f t="shared" si="4"/>
        <v>901</v>
      </c>
      <c r="G21" s="22">
        <f t="shared" si="4"/>
        <v>30.633999999999993</v>
      </c>
      <c r="H21" s="22">
        <f t="shared" si="4"/>
        <v>4.5049999999999999</v>
      </c>
      <c r="I21" s="22">
        <f t="shared" si="4"/>
        <v>65.529730000000001</v>
      </c>
      <c r="J21" s="22">
        <f t="shared" si="4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N12"/>
  <sheetViews>
    <sheetView tabSelected="1" workbookViewId="0">
      <selection activeCell="C9" sqref="C9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36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4" s="21" customFormat="1" ht="14.25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4" s="21" customFormat="1" ht="14.25">
      <c r="A5" s="8">
        <v>44956</v>
      </c>
      <c r="B5" s="13" t="s">
        <v>1</v>
      </c>
      <c r="C5" s="10">
        <v>10000</v>
      </c>
      <c r="D5" s="46">
        <v>7.5</v>
      </c>
      <c r="E5" s="20">
        <f>C5*D5</f>
        <v>75000</v>
      </c>
      <c r="F5" s="20">
        <f>E5*0.002</f>
        <v>150</v>
      </c>
      <c r="G5" s="20">
        <f>E5*0.000068</f>
        <v>5.0999999999999996</v>
      </c>
      <c r="H5" s="20">
        <f>E5*0.00001</f>
        <v>0.75000000000000011</v>
      </c>
      <c r="I5" s="20">
        <f>(F5+G5+H5)*0.07</f>
        <v>10.909500000000001</v>
      </c>
      <c r="J5" s="20">
        <f>E5+F5+I5+G5+H5</f>
        <v>75166.7595</v>
      </c>
    </row>
    <row r="6" spans="1:14" s="21" customFormat="1" ht="14.25">
      <c r="A6" s="44"/>
      <c r="B6" s="3">
        <f>(D5-D4)/D4</f>
        <v>0</v>
      </c>
      <c r="C6" s="22">
        <f>C4+C5</f>
        <v>30000</v>
      </c>
      <c r="D6" s="33">
        <f>E6/C6</f>
        <v>7.5</v>
      </c>
      <c r="E6" s="22">
        <f>E4+E5</f>
        <v>225000</v>
      </c>
      <c r="F6" s="22">
        <f>F4+F5</f>
        <v>450</v>
      </c>
      <c r="G6" s="22">
        <f>G4+G5</f>
        <v>14.696</v>
      </c>
      <c r="H6" s="22">
        <f>H4+H5</f>
        <v>2.2500000000000004</v>
      </c>
      <c r="I6" s="22">
        <f>I4+I5</f>
        <v>32.686220000000006</v>
      </c>
      <c r="J6" s="22">
        <f>J4+J5</f>
        <v>225499.63221999997</v>
      </c>
      <c r="K6" s="25"/>
    </row>
    <row r="8" spans="1:14" s="62" customFormat="1" ht="21.75">
      <c r="A8" s="55">
        <v>45170</v>
      </c>
      <c r="C8" s="10">
        <f>C4</f>
        <v>20000</v>
      </c>
      <c r="D8" s="63">
        <v>0.1009</v>
      </c>
      <c r="E8" s="59"/>
      <c r="F8" s="32"/>
      <c r="G8" s="59"/>
      <c r="H8" s="11"/>
      <c r="I8" s="60">
        <f>C8*D8</f>
        <v>2018</v>
      </c>
      <c r="J8" s="60">
        <f>I8*0.9</f>
        <v>1816.2</v>
      </c>
      <c r="K8" s="11"/>
      <c r="L8" s="13"/>
      <c r="M8" s="61"/>
      <c r="N8" s="61"/>
    </row>
    <row r="9" spans="1:14" ht="14.25">
      <c r="A9" s="55">
        <v>44242</v>
      </c>
      <c r="B9" s="13" t="s">
        <v>1</v>
      </c>
      <c r="C9" s="10">
        <f>C4</f>
        <v>20000</v>
      </c>
      <c r="D9" s="46">
        <f>D5</f>
        <v>7.5</v>
      </c>
      <c r="E9" s="20">
        <f>C9*D9</f>
        <v>150000</v>
      </c>
      <c r="F9" s="20">
        <f>E9*0.002</f>
        <v>300</v>
      </c>
      <c r="G9" s="20">
        <f>E9*0.00006</f>
        <v>9</v>
      </c>
      <c r="H9" s="20">
        <f>E9*0.00001</f>
        <v>1.5000000000000002</v>
      </c>
      <c r="I9" s="20">
        <f>(F9+G9+H9)*0.07</f>
        <v>21.735000000000003</v>
      </c>
      <c r="J9" s="20">
        <f>E9+F9+I9+G9+H9</f>
        <v>150332.23499999999</v>
      </c>
    </row>
    <row r="10" spans="1:14" ht="14.25">
      <c r="A10" s="55">
        <v>44277</v>
      </c>
      <c r="B10" s="13" t="s">
        <v>3</v>
      </c>
      <c r="C10" s="10">
        <f>C9</f>
        <v>20000</v>
      </c>
      <c r="D10" s="34">
        <v>7.55</v>
      </c>
      <c r="E10" s="11">
        <f>C10*D10</f>
        <v>151000</v>
      </c>
      <c r="F10" s="35">
        <f>E10*0.002</f>
        <v>302</v>
      </c>
      <c r="G10" s="34">
        <f>E10*0.000068</f>
        <v>10.268000000000001</v>
      </c>
      <c r="H10" s="34">
        <f>E10*0.00001</f>
        <v>1.5100000000000002</v>
      </c>
      <c r="I10" s="34">
        <f>(F10+G10+H10)*0.07</f>
        <v>21.964460000000003</v>
      </c>
      <c r="J10" s="34">
        <f>E10-F10-G10-H10-I10</f>
        <v>150664.25753999999</v>
      </c>
    </row>
    <row r="11" spans="1:14" ht="14.25">
      <c r="A11" s="55" t="s">
        <v>4</v>
      </c>
      <c r="B11" s="12">
        <f>E11/E9</f>
        <v>6.6666666666666671E-3</v>
      </c>
      <c r="C11" s="10"/>
      <c r="D11" s="11"/>
      <c r="E11" s="20">
        <f>E10-E9</f>
        <v>1000</v>
      </c>
      <c r="F11" s="20"/>
      <c r="G11" s="20"/>
      <c r="H11" s="20"/>
      <c r="I11" s="20"/>
      <c r="J11" s="20">
        <f>J10-J9</f>
        <v>332.02254000000539</v>
      </c>
    </row>
    <row r="12" spans="1:14" ht="14.25">
      <c r="C12" s="2"/>
      <c r="J12" s="53">
        <f>J8+J11</f>
        <v>2148.2225400000052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3"/>
  <sheetViews>
    <sheetView topLeftCell="A17" workbookViewId="0">
      <selection activeCell="D30" sqref="D30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2500</v>
      </c>
      <c r="D27" s="46">
        <v>12.7</v>
      </c>
      <c r="E27" s="20">
        <f>C27*D27</f>
        <v>31750</v>
      </c>
      <c r="F27" s="20">
        <f>E27*0.002</f>
        <v>63.5</v>
      </c>
      <c r="G27" s="20">
        <f>E27*0.00006</f>
        <v>1.905</v>
      </c>
      <c r="H27" s="20">
        <f>E27*0.00001</f>
        <v>0.3175</v>
      </c>
      <c r="I27" s="20">
        <f>(F27+G27+H27)*0.07</f>
        <v>4.6005750000000001</v>
      </c>
      <c r="J27" s="20">
        <f>E27+F27+I27+G27+H27</f>
        <v>31820.323075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-0.6825</v>
      </c>
      <c r="C28" s="2">
        <f>SUM(C26:C27)</f>
        <v>7500</v>
      </c>
      <c r="D28" s="47">
        <f>E28/C28</f>
        <v>30.9</v>
      </c>
      <c r="E28" s="2">
        <f t="shared" ref="E28:J28" si="4">SUM(E26:E27)</f>
        <v>231750</v>
      </c>
      <c r="F28" s="2">
        <f t="shared" si="4"/>
        <v>463.5</v>
      </c>
      <c r="G28" s="2">
        <f t="shared" si="4"/>
        <v>13.904999999999999</v>
      </c>
      <c r="H28" s="2">
        <f t="shared" si="4"/>
        <v>2.3174999999999999</v>
      </c>
      <c r="I28" s="2">
        <f t="shared" si="4"/>
        <v>33.580575000000003</v>
      </c>
      <c r="J28" s="2">
        <f t="shared" si="4"/>
        <v>232263.303075</v>
      </c>
      <c r="K28" s="56"/>
      <c r="L28" s="57"/>
      <c r="M28" s="57"/>
      <c r="N28" s="58"/>
      <c r="O28" s="58"/>
    </row>
    <row r="29" spans="1:15" s="19" customFormat="1" ht="16.5">
      <c r="A29" s="55">
        <v>44462</v>
      </c>
      <c r="B29" s="13" t="s">
        <v>1</v>
      </c>
      <c r="C29" s="10">
        <v>2500</v>
      </c>
      <c r="D29" s="46">
        <v>12.3</v>
      </c>
      <c r="E29" s="20">
        <f>C29*D29</f>
        <v>30750</v>
      </c>
      <c r="F29" s="20">
        <f>E29*0.002</f>
        <v>61.5</v>
      </c>
      <c r="G29" s="20">
        <f>E29*0.00006</f>
        <v>1.845</v>
      </c>
      <c r="H29" s="20">
        <f>E29*0.00001</f>
        <v>0.30750000000000005</v>
      </c>
      <c r="I29" s="20">
        <f>(F29+G29+H29)*0.07</f>
        <v>4.4556750000000003</v>
      </c>
      <c r="J29" s="20">
        <f>E29+F29+I29+G29+H29</f>
        <v>30818.108175000001</v>
      </c>
      <c r="K29" s="56"/>
      <c r="L29" s="57"/>
      <c r="M29" s="57"/>
      <c r="N29" s="57"/>
      <c r="O29" s="57"/>
    </row>
    <row r="30" spans="1:15" s="1" customFormat="1">
      <c r="A30" s="50"/>
      <c r="B30" s="3">
        <f>(D29-D28)/D28</f>
        <v>-0.60194174757281549</v>
      </c>
      <c r="C30" s="2">
        <f>SUM(C28:C29)</f>
        <v>10000</v>
      </c>
      <c r="D30" s="47">
        <f>E30/C30</f>
        <v>26.25</v>
      </c>
      <c r="E30" s="2">
        <f t="shared" ref="E30:J30" si="5">SUM(E28:E29)</f>
        <v>262500</v>
      </c>
      <c r="F30" s="2">
        <f t="shared" si="5"/>
        <v>525</v>
      </c>
      <c r="G30" s="2">
        <f t="shared" si="5"/>
        <v>15.75</v>
      </c>
      <c r="H30" s="2">
        <f t="shared" si="5"/>
        <v>2.625</v>
      </c>
      <c r="I30" s="2">
        <f t="shared" si="5"/>
        <v>38.036250000000003</v>
      </c>
      <c r="J30" s="2">
        <f t="shared" si="5"/>
        <v>263081.41125</v>
      </c>
      <c r="K30" s="56"/>
      <c r="L30" s="57"/>
      <c r="M30" s="57"/>
      <c r="N30" s="58"/>
      <c r="O30" s="58"/>
    </row>
    <row r="31" spans="1:15" s="1" customFormat="1" ht="12.75">
      <c r="A31" s="50"/>
      <c r="B31" s="3"/>
      <c r="C31" s="2"/>
      <c r="D31" s="47"/>
      <c r="E31" s="2"/>
      <c r="F31" s="2"/>
      <c r="G31" s="2"/>
      <c r="H31" s="2"/>
      <c r="I31" s="2"/>
      <c r="J31" s="2"/>
      <c r="K31" s="56"/>
      <c r="L31" s="57"/>
      <c r="M31" s="57"/>
      <c r="N31" s="58"/>
      <c r="O31" s="58"/>
    </row>
    <row r="32" spans="1:15" s="19" customFormat="1" ht="16.5">
      <c r="A32" s="49">
        <v>44550</v>
      </c>
      <c r="B32" s="15" t="s">
        <v>1</v>
      </c>
      <c r="C32" s="16">
        <v>2500</v>
      </c>
      <c r="D32" s="41">
        <v>29.5</v>
      </c>
      <c r="E32" s="18">
        <f>C32*D32</f>
        <v>73750</v>
      </c>
      <c r="F32" s="18">
        <f>E32*0.002</f>
        <v>147.5</v>
      </c>
      <c r="G32" s="18">
        <f>E32*0.00006</f>
        <v>4.4249999999999998</v>
      </c>
      <c r="H32" s="18">
        <f>E32*0.00001</f>
        <v>0.73750000000000004</v>
      </c>
      <c r="I32" s="18">
        <f>(F32+G32+H32)*0.07</f>
        <v>10.686375000000002</v>
      </c>
      <c r="J32" s="18">
        <f>E32+F32+I32+G32+H32</f>
        <v>73913.348875000011</v>
      </c>
      <c r="K32" s="56"/>
      <c r="L32" s="57"/>
      <c r="M32" s="57"/>
      <c r="N32" s="57"/>
      <c r="O32" s="57"/>
    </row>
    <row r="33" spans="1:15" s="1" customFormat="1">
      <c r="A33" s="49">
        <v>44922</v>
      </c>
      <c r="B33" s="15" t="s">
        <v>3</v>
      </c>
      <c r="C33" s="16">
        <f>C32</f>
        <v>2500</v>
      </c>
      <c r="D33" s="26">
        <v>19.7</v>
      </c>
      <c r="E33" s="17">
        <f>C33*D33</f>
        <v>49250</v>
      </c>
      <c r="F33" s="27">
        <f>E33*0.002</f>
        <v>98.5</v>
      </c>
      <c r="G33" s="26">
        <f>E33*0.000068</f>
        <v>3.3489999999999998</v>
      </c>
      <c r="H33" s="26">
        <f>E33*0.00001</f>
        <v>0.49250000000000005</v>
      </c>
      <c r="I33" s="26">
        <f>(F33+G33+H33)*0.07</f>
        <v>7.1639050000000015</v>
      </c>
      <c r="J33" s="26">
        <f>E33-F33-G33-H33-I33</f>
        <v>49140.494594999996</v>
      </c>
    </row>
    <row r="34" spans="1:15" s="1" customFormat="1">
      <c r="A34" s="49" t="s">
        <v>4</v>
      </c>
      <c r="B34" s="15"/>
      <c r="C34" s="16"/>
      <c r="D34" s="17"/>
      <c r="E34" s="18">
        <f>E33-E32</f>
        <v>-24500</v>
      </c>
      <c r="F34" s="18"/>
      <c r="G34" s="18"/>
      <c r="H34" s="18"/>
      <c r="I34" s="18"/>
      <c r="J34" s="18">
        <f>J33-J32</f>
        <v>-24772.854280000014</v>
      </c>
    </row>
    <row r="35" spans="1:15" s="1" customFormat="1">
      <c r="A35" s="50"/>
      <c r="B35" s="3"/>
      <c r="C35" s="2"/>
      <c r="D35" s="47"/>
      <c r="E35" s="2"/>
      <c r="F35" s="2"/>
      <c r="G35" s="2"/>
      <c r="H35" s="2"/>
      <c r="I35" s="2"/>
      <c r="J35" s="2"/>
      <c r="K35" s="56"/>
      <c r="L35" s="57"/>
      <c r="M35" s="57"/>
      <c r="N35" s="58"/>
      <c r="O35" s="58"/>
    </row>
    <row r="36" spans="1:15" s="19" customFormat="1" ht="16.5">
      <c r="A36" s="49">
        <v>44624</v>
      </c>
      <c r="B36" s="15" t="s">
        <v>1</v>
      </c>
      <c r="C36" s="16">
        <v>2500</v>
      </c>
      <c r="D36" s="41">
        <v>25.75</v>
      </c>
      <c r="E36" s="18">
        <f>C36*D36</f>
        <v>64375</v>
      </c>
      <c r="F36" s="18">
        <f>E36*0.002</f>
        <v>128.75</v>
      </c>
      <c r="G36" s="18">
        <f>E36*0.00006</f>
        <v>3.8625000000000003</v>
      </c>
      <c r="H36" s="18">
        <f>E36*0.00001</f>
        <v>0.64375000000000004</v>
      </c>
      <c r="I36" s="18">
        <f>(F36+G36+H36)*0.07</f>
        <v>9.3279375000000027</v>
      </c>
      <c r="J36" s="18">
        <f>E36+F36+I36+G36+H36</f>
        <v>64517.584187500004</v>
      </c>
      <c r="K36" s="56"/>
      <c r="L36" s="57"/>
      <c r="M36" s="57"/>
      <c r="N36" s="57"/>
      <c r="O36" s="57"/>
    </row>
    <row r="37" spans="1:15" s="1" customFormat="1">
      <c r="A37" s="49">
        <v>44866</v>
      </c>
      <c r="B37" s="15" t="s">
        <v>3</v>
      </c>
      <c r="C37" s="16">
        <f>C36</f>
        <v>2500</v>
      </c>
      <c r="D37" s="26">
        <v>19.2</v>
      </c>
      <c r="E37" s="17">
        <f>C37*D37</f>
        <v>48000</v>
      </c>
      <c r="F37" s="27">
        <f>E37*0.002</f>
        <v>96</v>
      </c>
      <c r="G37" s="26">
        <f>E37*0.000068</f>
        <v>3.2639999999999998</v>
      </c>
      <c r="H37" s="26">
        <f>E37*0.00001</f>
        <v>0.48000000000000004</v>
      </c>
      <c r="I37" s="26">
        <f>(F37+G37+H37)*0.07</f>
        <v>6.9820800000000007</v>
      </c>
      <c r="J37" s="26">
        <f>E37-F37-G37-H37-I37</f>
        <v>47893.273919999992</v>
      </c>
    </row>
    <row r="38" spans="1:15" s="1" customFormat="1">
      <c r="A38" s="49" t="s">
        <v>4</v>
      </c>
      <c r="B38" s="15"/>
      <c r="C38" s="16"/>
      <c r="D38" s="17"/>
      <c r="E38" s="18">
        <f>E37-E36</f>
        <v>-16375</v>
      </c>
      <c r="F38" s="18"/>
      <c r="G38" s="18"/>
      <c r="H38" s="18"/>
      <c r="I38" s="18"/>
      <c r="J38" s="18">
        <f>J37-J36</f>
        <v>-16624.310267500012</v>
      </c>
    </row>
    <row r="39" spans="1:15" s="1" customFormat="1">
      <c r="A39" s="55"/>
      <c r="B39" s="13"/>
      <c r="C39" s="10"/>
      <c r="D39" s="11"/>
      <c r="E39" s="20"/>
      <c r="F39" s="20"/>
      <c r="G39" s="20"/>
      <c r="H39" s="20"/>
      <c r="I39" s="20"/>
      <c r="J39" s="20"/>
    </row>
    <row r="40" spans="1:15" s="1" customFormat="1">
      <c r="A40" s="55">
        <v>44627</v>
      </c>
      <c r="B40" s="13" t="s">
        <v>1</v>
      </c>
      <c r="C40" s="10">
        <v>2500</v>
      </c>
      <c r="D40" s="46">
        <v>25.75</v>
      </c>
      <c r="E40" s="20">
        <f>C40*D40</f>
        <v>64375</v>
      </c>
      <c r="F40" s="20">
        <f>E40*0.002</f>
        <v>128.75</v>
      </c>
      <c r="G40" s="20">
        <f>E40*0.00006</f>
        <v>3.8625000000000003</v>
      </c>
      <c r="H40" s="20">
        <f>E40*0.00001</f>
        <v>0.64375000000000004</v>
      </c>
      <c r="I40" s="20">
        <f>(F40+G40+H40)*0.07</f>
        <v>9.3279375000000027</v>
      </c>
      <c r="J40" s="20">
        <f>E40+F40+I40+G40+H40</f>
        <v>64517.584187500004</v>
      </c>
    </row>
    <row r="41" spans="1:15" s="1" customFormat="1">
      <c r="A41" s="55">
        <v>44634</v>
      </c>
      <c r="B41" s="13" t="s">
        <v>3</v>
      </c>
      <c r="C41" s="10">
        <f>C40</f>
        <v>2500</v>
      </c>
      <c r="D41" s="34">
        <v>20.100000000000001</v>
      </c>
      <c r="E41" s="11">
        <f>C41*D41</f>
        <v>50250</v>
      </c>
      <c r="F41" s="35">
        <f>E41*0.002</f>
        <v>100.5</v>
      </c>
      <c r="G41" s="34">
        <f>E41*0.000068</f>
        <v>3.4169999999999998</v>
      </c>
      <c r="H41" s="34">
        <f>E41*0.00001</f>
        <v>0.50250000000000006</v>
      </c>
      <c r="I41" s="34">
        <f>(F41+G41+H41)*0.07</f>
        <v>7.3093650000000006</v>
      </c>
      <c r="J41" s="34">
        <f>E41-F41-G41-H41-I41</f>
        <v>50138.271134999995</v>
      </c>
    </row>
    <row r="42" spans="1:15" s="1" customFormat="1">
      <c r="A42" s="55" t="s">
        <v>4</v>
      </c>
      <c r="B42" s="13"/>
      <c r="C42" s="10"/>
      <c r="D42" s="11"/>
      <c r="E42" s="20">
        <f>E41-E40</f>
        <v>-14125</v>
      </c>
      <c r="F42" s="20"/>
      <c r="G42" s="20"/>
      <c r="H42" s="20"/>
      <c r="I42" s="20"/>
      <c r="J42" s="20">
        <f>J41-J40</f>
        <v>-14379.313052500009</v>
      </c>
    </row>
    <row r="43" spans="1:15" s="1" customFormat="1">
      <c r="A43" s="55">
        <v>44627</v>
      </c>
      <c r="B43" s="13" t="s">
        <v>1</v>
      </c>
      <c r="C43" s="10">
        <v>2500</v>
      </c>
      <c r="D43" s="46">
        <v>19</v>
      </c>
      <c r="E43" s="20">
        <f>C43*D43</f>
        <v>47500</v>
      </c>
      <c r="F43" s="20">
        <f>E43*0.002</f>
        <v>95</v>
      </c>
      <c r="G43" s="20">
        <f>E43*0.00006</f>
        <v>2.85</v>
      </c>
      <c r="H43" s="20">
        <f>E43*0.00001</f>
        <v>0.47500000000000003</v>
      </c>
      <c r="I43" s="20">
        <f>(F43+G43+H43)*0.07</f>
        <v>6.8827499999999997</v>
      </c>
      <c r="J43" s="20">
        <f>E43+F43+I43+G43+H43</f>
        <v>47605.207749999994</v>
      </c>
    </row>
    <row r="44" spans="1:15" s="1" customFormat="1">
      <c r="A44" s="55">
        <v>44634</v>
      </c>
      <c r="B44" s="13" t="s">
        <v>3</v>
      </c>
      <c r="C44" s="10">
        <f>C43</f>
        <v>2500</v>
      </c>
      <c r="D44" s="34">
        <v>20.100000000000001</v>
      </c>
      <c r="E44" s="11">
        <f>C44*D44</f>
        <v>50250</v>
      </c>
      <c r="F44" s="35">
        <f>E44*0.002</f>
        <v>100.5</v>
      </c>
      <c r="G44" s="34">
        <f>E44*0.000068</f>
        <v>3.4169999999999998</v>
      </c>
      <c r="H44" s="34">
        <f>E44*0.00001</f>
        <v>0.50250000000000006</v>
      </c>
      <c r="I44" s="34">
        <f>(F44+G44+H44)*0.07</f>
        <v>7.3093650000000006</v>
      </c>
      <c r="J44" s="34">
        <f>E44-F44-G44-H44-I44</f>
        <v>50138.271134999995</v>
      </c>
    </row>
    <row r="45" spans="1:15" s="1" customFormat="1">
      <c r="A45" s="55" t="s">
        <v>4</v>
      </c>
      <c r="B45" s="12">
        <f>(D44-D43)/D43</f>
        <v>5.7894736842105339E-2</v>
      </c>
      <c r="C45" s="10"/>
      <c r="D45" s="11"/>
      <c r="E45" s="20">
        <f>E44-E43</f>
        <v>2750</v>
      </c>
      <c r="F45" s="20"/>
      <c r="G45" s="20"/>
      <c r="H45" s="20"/>
      <c r="I45" s="20"/>
      <c r="J45" s="20">
        <f>J44-J43</f>
        <v>2533.0633850000013</v>
      </c>
    </row>
    <row r="46" spans="1:15" s="1" customFormat="1">
      <c r="A46" s="50"/>
      <c r="D46" s="47"/>
      <c r="J46" s="53"/>
    </row>
    <row r="47" spans="1:15" s="19" customFormat="1" ht="16.5">
      <c r="A47" s="55">
        <v>44624</v>
      </c>
      <c r="B47" s="13" t="s">
        <v>1</v>
      </c>
      <c r="C47" s="16">
        <v>2500</v>
      </c>
      <c r="D47" s="46">
        <v>25.75</v>
      </c>
      <c r="E47" s="20">
        <f>C47*D47</f>
        <v>64375</v>
      </c>
      <c r="F47" s="20">
        <f>E47*0.002</f>
        <v>128.75</v>
      </c>
      <c r="G47" s="20">
        <f>E47*0.00006</f>
        <v>3.8625000000000003</v>
      </c>
      <c r="H47" s="20">
        <f>E47*0.00001</f>
        <v>0.64375000000000004</v>
      </c>
      <c r="I47" s="20">
        <f>(F47+G47+H47)*0.07</f>
        <v>9.3279375000000027</v>
      </c>
      <c r="J47" s="20">
        <f>E47+F47+I47+G47+H47</f>
        <v>64517.584187500004</v>
      </c>
      <c r="K47" s="56"/>
      <c r="L47" s="57"/>
      <c r="M47" s="57"/>
      <c r="N47" s="57"/>
      <c r="O47" s="57"/>
    </row>
    <row r="48" spans="1:15" s="13" customFormat="1">
      <c r="A48" s="55" t="e">
        <f>#REF!</f>
        <v>#REF!</v>
      </c>
      <c r="B48" s="13" t="s">
        <v>3</v>
      </c>
      <c r="C48" s="10">
        <f>C47</f>
        <v>2500</v>
      </c>
      <c r="D48" s="26">
        <v>29.5</v>
      </c>
      <c r="E48" s="11">
        <f>C48*D48</f>
        <v>73750</v>
      </c>
      <c r="F48" s="35">
        <f>E48*0.002</f>
        <v>147.5</v>
      </c>
      <c r="G48" s="34">
        <f>E48*0.000068</f>
        <v>5.0149999999999997</v>
      </c>
      <c r="H48" s="34">
        <f>E48*0.00001</f>
        <v>0.73750000000000004</v>
      </c>
      <c r="I48" s="34">
        <f>(F48+G48+H48)*0.07</f>
        <v>10.727675000000001</v>
      </c>
      <c r="J48" s="34">
        <f>E48-F48-G48-H48-I48</f>
        <v>73586.019824999996</v>
      </c>
      <c r="K48" s="10"/>
    </row>
    <row r="49" spans="1:15" s="31" customFormat="1" ht="18.75">
      <c r="A49" s="55" t="s">
        <v>4</v>
      </c>
      <c r="B49" s="25">
        <f>(D48-D47)/D47</f>
        <v>0.14563106796116504</v>
      </c>
      <c r="C49" s="10"/>
      <c r="D49" s="11"/>
      <c r="E49" s="20">
        <f>E48-E47</f>
        <v>9375</v>
      </c>
      <c r="F49" s="20"/>
      <c r="G49" s="20"/>
      <c r="H49" s="20"/>
      <c r="I49" s="20"/>
      <c r="J49" s="20">
        <f>J48-J47</f>
        <v>9068.4356374999916</v>
      </c>
      <c r="K49" s="20"/>
    </row>
    <row r="50" spans="1:15" s="19" customFormat="1" ht="16.5">
      <c r="A50" s="49">
        <v>44550</v>
      </c>
      <c r="B50" s="13" t="s">
        <v>1</v>
      </c>
      <c r="C50" s="16">
        <v>2500</v>
      </c>
      <c r="D50" s="46">
        <v>29.5</v>
      </c>
      <c r="E50" s="20">
        <f>C50*D50</f>
        <v>73750</v>
      </c>
      <c r="F50" s="20">
        <f>E50*0.002</f>
        <v>147.5</v>
      </c>
      <c r="G50" s="20">
        <f>E50*0.00006</f>
        <v>4.4249999999999998</v>
      </c>
      <c r="H50" s="20">
        <f>E50*0.00001</f>
        <v>0.73750000000000004</v>
      </c>
      <c r="I50" s="20">
        <f>(F50+G50+H50)*0.07</f>
        <v>10.686375000000002</v>
      </c>
      <c r="J50" s="20">
        <f>E50+F50+I50+G50+H50</f>
        <v>73913.348875000011</v>
      </c>
      <c r="K50" s="56"/>
      <c r="L50" s="57"/>
      <c r="M50" s="57"/>
      <c r="N50" s="57"/>
      <c r="O50" s="57"/>
    </row>
    <row r="51" spans="1:15" s="13" customFormat="1">
      <c r="A51" s="55" t="e">
        <f>A48</f>
        <v>#REF!</v>
      </c>
      <c r="B51" s="13" t="s">
        <v>3</v>
      </c>
      <c r="C51" s="10">
        <f>C50</f>
        <v>2500</v>
      </c>
      <c r="D51" s="34">
        <f>D48</f>
        <v>29.5</v>
      </c>
      <c r="E51" s="11">
        <f>C51*D51</f>
        <v>73750</v>
      </c>
      <c r="F51" s="35">
        <f>E51*0.002</f>
        <v>147.5</v>
      </c>
      <c r="G51" s="34">
        <f>E51*0.000068</f>
        <v>5.0149999999999997</v>
      </c>
      <c r="H51" s="34">
        <f>E51*0.00001</f>
        <v>0.73750000000000004</v>
      </c>
      <c r="I51" s="34">
        <f>(F51+G51+H51)*0.07</f>
        <v>10.727675000000001</v>
      </c>
      <c r="J51" s="34">
        <f>E51-F51-G51-H51-I51</f>
        <v>73586.019824999996</v>
      </c>
      <c r="K51" s="10"/>
    </row>
    <row r="52" spans="1:15" s="31" customFormat="1" ht="18.75">
      <c r="A52" s="55" t="s">
        <v>4</v>
      </c>
      <c r="B52" s="25">
        <f>(D51-D50)/D50</f>
        <v>0</v>
      </c>
      <c r="C52" s="10"/>
      <c r="D52" s="11"/>
      <c r="E52" s="20">
        <f>E51-E50</f>
        <v>0</v>
      </c>
      <c r="F52" s="20"/>
      <c r="G52" s="20"/>
      <c r="H52" s="20"/>
      <c r="I52" s="20"/>
      <c r="J52" s="20">
        <f>J51-J50</f>
        <v>-327.32905000001483</v>
      </c>
      <c r="K52" s="20"/>
    </row>
    <row r="53" spans="1:15" s="19" customFormat="1" ht="16.5">
      <c r="A53" s="55">
        <v>44543</v>
      </c>
      <c r="B53" s="13" t="s">
        <v>1</v>
      </c>
      <c r="C53" s="16">
        <v>2500</v>
      </c>
      <c r="D53" s="46">
        <v>29.5</v>
      </c>
      <c r="E53" s="20">
        <f>C53*D53</f>
        <v>73750</v>
      </c>
      <c r="F53" s="20">
        <f>E53*0.002</f>
        <v>147.5</v>
      </c>
      <c r="G53" s="20">
        <f>E53*0.00006</f>
        <v>4.4249999999999998</v>
      </c>
      <c r="H53" s="20">
        <f>E53*0.00001</f>
        <v>0.73750000000000004</v>
      </c>
      <c r="I53" s="20">
        <f>(F53+G53+H53)*0.07</f>
        <v>10.686375000000002</v>
      </c>
      <c r="J53" s="20">
        <f>E53+F53+I53+G53+H53</f>
        <v>73913.348875000011</v>
      </c>
      <c r="K53" s="56"/>
      <c r="L53" s="57"/>
      <c r="M53" s="57"/>
      <c r="N53" s="57"/>
      <c r="O53" s="57"/>
    </row>
    <row r="54" spans="1:15" s="13" customFormat="1">
      <c r="A54" s="55" t="e">
        <f>A51</f>
        <v>#REF!</v>
      </c>
      <c r="B54" s="13" t="s">
        <v>3</v>
      </c>
      <c r="C54" s="10">
        <f>C53</f>
        <v>2500</v>
      </c>
      <c r="D54" s="34">
        <f>D51</f>
        <v>29.5</v>
      </c>
      <c r="E54" s="11">
        <f>C54*D54</f>
        <v>73750</v>
      </c>
      <c r="F54" s="35">
        <f>E54*0.002</f>
        <v>147.5</v>
      </c>
      <c r="G54" s="34">
        <f>E54*0.000068</f>
        <v>5.0149999999999997</v>
      </c>
      <c r="H54" s="34">
        <f>E54*0.00001</f>
        <v>0.73750000000000004</v>
      </c>
      <c r="I54" s="34">
        <f>(F54+G54+H54)*0.07</f>
        <v>10.727675000000001</v>
      </c>
      <c r="J54" s="34">
        <f>E54-F54-G54-H54-I54</f>
        <v>73586.019824999996</v>
      </c>
      <c r="K54" s="10"/>
    </row>
    <row r="55" spans="1:15" s="31" customFormat="1" ht="18.75">
      <c r="A55" s="55" t="s">
        <v>4</v>
      </c>
      <c r="B55" s="25">
        <f>(D54-D53)/D53</f>
        <v>0</v>
      </c>
      <c r="C55" s="10"/>
      <c r="D55" s="11"/>
      <c r="E55" s="20">
        <f>E54-E53</f>
        <v>0</v>
      </c>
      <c r="F55" s="20"/>
      <c r="G55" s="20"/>
      <c r="H55" s="20"/>
      <c r="I55" s="20"/>
      <c r="J55" s="20">
        <f>J54-J53</f>
        <v>-327.32905000001483</v>
      </c>
      <c r="K55" s="20"/>
    </row>
    <row r="56" spans="1:15" s="19" customFormat="1" ht="16.5">
      <c r="A56" s="55">
        <v>44496</v>
      </c>
      <c r="B56" s="13" t="s">
        <v>1</v>
      </c>
      <c r="C56" s="16">
        <v>2500</v>
      </c>
      <c r="D56" s="46">
        <v>32.75</v>
      </c>
      <c r="E56" s="20">
        <f>C56*D56</f>
        <v>81875</v>
      </c>
      <c r="F56" s="20">
        <f>E56*0.002</f>
        <v>163.75</v>
      </c>
      <c r="G56" s="20">
        <f>E56*0.00006</f>
        <v>4.9125000000000005</v>
      </c>
      <c r="H56" s="20">
        <f>E56*0.00001</f>
        <v>0.81875000000000009</v>
      </c>
      <c r="I56" s="20">
        <f>(F56+G56+H56)*0.07</f>
        <v>11.863687500000001</v>
      </c>
      <c r="J56" s="20">
        <f>E56+F56+I56+G56+H56</f>
        <v>82056.344937500005</v>
      </c>
      <c r="K56" s="56"/>
      <c r="L56" s="57"/>
      <c r="M56" s="57"/>
      <c r="N56" s="57"/>
      <c r="O56" s="57"/>
    </row>
    <row r="57" spans="1:15" s="13" customFormat="1">
      <c r="A57" s="55" t="e">
        <f>A54</f>
        <v>#REF!</v>
      </c>
      <c r="B57" s="13" t="s">
        <v>3</v>
      </c>
      <c r="C57" s="10">
        <f>C56</f>
        <v>2500</v>
      </c>
      <c r="D57" s="34">
        <f>D51</f>
        <v>29.5</v>
      </c>
      <c r="E57" s="11">
        <f>C57*D57</f>
        <v>73750</v>
      </c>
      <c r="F57" s="35">
        <f>E57*0.002</f>
        <v>147.5</v>
      </c>
      <c r="G57" s="34">
        <f>E57*0.000068</f>
        <v>5.0149999999999997</v>
      </c>
      <c r="H57" s="34">
        <f>E57*0.00001</f>
        <v>0.73750000000000004</v>
      </c>
      <c r="I57" s="34">
        <f>(F57+G57+H57)*0.07</f>
        <v>10.727675000000001</v>
      </c>
      <c r="J57" s="34">
        <f>E57-F57-G57-H57-I57</f>
        <v>73586.019824999996</v>
      </c>
      <c r="K57" s="10"/>
    </row>
    <row r="58" spans="1:15" s="31" customFormat="1" ht="18.75">
      <c r="A58" s="55" t="s">
        <v>4</v>
      </c>
      <c r="B58" s="25">
        <f>(D57-D56)/D56</f>
        <v>-9.9236641221374045E-2</v>
      </c>
      <c r="C58" s="10"/>
      <c r="D58" s="11"/>
      <c r="E58" s="20">
        <f>E57-E56</f>
        <v>-8125</v>
      </c>
      <c r="F58" s="20"/>
      <c r="G58" s="20"/>
      <c r="H58" s="20"/>
      <c r="I58" s="20"/>
      <c r="J58" s="20">
        <f>J57-J56</f>
        <v>-8470.3251125000097</v>
      </c>
      <c r="K58" s="20"/>
    </row>
    <row r="59" spans="1:15" s="19" customFormat="1" ht="16.5">
      <c r="A59" s="55">
        <v>44462</v>
      </c>
      <c r="B59" s="13" t="s">
        <v>1</v>
      </c>
      <c r="C59" s="16">
        <v>2500</v>
      </c>
      <c r="D59" s="46">
        <v>33.25</v>
      </c>
      <c r="E59" s="20">
        <f>C59*D59</f>
        <v>83125</v>
      </c>
      <c r="F59" s="20">
        <f>E59*0.002</f>
        <v>166.25</v>
      </c>
      <c r="G59" s="20">
        <f>E59*0.00006</f>
        <v>4.9874999999999998</v>
      </c>
      <c r="H59" s="20">
        <f>E59*0.00001</f>
        <v>0.83125000000000004</v>
      </c>
      <c r="I59" s="20">
        <f>(F59+G59+H59)*0.07</f>
        <v>12.044812500000003</v>
      </c>
      <c r="J59" s="20">
        <f>E59+F59+I59+G59+H59</f>
        <v>83309.113562500002</v>
      </c>
      <c r="K59" s="56"/>
      <c r="L59" s="57"/>
      <c r="M59" s="57"/>
      <c r="N59" s="57"/>
      <c r="O59" s="57"/>
    </row>
    <row r="60" spans="1:15" s="13" customFormat="1">
      <c r="A60" s="55" t="e">
        <f>A57</f>
        <v>#REF!</v>
      </c>
      <c r="B60" s="13" t="s">
        <v>3</v>
      </c>
      <c r="C60" s="10">
        <f>C59</f>
        <v>2500</v>
      </c>
      <c r="D60" s="34">
        <f>D51</f>
        <v>29.5</v>
      </c>
      <c r="E60" s="11">
        <f>C60*D60</f>
        <v>73750</v>
      </c>
      <c r="F60" s="35">
        <f>E60*0.002</f>
        <v>147.5</v>
      </c>
      <c r="G60" s="34">
        <f>E60*0.000068</f>
        <v>5.0149999999999997</v>
      </c>
      <c r="H60" s="34">
        <f>E60*0.00001</f>
        <v>0.73750000000000004</v>
      </c>
      <c r="I60" s="34">
        <f>(F60+G60+H60)*0.07</f>
        <v>10.727675000000001</v>
      </c>
      <c r="J60" s="34">
        <f>E60-F60-G60-H60-I60</f>
        <v>73586.019824999996</v>
      </c>
      <c r="K60" s="10"/>
    </row>
    <row r="61" spans="1:15" s="31" customFormat="1" ht="18.75">
      <c r="A61" s="55" t="s">
        <v>4</v>
      </c>
      <c r="B61" s="25">
        <f>(D60-D59)/D59</f>
        <v>-0.11278195488721804</v>
      </c>
      <c r="C61" s="10"/>
      <c r="D61" s="11"/>
      <c r="E61" s="20">
        <f>E60-E59</f>
        <v>-9375</v>
      </c>
      <c r="F61" s="20"/>
      <c r="G61" s="20"/>
      <c r="H61" s="20"/>
      <c r="I61" s="20"/>
      <c r="J61" s="20">
        <f>J60-J59</f>
        <v>-9723.0937375000067</v>
      </c>
      <c r="K61" s="20"/>
    </row>
    <row r="62" spans="1:15" s="19" customFormat="1" ht="16.5">
      <c r="A62" s="55">
        <v>44452</v>
      </c>
      <c r="B62" s="13" t="s">
        <v>1</v>
      </c>
      <c r="C62" s="16">
        <v>2500</v>
      </c>
      <c r="D62" s="46">
        <v>35.25</v>
      </c>
      <c r="E62" s="20">
        <f>C62*D62</f>
        <v>88125</v>
      </c>
      <c r="F62" s="20">
        <f>E62*0.002</f>
        <v>176.25</v>
      </c>
      <c r="G62" s="20">
        <f>E62*0.00006</f>
        <v>5.2875000000000005</v>
      </c>
      <c r="H62" s="20">
        <f>E62*0.00001</f>
        <v>0.88125000000000009</v>
      </c>
      <c r="I62" s="20">
        <f>(F62+G62+H62)*0.07</f>
        <v>12.7693125</v>
      </c>
      <c r="J62" s="20">
        <f>E62+F62+I62+G62+H62</f>
        <v>88320.188062500005</v>
      </c>
      <c r="K62" s="56"/>
      <c r="L62" s="57"/>
      <c r="M62" s="57"/>
      <c r="N62" s="57"/>
      <c r="O62" s="57"/>
    </row>
    <row r="63" spans="1:15" s="13" customFormat="1">
      <c r="A63" s="55" t="e">
        <f>A60</f>
        <v>#REF!</v>
      </c>
      <c r="B63" s="13" t="s">
        <v>3</v>
      </c>
      <c r="C63" s="10">
        <f>C62</f>
        <v>2500</v>
      </c>
      <c r="D63" s="34">
        <f>D51</f>
        <v>29.5</v>
      </c>
      <c r="E63" s="11">
        <f>C63*D63</f>
        <v>73750</v>
      </c>
      <c r="F63" s="35">
        <f>E63*0.002</f>
        <v>147.5</v>
      </c>
      <c r="G63" s="34">
        <f>E63*0.000068</f>
        <v>5.0149999999999997</v>
      </c>
      <c r="H63" s="34">
        <f>E63*0.00001</f>
        <v>0.73750000000000004</v>
      </c>
      <c r="I63" s="34">
        <f>(F63+G63+H63)*0.07</f>
        <v>10.727675000000001</v>
      </c>
      <c r="J63" s="34">
        <f>E63-F63-G63-H63-I63</f>
        <v>73586.019824999996</v>
      </c>
      <c r="K63" s="10"/>
    </row>
    <row r="64" spans="1:15" s="31" customFormat="1" ht="18.75">
      <c r="A64" s="55" t="s">
        <v>4</v>
      </c>
      <c r="B64" s="25">
        <f>(D63-D62)/D62</f>
        <v>-0.16312056737588654</v>
      </c>
      <c r="C64" s="10"/>
      <c r="D64" s="11"/>
      <c r="E64" s="20">
        <f>E63-E62</f>
        <v>-14375</v>
      </c>
      <c r="F64" s="20"/>
      <c r="G64" s="20"/>
      <c r="H64" s="20"/>
      <c r="I64" s="20"/>
      <c r="J64" s="20">
        <f>J63-J62</f>
        <v>-14734.168237500009</v>
      </c>
      <c r="K64" s="20"/>
    </row>
    <row r="65" spans="1:15" s="19" customFormat="1" ht="16.5">
      <c r="A65" s="55">
        <v>44398</v>
      </c>
      <c r="B65" s="13" t="s">
        <v>1</v>
      </c>
      <c r="C65" s="16">
        <v>2500</v>
      </c>
      <c r="D65" s="46">
        <v>37.75</v>
      </c>
      <c r="E65" s="20">
        <f>C65*D65</f>
        <v>94375</v>
      </c>
      <c r="F65" s="20">
        <f>E65*0.002</f>
        <v>188.75</v>
      </c>
      <c r="G65" s="20">
        <f>E65*0.00006</f>
        <v>5.6625000000000005</v>
      </c>
      <c r="H65" s="20">
        <f>E65*0.00001</f>
        <v>0.94375000000000009</v>
      </c>
      <c r="I65" s="20">
        <f>(F65+G65+H65)*0.07</f>
        <v>13.6749375</v>
      </c>
      <c r="J65" s="20">
        <f>E65+F65+I65+G65+H65</f>
        <v>94584.031187500019</v>
      </c>
      <c r="K65" s="56"/>
      <c r="L65" s="57"/>
      <c r="M65" s="57"/>
      <c r="N65" s="57"/>
      <c r="O65" s="57"/>
    </row>
    <row r="66" spans="1:15" s="13" customFormat="1">
      <c r="A66" s="55" t="e">
        <f>A63</f>
        <v>#REF!</v>
      </c>
      <c r="B66" s="13" t="s">
        <v>3</v>
      </c>
      <c r="C66" s="10">
        <f>C65</f>
        <v>2500</v>
      </c>
      <c r="D66" s="34">
        <f>D51</f>
        <v>29.5</v>
      </c>
      <c r="E66" s="11">
        <f>C66*D66</f>
        <v>73750</v>
      </c>
      <c r="F66" s="35">
        <f>E66*0.002</f>
        <v>147.5</v>
      </c>
      <c r="G66" s="34">
        <f>E66*0.000068</f>
        <v>5.0149999999999997</v>
      </c>
      <c r="H66" s="34">
        <f>E66*0.00001</f>
        <v>0.73750000000000004</v>
      </c>
      <c r="I66" s="34">
        <f>(F66+G66+H66)*0.07</f>
        <v>10.727675000000001</v>
      </c>
      <c r="J66" s="34">
        <f>E66-F66-G66-H66-I66</f>
        <v>73586.019824999996</v>
      </c>
      <c r="K66" s="10"/>
    </row>
    <row r="67" spans="1:15" s="31" customFormat="1" ht="18.75">
      <c r="A67" s="55" t="s">
        <v>4</v>
      </c>
      <c r="B67" s="25">
        <f>(D66-D65)/D65</f>
        <v>-0.2185430463576159</v>
      </c>
      <c r="C67" s="10"/>
      <c r="D67" s="11"/>
      <c r="E67" s="20">
        <f>E66-E65</f>
        <v>-20625</v>
      </c>
      <c r="F67" s="20"/>
      <c r="G67" s="20"/>
      <c r="H67" s="20"/>
      <c r="I67" s="20"/>
      <c r="J67" s="20">
        <f>J66-J65</f>
        <v>-20998.011362500023</v>
      </c>
      <c r="K67" s="20"/>
    </row>
    <row r="68" spans="1:15" s="19" customFormat="1" ht="16.5">
      <c r="A68" s="55">
        <v>44368</v>
      </c>
      <c r="B68" s="13" t="s">
        <v>1</v>
      </c>
      <c r="C68" s="16">
        <v>2500</v>
      </c>
      <c r="D68" s="46">
        <v>40</v>
      </c>
      <c r="E68" s="20">
        <f>C68*D68</f>
        <v>100000</v>
      </c>
      <c r="F68" s="20">
        <f>E68*0.002</f>
        <v>200</v>
      </c>
      <c r="G68" s="20">
        <f>E68*0.00006</f>
        <v>6</v>
      </c>
      <c r="H68" s="20">
        <f>E68*0.00001</f>
        <v>1</v>
      </c>
      <c r="I68" s="20">
        <f>(F68+G68+H68)*0.07</f>
        <v>14.490000000000002</v>
      </c>
      <c r="J68" s="20">
        <f>E68+F68+I68+G68+H68</f>
        <v>100221.49</v>
      </c>
      <c r="K68" s="56"/>
      <c r="L68" s="57"/>
      <c r="M68" s="57"/>
      <c r="N68" s="57"/>
      <c r="O68" s="57"/>
    </row>
    <row r="69" spans="1:15" s="13" customFormat="1">
      <c r="A69" s="55" t="e">
        <f>A66</f>
        <v>#REF!</v>
      </c>
      <c r="B69" s="13" t="s">
        <v>3</v>
      </c>
      <c r="C69" s="10">
        <f>C68</f>
        <v>2500</v>
      </c>
      <c r="D69" s="34">
        <f>D54</f>
        <v>29.5</v>
      </c>
      <c r="E69" s="11">
        <f>C69*D69</f>
        <v>73750</v>
      </c>
      <c r="F69" s="35">
        <f>E69*0.002</f>
        <v>147.5</v>
      </c>
      <c r="G69" s="34">
        <f>E69*0.000068</f>
        <v>5.0149999999999997</v>
      </c>
      <c r="H69" s="34">
        <f>E69*0.00001</f>
        <v>0.73750000000000004</v>
      </c>
      <c r="I69" s="34">
        <f>(F69+G69+H69)*0.07</f>
        <v>10.727675000000001</v>
      </c>
      <c r="J69" s="34">
        <f>E69-F69-G69-H69-I69</f>
        <v>73586.019824999996</v>
      </c>
      <c r="K69" s="10"/>
    </row>
    <row r="70" spans="1:15" s="31" customFormat="1" ht="18.75">
      <c r="A70" s="55" t="s">
        <v>4</v>
      </c>
      <c r="B70" s="25">
        <f>(D69-D68)/D68</f>
        <v>-0.26250000000000001</v>
      </c>
      <c r="C70" s="10"/>
      <c r="D70" s="11"/>
      <c r="E70" s="20">
        <f>E69-E68</f>
        <v>-26250</v>
      </c>
      <c r="F70" s="20"/>
      <c r="G70" s="20"/>
      <c r="H70" s="20"/>
      <c r="I70" s="20"/>
      <c r="J70" s="20">
        <f>J69-J68</f>
        <v>-26635.470175000009</v>
      </c>
      <c r="K70" s="20"/>
    </row>
    <row r="71" spans="1:15" s="19" customFormat="1" ht="16.5">
      <c r="A71" s="55">
        <v>44368</v>
      </c>
      <c r="B71" s="13" t="s">
        <v>1</v>
      </c>
      <c r="C71" s="16">
        <v>2500</v>
      </c>
      <c r="D71" s="46">
        <v>40</v>
      </c>
      <c r="E71" s="20">
        <f>C71*D71</f>
        <v>100000</v>
      </c>
      <c r="F71" s="20">
        <f>E71*0.002</f>
        <v>200</v>
      </c>
      <c r="G71" s="20">
        <f>E71*0.00006</f>
        <v>6</v>
      </c>
      <c r="H71" s="20">
        <f>E71*0.00001</f>
        <v>1</v>
      </c>
      <c r="I71" s="20">
        <f>(F71+G71+H71)*0.07</f>
        <v>14.490000000000002</v>
      </c>
      <c r="J71" s="20">
        <f>E71+F71+I71+G71+H71</f>
        <v>100221.49</v>
      </c>
      <c r="K71" s="56"/>
      <c r="L71" s="57"/>
      <c r="M71" s="57"/>
      <c r="N71" s="57"/>
      <c r="O71" s="57"/>
    </row>
    <row r="72" spans="1:15" s="13" customFormat="1">
      <c r="A72" s="55" t="e">
        <f>A69</f>
        <v>#REF!</v>
      </c>
      <c r="B72" s="13" t="s">
        <v>3</v>
      </c>
      <c r="C72" s="10">
        <f>C71</f>
        <v>2500</v>
      </c>
      <c r="D72" s="34">
        <f>D57</f>
        <v>29.5</v>
      </c>
      <c r="E72" s="11">
        <f>C72*D72</f>
        <v>73750</v>
      </c>
      <c r="F72" s="35">
        <f>E72*0.002</f>
        <v>147.5</v>
      </c>
      <c r="G72" s="34">
        <f>E72*0.000068</f>
        <v>5.0149999999999997</v>
      </c>
      <c r="H72" s="34">
        <f>E72*0.00001</f>
        <v>0.73750000000000004</v>
      </c>
      <c r="I72" s="34">
        <f>(F72+G72+H72)*0.07</f>
        <v>10.727675000000001</v>
      </c>
      <c r="J72" s="34">
        <f>E72-F72-G72-H72-I72</f>
        <v>73586.019824999996</v>
      </c>
      <c r="K72" s="10"/>
    </row>
    <row r="73" spans="1:15" s="31" customFormat="1" ht="18.75">
      <c r="A73" s="55" t="s">
        <v>4</v>
      </c>
      <c r="B73" s="25">
        <f>(D72-D71)/D71</f>
        <v>-0.26250000000000001</v>
      </c>
      <c r="C73" s="10"/>
      <c r="D73" s="11"/>
      <c r="E73" s="20">
        <f>E72-E71</f>
        <v>-26250</v>
      </c>
      <c r="F73" s="20"/>
      <c r="G73" s="20"/>
      <c r="H73" s="20"/>
      <c r="I73" s="20"/>
      <c r="J73" s="20">
        <f>J72-J71</f>
        <v>-26635.470175000009</v>
      </c>
      <c r="K7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6.3</v>
      </c>
      <c r="E7" s="20">
        <f>C7*D7</f>
        <v>18900</v>
      </c>
      <c r="F7" s="20">
        <f>E7*0.002</f>
        <v>37.800000000000004</v>
      </c>
      <c r="G7" s="20">
        <f>E7*0.00006</f>
        <v>1.1340000000000001</v>
      </c>
      <c r="H7" s="20">
        <f>E7*0.00001</f>
        <v>0.18900000000000003</v>
      </c>
      <c r="I7" s="20">
        <f>(F7+G7+H7)*0.07</f>
        <v>2.7386100000000004</v>
      </c>
      <c r="J7" s="20">
        <f>E7+F7+I7+G7+H7</f>
        <v>18941.861609999996</v>
      </c>
      <c r="K7" s="32"/>
      <c r="L7" s="11"/>
      <c r="M7" s="12"/>
    </row>
    <row r="8" spans="1:14" s="62" customFormat="1" ht="21.75">
      <c r="A8" s="55"/>
      <c r="B8" s="75">
        <f>(D7-D6)/D6</f>
        <v>-0.38235294117647056</v>
      </c>
      <c r="C8" s="10">
        <f>SUM(C6:C7)</f>
        <v>39000</v>
      </c>
      <c r="D8" s="63">
        <f>E8/C8</f>
        <v>9.9</v>
      </c>
      <c r="E8" s="10">
        <f t="shared" ref="E8:J8" si="2">SUM(E6:E7)</f>
        <v>386100</v>
      </c>
      <c r="F8" s="10">
        <f t="shared" si="2"/>
        <v>772.19999999999993</v>
      </c>
      <c r="G8" s="10">
        <f t="shared" si="2"/>
        <v>23.166000000000004</v>
      </c>
      <c r="H8" s="10">
        <f t="shared" si="2"/>
        <v>3.8610000000000007</v>
      </c>
      <c r="I8" s="10">
        <f t="shared" si="2"/>
        <v>55.945889999999999</v>
      </c>
      <c r="J8" s="10">
        <f t="shared" si="2"/>
        <v>386955.17288999999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7" workbookViewId="0">
      <selection activeCell="A13" sqref="A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1">
      <c r="B1" s="50" t="s">
        <v>38</v>
      </c>
    </row>
    <row r="2" spans="1:11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3000</v>
      </c>
      <c r="D13" s="46">
        <v>6.7</v>
      </c>
      <c r="E13" s="20">
        <f>C13*D13</f>
        <v>20100</v>
      </c>
      <c r="F13" s="20">
        <f>E13*0.002</f>
        <v>40.200000000000003</v>
      </c>
      <c r="G13" s="20">
        <f>E13*0.000068</f>
        <v>1.3668</v>
      </c>
      <c r="H13" s="20">
        <f>E13*0.00001</f>
        <v>0.20100000000000001</v>
      </c>
      <c r="I13" s="20">
        <f>(F13+G13+H13)*0.07</f>
        <v>2.9237460000000004</v>
      </c>
      <c r="J13" s="20">
        <f>E13+F13+I13+G13+H13</f>
        <v>20144.691546000002</v>
      </c>
    </row>
    <row r="14" spans="1:11" s="21" customFormat="1">
      <c r="A14" s="44"/>
      <c r="B14" s="3">
        <f>(D13-D12)/D12</f>
        <v>-0.22988505747126428</v>
      </c>
      <c r="C14" s="22">
        <f>C12+C13</f>
        <v>53000</v>
      </c>
      <c r="D14" s="33">
        <f>E14/C14</f>
        <v>8.5867924528301884</v>
      </c>
      <c r="E14" s="22">
        <f>E12+E13</f>
        <v>455100</v>
      </c>
      <c r="F14" s="22">
        <f>F12+F13</f>
        <v>910.2</v>
      </c>
      <c r="G14" s="22">
        <f>G12+G13</f>
        <v>30.218800000000002</v>
      </c>
      <c r="H14" s="22">
        <f>H12+H13</f>
        <v>4.5510000000000002</v>
      </c>
      <c r="I14" s="22">
        <f>I12+I13</f>
        <v>66.147886</v>
      </c>
      <c r="J14" s="22">
        <f>J12+J13</f>
        <v>456111.11768600001</v>
      </c>
      <c r="K14" s="25"/>
    </row>
    <row r="15" spans="1:11" s="21" customFormat="1">
      <c r="A15" s="8">
        <v>44956</v>
      </c>
      <c r="B15" s="13" t="s">
        <v>1</v>
      </c>
      <c r="C15" s="10">
        <v>3000</v>
      </c>
      <c r="D15" s="46">
        <v>6.7</v>
      </c>
      <c r="E15" s="20">
        <f>C15*D15</f>
        <v>20100</v>
      </c>
      <c r="F15" s="20">
        <f>E15*0.002</f>
        <v>40.200000000000003</v>
      </c>
      <c r="G15" s="20">
        <f>E15*0.000068</f>
        <v>1.3668</v>
      </c>
      <c r="H15" s="20">
        <f>E15*0.00001</f>
        <v>0.20100000000000001</v>
      </c>
      <c r="I15" s="20">
        <f>(F15+G15+H15)*0.07</f>
        <v>2.9237460000000004</v>
      </c>
      <c r="J15" s="20">
        <f>E15+F15+I15+G15+H15</f>
        <v>20144.691546000002</v>
      </c>
    </row>
    <row r="16" spans="1:11" s="21" customFormat="1">
      <c r="A16" s="44"/>
      <c r="B16" s="3">
        <f>(D15-D14)/D14</f>
        <v>-0.21973192704900019</v>
      </c>
      <c r="C16" s="22">
        <f>C14+C15</f>
        <v>56000</v>
      </c>
      <c r="D16" s="33">
        <f>E16/C16</f>
        <v>8.4857142857142858</v>
      </c>
      <c r="E16" s="22">
        <f>E14+E15</f>
        <v>475200</v>
      </c>
      <c r="F16" s="22">
        <f>F14+F15</f>
        <v>950.40000000000009</v>
      </c>
      <c r="G16" s="22">
        <f>G14+G15</f>
        <v>31.585600000000003</v>
      </c>
      <c r="H16" s="22">
        <f>H14+H15</f>
        <v>4.7519999999999998</v>
      </c>
      <c r="I16" s="22">
        <f>I14+I15</f>
        <v>69.071631999999994</v>
      </c>
      <c r="J16" s="22">
        <f>J14+J15</f>
        <v>476255.80923200003</v>
      </c>
      <c r="K16" s="25"/>
    </row>
    <row r="17" spans="1:14" ht="12"/>
    <row r="18" spans="1:14" s="62" customFormat="1" ht="21.75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 ht="12.75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L18" sqref="L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39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0.193</v>
      </c>
      <c r="E12" s="59"/>
      <c r="F12" s="32"/>
      <c r="G12" s="59"/>
      <c r="H12" s="11"/>
      <c r="I12" s="60">
        <f>C12*D12</f>
        <v>1930</v>
      </c>
      <c r="J12" s="60">
        <f>I12*0.9</f>
        <v>1737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10.6</v>
      </c>
      <c r="E14" s="11">
        <f>C14*D14</f>
        <v>106000</v>
      </c>
      <c r="F14" s="35">
        <f>E14*0.002</f>
        <v>212</v>
      </c>
      <c r="G14" s="34">
        <f>E14*0.000068</f>
        <v>7.2080000000000002</v>
      </c>
      <c r="H14" s="34">
        <f>E14*0.00001</f>
        <v>1.06</v>
      </c>
      <c r="I14" s="34">
        <f>(F14+G14+H14)*0.07</f>
        <v>15.418760000000001</v>
      </c>
      <c r="J14" s="34">
        <f>E14-F14-G14-H14-I14</f>
        <v>105764.31324</v>
      </c>
    </row>
    <row r="15" spans="1:14" s="1" customFormat="1" ht="12.75">
      <c r="A15" s="55" t="s">
        <v>4</v>
      </c>
      <c r="B15" s="25">
        <f>(D14-D13)/D13</f>
        <v>9.52380952380949E-3</v>
      </c>
      <c r="C15" s="10"/>
      <c r="D15" s="11"/>
      <c r="E15" s="20">
        <f>E14-E13</f>
        <v>1000</v>
      </c>
      <c r="F15" s="20"/>
      <c r="G15" s="20"/>
      <c r="H15" s="20"/>
      <c r="I15" s="20"/>
      <c r="J15" s="20">
        <f>J14-J13</f>
        <v>531.74873999999545</v>
      </c>
    </row>
    <row r="16" spans="1:14" s="1" customFormat="1">
      <c r="A16" s="50"/>
      <c r="C16" s="2"/>
      <c r="D16" s="47"/>
      <c r="J16" s="53">
        <f>J12+J15</f>
        <v>2268.7487399999955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4"/>
  <sheetViews>
    <sheetView workbookViewId="0">
      <selection activeCell="A6" sqref="A6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31</v>
      </c>
      <c r="E3" s="20">
        <f>C3*D3</f>
        <v>18600</v>
      </c>
      <c r="F3" s="20">
        <f>E3*0.002</f>
        <v>37.200000000000003</v>
      </c>
      <c r="G3" s="20">
        <f>E3*0.00006</f>
        <v>1.1160000000000001</v>
      </c>
      <c r="H3" s="20">
        <f>E3*0.00001</f>
        <v>0.18600000000000003</v>
      </c>
      <c r="I3" s="20">
        <f>(F3+G3+H3)*0.07</f>
        <v>2.6951400000000003</v>
      </c>
      <c r="J3" s="20">
        <f>E3+F3+I3+G3+H3</f>
        <v>18641.197140000004</v>
      </c>
      <c r="K3" s="32"/>
      <c r="L3" s="11"/>
      <c r="M3" s="12"/>
    </row>
    <row r="4" spans="1:14" s="62" customFormat="1" ht="21.75">
      <c r="A4" s="55"/>
      <c r="B4" s="75">
        <f>(D3-D2)/D2</f>
        <v>-0.16216216216216217</v>
      </c>
      <c r="C4" s="10">
        <f>SUM(C2:C3)</f>
        <v>1800</v>
      </c>
      <c r="D4" s="63">
        <f>E4/C4</f>
        <v>35</v>
      </c>
      <c r="E4" s="10">
        <f t="shared" ref="E4:J4" si="0">SUM(E2:E3)</f>
        <v>63000</v>
      </c>
      <c r="F4" s="10">
        <f t="shared" si="0"/>
        <v>126</v>
      </c>
      <c r="G4" s="10">
        <f t="shared" si="0"/>
        <v>3.7800000000000002</v>
      </c>
      <c r="H4" s="10">
        <f t="shared" si="0"/>
        <v>0.63000000000000012</v>
      </c>
      <c r="I4" s="10">
        <f t="shared" si="0"/>
        <v>9.128700000000002</v>
      </c>
      <c r="J4" s="10">
        <f t="shared" si="0"/>
        <v>63139.538700000005</v>
      </c>
      <c r="K4" s="11"/>
      <c r="L4" s="13"/>
      <c r="M4" s="61"/>
      <c r="N4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A5" sqref="A5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10</v>
      </c>
    </row>
    <row r="2" spans="1:14" s="19" customFormat="1" ht="15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 ht="12.75">
      <c r="A3" s="8">
        <v>45160</v>
      </c>
      <c r="B3" s="13" t="s">
        <v>3</v>
      </c>
      <c r="C3" s="10">
        <f>C2</f>
        <v>10000</v>
      </c>
      <c r="D3" s="34">
        <v>11.3</v>
      </c>
      <c r="E3" s="11">
        <f>C3*D3</f>
        <v>113000</v>
      </c>
      <c r="F3" s="35">
        <f>E3*0.002</f>
        <v>226</v>
      </c>
      <c r="G3" s="34">
        <f>E3*0.000068</f>
        <v>7.6840000000000002</v>
      </c>
      <c r="H3" s="34">
        <f>E3*0.00001</f>
        <v>1.1300000000000001</v>
      </c>
      <c r="I3" s="34">
        <f>(F3+G3+H3)*0.07</f>
        <v>16.436980000000002</v>
      </c>
      <c r="J3" s="34">
        <f>E3-F3-G3-H3-I3</f>
        <v>112748.74902</v>
      </c>
    </row>
    <row r="4" spans="1:14" s="31" customFormat="1" ht="21.75">
      <c r="A4" s="8" t="s">
        <v>4</v>
      </c>
      <c r="B4" s="75">
        <f>(D3-D2)/D2</f>
        <v>2.7272727272727337E-2</v>
      </c>
      <c r="C4" s="10"/>
      <c r="D4" s="11"/>
      <c r="E4" s="20">
        <f>E3-E2</f>
        <v>3000</v>
      </c>
      <c r="F4" s="20"/>
      <c r="G4" s="20"/>
      <c r="H4" s="20"/>
      <c r="I4" s="20"/>
      <c r="J4" s="20">
        <f>J3-J2</f>
        <v>2505.1100199999928</v>
      </c>
      <c r="K4" s="12"/>
    </row>
    <row r="5" spans="1:14" s="62" customFormat="1" ht="21.75">
      <c r="A5" s="8">
        <v>45161</v>
      </c>
      <c r="C5" s="10">
        <f>C2</f>
        <v>10000</v>
      </c>
      <c r="D5" s="63">
        <v>0.223</v>
      </c>
      <c r="E5" s="59">
        <v>0</v>
      </c>
      <c r="F5" s="32">
        <v>0</v>
      </c>
      <c r="G5" s="59">
        <v>0</v>
      </c>
      <c r="H5" s="11">
        <f>G5-E5</f>
        <v>0</v>
      </c>
      <c r="I5" s="12">
        <v>0</v>
      </c>
      <c r="J5" s="60">
        <f>C5*D5</f>
        <v>2230</v>
      </c>
      <c r="K5" s="11"/>
      <c r="L5" s="13"/>
      <c r="M5" s="61"/>
      <c r="N5" s="61"/>
    </row>
    <row r="6" spans="1:14" s="19" customFormat="1" ht="15">
      <c r="A6" s="49">
        <v>45155</v>
      </c>
      <c r="B6" s="15" t="s">
        <v>1</v>
      </c>
      <c r="C6" s="16">
        <v>10000</v>
      </c>
      <c r="D6" s="41">
        <v>11</v>
      </c>
      <c r="E6" s="18">
        <f>C6*D6</f>
        <v>110000</v>
      </c>
      <c r="F6" s="18">
        <f>E6*0.002</f>
        <v>220</v>
      </c>
      <c r="G6" s="18">
        <f>E6*0.00006</f>
        <v>6.6000000000000005</v>
      </c>
      <c r="H6" s="18">
        <f>E6*0.00001</f>
        <v>1.1000000000000001</v>
      </c>
      <c r="I6" s="18">
        <f>(F6+G6+H6)*0.07</f>
        <v>15.939</v>
      </c>
      <c r="J6" s="18">
        <f>E6+F6+I6+G6+H6</f>
        <v>110243.63900000001</v>
      </c>
    </row>
    <row r="7" spans="1:14" s="13" customFormat="1" ht="12.75">
      <c r="A7" s="8">
        <v>45085</v>
      </c>
      <c r="B7" s="13" t="s">
        <v>3</v>
      </c>
      <c r="C7" s="10">
        <f>C6</f>
        <v>10000</v>
      </c>
      <c r="D7" s="34">
        <v>11.1</v>
      </c>
      <c r="E7" s="11">
        <f>C7*D7</f>
        <v>111000</v>
      </c>
      <c r="F7" s="35">
        <f>E7*0.002</f>
        <v>222</v>
      </c>
      <c r="G7" s="34">
        <f>E7*0.000068</f>
        <v>7.548</v>
      </c>
      <c r="H7" s="34">
        <f>E7*0.00001</f>
        <v>1.1100000000000001</v>
      </c>
      <c r="I7" s="34">
        <f>(F7+G7+H7)*0.07</f>
        <v>16.146060000000002</v>
      </c>
      <c r="J7" s="34">
        <f>E7-F7-G7-H7-I7</f>
        <v>110753.19594000001</v>
      </c>
    </row>
    <row r="8" spans="1:14" s="31" customFormat="1" ht="21.75">
      <c r="A8" s="8" t="s">
        <v>4</v>
      </c>
      <c r="B8" s="75">
        <f>(D7-D6)/D6</f>
        <v>9.0909090909090592E-3</v>
      </c>
      <c r="C8" s="10"/>
      <c r="D8" s="11"/>
      <c r="E8" s="20">
        <f>E7-E6</f>
        <v>1000</v>
      </c>
      <c r="F8" s="20"/>
      <c r="G8" s="20"/>
      <c r="H8" s="20"/>
      <c r="I8" s="20"/>
      <c r="J8" s="20">
        <f>J7-J6</f>
        <v>509.55693999999494</v>
      </c>
      <c r="K8" s="12"/>
    </row>
    <row r="9" spans="1:14" s="13" customFormat="1" ht="12.75">
      <c r="A9" s="49"/>
      <c r="B9" s="15"/>
      <c r="C9" s="16"/>
      <c r="D9" s="26"/>
      <c r="E9" s="17"/>
      <c r="F9" s="27"/>
      <c r="G9" s="26"/>
      <c r="H9" s="26"/>
      <c r="I9" s="26"/>
      <c r="J9" s="34">
        <f>J5+J8</f>
        <v>2739.5569399999949</v>
      </c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11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2.84</v>
      </c>
      <c r="E3" s="20">
        <f>C3*D3</f>
        <v>28400</v>
      </c>
      <c r="F3" s="20">
        <f>E3*0.002</f>
        <v>56.800000000000004</v>
      </c>
      <c r="G3" s="20">
        <f>E3*0.00006</f>
        <v>1.704</v>
      </c>
      <c r="H3" s="20">
        <f>E3*0.00001</f>
        <v>0.28400000000000003</v>
      </c>
      <c r="I3" s="20">
        <f>(F3+G3+H3)*0.07</f>
        <v>4.1151600000000004</v>
      </c>
      <c r="J3" s="20">
        <f>E3+F3+I3+G3+H3</f>
        <v>28462.903160000002</v>
      </c>
      <c r="K3" s="32"/>
      <c r="L3" s="11"/>
      <c r="M3" s="12"/>
    </row>
    <row r="4" spans="1:14" s="62" customFormat="1" ht="21.75">
      <c r="A4" s="55"/>
      <c r="B4" s="75">
        <f>(D3-D2)/D2</f>
        <v>-0.25263157894736843</v>
      </c>
      <c r="C4" s="10">
        <f>SUM(C2:C3)</f>
        <v>40000</v>
      </c>
      <c r="D4" s="63">
        <f>E4/C4</f>
        <v>3.56</v>
      </c>
      <c r="E4" s="10">
        <f t="shared" ref="E4:J4" si="0">SUM(E2:E3)</f>
        <v>142400</v>
      </c>
      <c r="F4" s="10">
        <f t="shared" si="0"/>
        <v>284.8</v>
      </c>
      <c r="G4" s="10">
        <f t="shared" si="0"/>
        <v>8.5440000000000005</v>
      </c>
      <c r="H4" s="10">
        <f t="shared" si="0"/>
        <v>1.4240000000000002</v>
      </c>
      <c r="I4" s="10">
        <f t="shared" si="0"/>
        <v>20.633759999999999</v>
      </c>
      <c r="J4" s="10">
        <f t="shared" si="0"/>
        <v>142715.40175999998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C4" sqref="C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2">
      <c r="B1" s="21" t="s">
        <v>13</v>
      </c>
    </row>
    <row r="2" spans="1:12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2" s="19" customFormat="1" ht="15">
      <c r="A3" s="55">
        <v>44469</v>
      </c>
      <c r="B3" s="13" t="s">
        <v>1</v>
      </c>
      <c r="C3" s="10">
        <v>4000</v>
      </c>
      <c r="D3" s="46">
        <v>3.66</v>
      </c>
      <c r="E3" s="20">
        <f>C3*D3</f>
        <v>14640</v>
      </c>
      <c r="F3" s="20">
        <f>E3*0.002</f>
        <v>29.28</v>
      </c>
      <c r="G3" s="20">
        <f>E3*0.00006</f>
        <v>0.87840000000000007</v>
      </c>
      <c r="H3" s="20">
        <f>E3*0.00001</f>
        <v>0.1464</v>
      </c>
      <c r="I3" s="20">
        <f>(F3+G3+H3)*0.07</f>
        <v>2.1213360000000003</v>
      </c>
      <c r="J3" s="20">
        <f>E3+F3+I3+G3+H3</f>
        <v>14672.426136</v>
      </c>
    </row>
    <row r="4" spans="1:12" s="19" customFormat="1" ht="15">
      <c r="A4" s="55"/>
      <c r="B4" s="12">
        <f>(D3-D2)/D2</f>
        <v>-0.26209677419354838</v>
      </c>
      <c r="C4" s="10">
        <f>C2+C3</f>
        <v>13000</v>
      </c>
      <c r="D4" s="46">
        <f>E4/C4</f>
        <v>4.5599999999999996</v>
      </c>
      <c r="E4" s="10">
        <f t="shared" ref="E4:J4" si="0">E2+E3</f>
        <v>59280</v>
      </c>
      <c r="F4" s="10">
        <f t="shared" si="0"/>
        <v>118.56</v>
      </c>
      <c r="G4" s="10">
        <f t="shared" si="0"/>
        <v>3.5568</v>
      </c>
      <c r="H4" s="10">
        <f t="shared" si="0"/>
        <v>0.59279999999999999</v>
      </c>
      <c r="I4" s="10">
        <f t="shared" si="0"/>
        <v>8.5896720000000002</v>
      </c>
      <c r="J4" s="10">
        <f t="shared" si="0"/>
        <v>59411.299271999997</v>
      </c>
      <c r="K4" s="57"/>
      <c r="L4" s="57"/>
    </row>
    <row r="5" spans="1:12" s="1" customFormat="1" ht="12">
      <c r="A5" s="50"/>
      <c r="D5" s="47"/>
      <c r="J5" s="53"/>
    </row>
    <row r="7" spans="1:12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2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2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14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164</v>
      </c>
      <c r="E5" s="11">
        <f>C5*D5</f>
        <v>65600</v>
      </c>
      <c r="F5" s="35">
        <f>E5*0.002</f>
        <v>131.19999999999999</v>
      </c>
      <c r="G5" s="34">
        <f>E5*0.000068</f>
        <v>4.4607999999999999</v>
      </c>
      <c r="H5" s="34">
        <f>E5*0.00001</f>
        <v>0.65600000000000003</v>
      </c>
      <c r="I5" s="34">
        <f>(F5+G5+H5)*0.07</f>
        <v>9.5421760000000013</v>
      </c>
      <c r="J5" s="34">
        <f>E5-F5-G5-H5-I5</f>
        <v>65454.141023999997</v>
      </c>
    </row>
    <row r="6" spans="1:13" s="31" customFormat="1" ht="18.75">
      <c r="A6" s="9">
        <f>DAYS360(A4,A5)</f>
        <v>126</v>
      </c>
      <c r="B6" s="12">
        <f>(D5-D4)/D4</f>
        <v>5.8064516129032261E-2</v>
      </c>
      <c r="C6" s="10"/>
      <c r="D6" s="11"/>
      <c r="E6" s="20">
        <f>E5-E4</f>
        <v>3600</v>
      </c>
      <c r="F6" s="20"/>
      <c r="G6" s="20"/>
      <c r="H6" s="20"/>
      <c r="I6" s="20"/>
      <c r="J6" s="20">
        <f>J5-J4</f>
        <v>3316.8172239999913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2023-08-29T07:57:32Z</dcterms:modified>
  <cp:category/>
  <cp:contentStatus/>
</cp:coreProperties>
</file>