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6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41A\"/>
    </mc:Choice>
  </mc:AlternateContent>
  <xr:revisionPtr revIDLastSave="7787" documentId="8_{9A02EB98-7EB2-4F6F-BBDA-0A28C0527E53}" xr6:coauthVersionLast="47" xr6:coauthVersionMax="47" xr10:uidLastSave="{15E0A4B8-97D0-4EF3-94DC-6EABB6F4A934}"/>
  <bookViews>
    <workbookView xWindow="-120" yWindow="-120" windowWidth="15600" windowHeight="11760" tabRatio="461" firstSheet="27" activeTab="8" xr2:uid="{00000000-000D-0000-FFFF-FFFF00000000}"/>
  </bookViews>
  <sheets>
    <sheet name="BCH" sheetId="150" r:id="rId1"/>
    <sheet name="BGRIM" sheetId="151" r:id="rId2"/>
    <sheet name="CKP" sheetId="168" r:id="rId3"/>
    <sheet name="DIF" sheetId="57" r:id="rId4"/>
    <sheet name="DOHOME" sheetId="170" r:id="rId5"/>
    <sheet name="EPG" sheetId="132" r:id="rId6"/>
    <sheet name="GLOBAL" sheetId="165" r:id="rId7"/>
    <sheet name="HREIT" sheetId="157" r:id="rId8"/>
    <sheet name="IMH" sheetId="169" r:id="rId9"/>
    <sheet name="IP" sheetId="163" r:id="rId10"/>
    <sheet name="IVL" sheetId="48" r:id="rId11"/>
    <sheet name="JASIF" sheetId="46" r:id="rId12"/>
    <sheet name="KCE" sheetId="153" r:id="rId13"/>
    <sheet name="MCS" sheetId="20" r:id="rId14"/>
    <sheet name="NER" sheetId="117" r:id="rId15"/>
    <sheet name="NOBLE" sheetId="116" r:id="rId16"/>
    <sheet name="PTT" sheetId="156" r:id="rId17"/>
    <sheet name="PTTGC" sheetId="42" r:id="rId18"/>
    <sheet name="RATCH" sheetId="134" r:id="rId19"/>
    <sheet name="RCL" sheetId="161" r:id="rId20"/>
    <sheet name="RJH" sheetId="162" r:id="rId21"/>
    <sheet name="SCC" sheetId="152" r:id="rId22"/>
    <sheet name="SIS" sheetId="123" r:id="rId23"/>
    <sheet name="STA" sheetId="129" r:id="rId24"/>
    <sheet name="SYNEX" sheetId="127" r:id="rId25"/>
    <sheet name="TISCO" sheetId="110" r:id="rId26"/>
    <sheet name="TMT" sheetId="145" r:id="rId27"/>
    <sheet name="TOP" sheetId="166" r:id="rId28"/>
    <sheet name="TSTH" sheetId="75" r:id="rId29"/>
    <sheet name="TU" sheetId="147" r:id="rId30"/>
    <sheet name="TYCN" sheetId="125" r:id="rId31"/>
    <sheet name="LPF" sheetId="172" r:id="rId32"/>
    <sheet name="WHART" sheetId="171" r:id="rId3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69" l="1"/>
  <c r="B24" i="169"/>
  <c r="A24" i="169"/>
  <c r="E23" i="169"/>
  <c r="E22" i="169"/>
  <c r="E7" i="166"/>
  <c r="B18" i="161"/>
  <c r="C17" i="161"/>
  <c r="E17" i="161" s="1"/>
  <c r="E16" i="161"/>
  <c r="C14" i="161"/>
  <c r="E12" i="161"/>
  <c r="B45" i="123"/>
  <c r="C44" i="123"/>
  <c r="E44" i="123" s="1"/>
  <c r="E43" i="123"/>
  <c r="E17" i="123"/>
  <c r="C11" i="127"/>
  <c r="B11" i="127"/>
  <c r="E10" i="127"/>
  <c r="D18" i="129"/>
  <c r="C8" i="152"/>
  <c r="B8" i="152"/>
  <c r="E7" i="152"/>
  <c r="E13" i="161"/>
  <c r="E14" i="161" s="1"/>
  <c r="C24" i="42"/>
  <c r="B24" i="42"/>
  <c r="E23" i="42"/>
  <c r="C22" i="42"/>
  <c r="B22" i="42"/>
  <c r="E21" i="42"/>
  <c r="C6" i="152"/>
  <c r="B6" i="152"/>
  <c r="E5" i="152"/>
  <c r="C11" i="161"/>
  <c r="B11" i="161"/>
  <c r="E10" i="161"/>
  <c r="D7" i="172"/>
  <c r="H6" i="172"/>
  <c r="C6" i="172"/>
  <c r="C3" i="172"/>
  <c r="E3" i="172" s="1"/>
  <c r="E2" i="172"/>
  <c r="B25" i="127"/>
  <c r="C24" i="127"/>
  <c r="E24" i="127" s="1"/>
  <c r="E23" i="127"/>
  <c r="E9" i="127"/>
  <c r="J9" i="117"/>
  <c r="I9" i="117"/>
  <c r="H9" i="117"/>
  <c r="G9" i="117"/>
  <c r="F9" i="117"/>
  <c r="E9" i="117"/>
  <c r="A13" i="117"/>
  <c r="C12" i="117"/>
  <c r="E12" i="117" s="1"/>
  <c r="E11" i="117"/>
  <c r="B21" i="169"/>
  <c r="A21" i="169"/>
  <c r="E20" i="169"/>
  <c r="E19" i="169"/>
  <c r="C7" i="169"/>
  <c r="E5" i="169"/>
  <c r="D6" i="165"/>
  <c r="A8" i="165"/>
  <c r="C7" i="165"/>
  <c r="D9" i="163"/>
  <c r="D8" i="163"/>
  <c r="B8" i="147"/>
  <c r="C7" i="147"/>
  <c r="E7" i="147" s="1"/>
  <c r="E6" i="147"/>
  <c r="C6" i="125"/>
  <c r="B6" i="125"/>
  <c r="E5" i="125"/>
  <c r="E5" i="163"/>
  <c r="D13" i="127"/>
  <c r="D9" i="150"/>
  <c r="A10" i="150"/>
  <c r="C9" i="150"/>
  <c r="D8" i="150"/>
  <c r="E4" i="169"/>
  <c r="B18" i="169"/>
  <c r="A18" i="169"/>
  <c r="E17" i="169"/>
  <c r="E16" i="169"/>
  <c r="C10" i="132"/>
  <c r="E8" i="132"/>
  <c r="C14" i="153"/>
  <c r="A8" i="170"/>
  <c r="D6" i="170"/>
  <c r="B8" i="170"/>
  <c r="C6" i="170"/>
  <c r="C3" i="171"/>
  <c r="E3" i="171"/>
  <c r="D7" i="171"/>
  <c r="C6" i="171"/>
  <c r="H6" i="171"/>
  <c r="E2" i="171"/>
  <c r="E38" i="48"/>
  <c r="B4" i="170"/>
  <c r="C8" i="134"/>
  <c r="B8" i="134"/>
  <c r="E7" i="134"/>
  <c r="B4" i="168"/>
  <c r="C4" i="168"/>
  <c r="E3" i="168"/>
  <c r="B14" i="153"/>
  <c r="E13" i="153"/>
  <c r="E20" i="42"/>
  <c r="B15" i="169"/>
  <c r="A15" i="169"/>
  <c r="C14" i="169"/>
  <c r="E14" i="169"/>
  <c r="E13" i="169"/>
  <c r="A11" i="169"/>
  <c r="C10" i="169"/>
  <c r="E3" i="169"/>
  <c r="B6" i="110"/>
  <c r="C6" i="110"/>
  <c r="E5" i="110"/>
  <c r="E6" i="110"/>
  <c r="D6" i="110"/>
  <c r="E12" i="153"/>
  <c r="E19" i="42"/>
  <c r="E51" i="20"/>
  <c r="E9" i="161"/>
  <c r="A10" i="163"/>
  <c r="C16" i="116"/>
  <c r="B16" i="116"/>
  <c r="E15" i="116"/>
  <c r="C8" i="157"/>
  <c r="B8" i="157"/>
  <c r="E7" i="157"/>
  <c r="C36" i="57"/>
  <c r="J36" i="57"/>
  <c r="E36" i="57"/>
  <c r="E35" i="57"/>
  <c r="B8" i="161"/>
  <c r="E7" i="161"/>
  <c r="C6" i="157"/>
  <c r="B6" i="157"/>
  <c r="E5" i="157"/>
  <c r="E37" i="48"/>
  <c r="E10" i="153"/>
  <c r="B9" i="153"/>
  <c r="C18" i="129"/>
  <c r="B18" i="129"/>
  <c r="E17" i="129"/>
  <c r="C16" i="129"/>
  <c r="B16" i="129"/>
  <c r="E15" i="129"/>
  <c r="B4" i="157"/>
  <c r="E5" i="161"/>
  <c r="C4" i="170"/>
  <c r="E3" i="170"/>
  <c r="E2" i="170"/>
  <c r="C4" i="163"/>
  <c r="C6" i="163"/>
  <c r="B4" i="163"/>
  <c r="E3" i="163"/>
  <c r="B7" i="169"/>
  <c r="E6" i="169"/>
  <c r="E7" i="169" s="1"/>
  <c r="E18" i="42"/>
  <c r="C16" i="123"/>
  <c r="E14" i="123"/>
  <c r="C26" i="123"/>
  <c r="E26" i="123"/>
  <c r="E25" i="123"/>
  <c r="A18" i="153"/>
  <c r="C9" i="153"/>
  <c r="C11" i="153"/>
  <c r="C17" i="153"/>
  <c r="E7" i="153"/>
  <c r="B25" i="153"/>
  <c r="A25" i="153"/>
  <c r="C24" i="153"/>
  <c r="E24" i="153"/>
  <c r="E23" i="153"/>
  <c r="E2" i="169"/>
  <c r="C8" i="151"/>
  <c r="B8" i="151"/>
  <c r="E7" i="151"/>
  <c r="B22" i="127"/>
  <c r="C21" i="127"/>
  <c r="E21" i="127"/>
  <c r="E20" i="127"/>
  <c r="E7" i="127"/>
  <c r="B4" i="162"/>
  <c r="B16" i="123"/>
  <c r="C7" i="162"/>
  <c r="C4" i="162"/>
  <c r="E3" i="162"/>
  <c r="C4" i="157"/>
  <c r="E3" i="157"/>
  <c r="E15" i="123"/>
  <c r="E16" i="123"/>
  <c r="D16" i="123" s="1"/>
  <c r="C21" i="123"/>
  <c r="E6" i="127"/>
  <c r="C18" i="127"/>
  <c r="B42" i="123"/>
  <c r="C41" i="123"/>
  <c r="E41" i="123"/>
  <c r="E40" i="123"/>
  <c r="E13" i="123"/>
  <c r="C6" i="151"/>
  <c r="B6" i="151"/>
  <c r="E5" i="151"/>
  <c r="E12" i="123"/>
  <c r="C14" i="127"/>
  <c r="C4" i="75"/>
  <c r="B4" i="75"/>
  <c r="E3" i="75"/>
  <c r="E2" i="168"/>
  <c r="C14" i="116"/>
  <c r="B14" i="116"/>
  <c r="E13" i="116"/>
  <c r="B22" i="153"/>
  <c r="E6" i="153"/>
  <c r="A22" i="153"/>
  <c r="C21" i="153"/>
  <c r="E21" i="153"/>
  <c r="E20" i="153"/>
  <c r="B39" i="123"/>
  <c r="C38" i="123"/>
  <c r="E38" i="123"/>
  <c r="E37" i="123"/>
  <c r="E5" i="166"/>
  <c r="C4" i="166"/>
  <c r="C6" i="166"/>
  <c r="C8" i="166" s="1"/>
  <c r="B4" i="166"/>
  <c r="E3" i="166"/>
  <c r="E2" i="166"/>
  <c r="C4" i="165"/>
  <c r="B4" i="165"/>
  <c r="E3" i="165"/>
  <c r="C11" i="123"/>
  <c r="E9" i="123"/>
  <c r="E2" i="165"/>
  <c r="C35" i="123"/>
  <c r="E35" i="123"/>
  <c r="E34" i="123"/>
  <c r="E8" i="123"/>
  <c r="E5" i="127"/>
  <c r="E7" i="132"/>
  <c r="E7" i="123"/>
  <c r="E10" i="123"/>
  <c r="E11" i="123"/>
  <c r="E5" i="156"/>
  <c r="C4" i="156"/>
  <c r="C6" i="156"/>
  <c r="B4" i="156"/>
  <c r="E3" i="156"/>
  <c r="E8" i="153"/>
  <c r="E2" i="163"/>
  <c r="E2" i="162"/>
  <c r="C4" i="161"/>
  <c r="C6" i="161" s="1"/>
  <c r="B4" i="161"/>
  <c r="E3" i="161"/>
  <c r="E2" i="161"/>
  <c r="C6" i="145"/>
  <c r="B6" i="145"/>
  <c r="E5" i="145"/>
  <c r="C12" i="116"/>
  <c r="B12" i="116"/>
  <c r="E11" i="116"/>
  <c r="E5" i="153"/>
  <c r="C32" i="123"/>
  <c r="E32" i="123"/>
  <c r="E31" i="123"/>
  <c r="C14" i="129"/>
  <c r="B14" i="129"/>
  <c r="E13" i="129"/>
  <c r="E16" i="46"/>
  <c r="E2" i="157"/>
  <c r="E7" i="117"/>
  <c r="E5" i="117"/>
  <c r="E9" i="132"/>
  <c r="E10" i="132"/>
  <c r="E15" i="46"/>
  <c r="D4" i="145"/>
  <c r="C6" i="134"/>
  <c r="B6" i="134"/>
  <c r="E5" i="134"/>
  <c r="C6" i="150"/>
  <c r="B6" i="150"/>
  <c r="E5" i="150"/>
  <c r="C4" i="117"/>
  <c r="C6" i="117" s="1"/>
  <c r="C8" i="117" s="1"/>
  <c r="E3" i="117"/>
  <c r="E14" i="46"/>
  <c r="E2" i="156"/>
  <c r="E36" i="48"/>
  <c r="E8" i="127"/>
  <c r="E5" i="123"/>
  <c r="E5" i="132"/>
  <c r="B12" i="129"/>
  <c r="C4" i="153"/>
  <c r="B4" i="153"/>
  <c r="E3" i="153"/>
  <c r="E2" i="153"/>
  <c r="C4" i="150"/>
  <c r="B4" i="150"/>
  <c r="E3" i="150"/>
  <c r="C12" i="129"/>
  <c r="E11" i="129"/>
  <c r="C4" i="152"/>
  <c r="B4" i="152"/>
  <c r="E3" i="152"/>
  <c r="E4" i="152"/>
  <c r="D4" i="152"/>
  <c r="E2" i="152"/>
  <c r="C4" i="151"/>
  <c r="B4" i="151"/>
  <c r="E3" i="151"/>
  <c r="E2" i="151"/>
  <c r="C10" i="129"/>
  <c r="B10" i="129"/>
  <c r="E9" i="129"/>
  <c r="C8" i="129"/>
  <c r="B8" i="129"/>
  <c r="E7" i="129"/>
  <c r="C4" i="132"/>
  <c r="C6" i="132"/>
  <c r="E3" i="132"/>
  <c r="E2" i="150"/>
  <c r="B4" i="145"/>
  <c r="C4" i="145"/>
  <c r="E3" i="145"/>
  <c r="E4" i="145"/>
  <c r="C10" i="116"/>
  <c r="B10" i="116"/>
  <c r="E9" i="116"/>
  <c r="C4" i="147"/>
  <c r="B4" i="147"/>
  <c r="E3" i="147"/>
  <c r="E2" i="147"/>
  <c r="B53" i="20"/>
  <c r="C53" i="20"/>
  <c r="E52" i="20"/>
  <c r="E2" i="145"/>
  <c r="D6" i="129"/>
  <c r="E34" i="48"/>
  <c r="E32" i="48"/>
  <c r="E7" i="116"/>
  <c r="B4" i="134"/>
  <c r="C4" i="134"/>
  <c r="E3" i="134"/>
  <c r="E4" i="134"/>
  <c r="E2" i="134"/>
  <c r="C29" i="123"/>
  <c r="E29" i="123"/>
  <c r="E28" i="123"/>
  <c r="E30" i="48"/>
  <c r="C6" i="129"/>
  <c r="B6" i="129"/>
  <c r="E5" i="129"/>
  <c r="E2" i="132"/>
  <c r="B4" i="129"/>
  <c r="C4" i="129"/>
  <c r="E3" i="129"/>
  <c r="E2" i="129"/>
  <c r="C4" i="127"/>
  <c r="B4" i="127"/>
  <c r="E3" i="127"/>
  <c r="E2" i="127"/>
  <c r="E34" i="57"/>
  <c r="E28" i="48"/>
  <c r="E33" i="57"/>
  <c r="E50" i="20"/>
  <c r="E32" i="57"/>
  <c r="B4" i="125"/>
  <c r="E3" i="125"/>
  <c r="F3" i="125"/>
  <c r="G3" i="125"/>
  <c r="H3" i="125"/>
  <c r="I3" i="125"/>
  <c r="J3" i="125"/>
  <c r="C4" i="125"/>
  <c r="E2" i="125"/>
  <c r="E4" i="125"/>
  <c r="D4" i="125"/>
  <c r="B27" i="48"/>
  <c r="C27" i="48"/>
  <c r="C29" i="48"/>
  <c r="C31" i="48"/>
  <c r="C33" i="48"/>
  <c r="C35" i="48"/>
  <c r="E26" i="48"/>
  <c r="C4" i="123"/>
  <c r="C6" i="123"/>
  <c r="B4" i="123"/>
  <c r="E3" i="123"/>
  <c r="E2" i="123"/>
  <c r="E4" i="123"/>
  <c r="E5" i="116"/>
  <c r="C4" i="116"/>
  <c r="C6" i="116"/>
  <c r="B4" i="116"/>
  <c r="E3" i="116"/>
  <c r="E2" i="117"/>
  <c r="E4" i="117" s="1"/>
  <c r="D4" i="117" s="1"/>
  <c r="E25" i="48"/>
  <c r="E16" i="42"/>
  <c r="E23" i="48"/>
  <c r="E21" i="48"/>
  <c r="E14" i="42"/>
  <c r="H8" i="110"/>
  <c r="C4" i="110"/>
  <c r="E3" i="110"/>
  <c r="E2" i="110"/>
  <c r="E19" i="48"/>
  <c r="C18" i="48"/>
  <c r="C20" i="48"/>
  <c r="C22" i="48"/>
  <c r="C24" i="48"/>
  <c r="E17" i="48"/>
  <c r="E12" i="42"/>
  <c r="C11" i="42"/>
  <c r="C13" i="42"/>
  <c r="C15" i="42"/>
  <c r="C17" i="42"/>
  <c r="C42" i="57"/>
  <c r="E42" i="57"/>
  <c r="E41" i="57"/>
  <c r="E30" i="57"/>
  <c r="C49" i="20"/>
  <c r="E48" i="20"/>
  <c r="E47" i="20"/>
  <c r="E28" i="57"/>
  <c r="E16" i="48"/>
  <c r="E15" i="48"/>
  <c r="E14" i="48"/>
  <c r="E26" i="57"/>
  <c r="E6" i="125"/>
  <c r="D6" i="125"/>
  <c r="H5" i="125"/>
  <c r="H6" i="125"/>
  <c r="G5" i="125"/>
  <c r="G6" i="125"/>
  <c r="F5" i="125"/>
  <c r="H5" i="163"/>
  <c r="G5" i="163"/>
  <c r="F5" i="163"/>
  <c r="B10" i="150"/>
  <c r="E8" i="150"/>
  <c r="E9" i="150"/>
  <c r="D7" i="169"/>
  <c r="D9" i="169"/>
  <c r="H4" i="169"/>
  <c r="G4" i="169"/>
  <c r="F4" i="169"/>
  <c r="H16" i="169"/>
  <c r="G16" i="169"/>
  <c r="F16" i="169"/>
  <c r="E18" i="169"/>
  <c r="H17" i="169"/>
  <c r="G17" i="169"/>
  <c r="F17" i="169"/>
  <c r="E10" i="169"/>
  <c r="H8" i="132"/>
  <c r="G8" i="132"/>
  <c r="F8" i="132"/>
  <c r="C7" i="170"/>
  <c r="E7" i="170"/>
  <c r="E6" i="170"/>
  <c r="E4" i="171"/>
  <c r="H3" i="171"/>
  <c r="G3" i="171"/>
  <c r="F3" i="171"/>
  <c r="H2" i="171"/>
  <c r="G2" i="171"/>
  <c r="F2" i="171"/>
  <c r="H38" i="48"/>
  <c r="G38" i="48"/>
  <c r="F38" i="48"/>
  <c r="E8" i="134"/>
  <c r="D8" i="134"/>
  <c r="H7" i="134"/>
  <c r="H8" i="134"/>
  <c r="G7" i="134"/>
  <c r="G8" i="134"/>
  <c r="F7" i="134"/>
  <c r="E4" i="168"/>
  <c r="D4" i="168"/>
  <c r="H3" i="168"/>
  <c r="H4" i="168"/>
  <c r="G3" i="168"/>
  <c r="G4" i="168"/>
  <c r="F3" i="168"/>
  <c r="E14" i="153"/>
  <c r="D14" i="153"/>
  <c r="D16" i="153"/>
  <c r="H13" i="153"/>
  <c r="H14" i="153"/>
  <c r="G13" i="153"/>
  <c r="G14" i="153"/>
  <c r="F13" i="153"/>
  <c r="H20" i="42"/>
  <c r="G20" i="42"/>
  <c r="F20" i="42"/>
  <c r="H13" i="169"/>
  <c r="G13" i="169"/>
  <c r="F13" i="169"/>
  <c r="E15" i="169"/>
  <c r="H14" i="169"/>
  <c r="G14" i="169"/>
  <c r="F14" i="169"/>
  <c r="B11" i="169"/>
  <c r="E9" i="169"/>
  <c r="E11" i="169"/>
  <c r="H10" i="169"/>
  <c r="G10" i="169"/>
  <c r="F10" i="169"/>
  <c r="H3" i="169"/>
  <c r="G3" i="169"/>
  <c r="F3" i="169"/>
  <c r="H5" i="110"/>
  <c r="H6" i="110"/>
  <c r="G5" i="110"/>
  <c r="G6" i="110"/>
  <c r="F5" i="110"/>
  <c r="F6" i="110"/>
  <c r="H12" i="153"/>
  <c r="G12" i="153"/>
  <c r="F12" i="153"/>
  <c r="H19" i="42"/>
  <c r="G19" i="42"/>
  <c r="F19" i="42"/>
  <c r="H51" i="20"/>
  <c r="G51" i="20"/>
  <c r="F51" i="20"/>
  <c r="H9" i="161"/>
  <c r="G9" i="161"/>
  <c r="F9" i="161"/>
  <c r="C9" i="163"/>
  <c r="E9" i="163"/>
  <c r="E16" i="116"/>
  <c r="D16" i="116"/>
  <c r="H15" i="116"/>
  <c r="H16" i="116"/>
  <c r="G15" i="116"/>
  <c r="G16" i="116"/>
  <c r="F15" i="116"/>
  <c r="E8" i="157"/>
  <c r="D8" i="157"/>
  <c r="H7" i="157"/>
  <c r="H8" i="157"/>
  <c r="G7" i="157"/>
  <c r="G8" i="157"/>
  <c r="F7" i="157"/>
  <c r="H35" i="57"/>
  <c r="G35" i="57"/>
  <c r="F35" i="57"/>
  <c r="H7" i="161"/>
  <c r="G7" i="161"/>
  <c r="F7" i="161"/>
  <c r="E6" i="157"/>
  <c r="D6" i="157"/>
  <c r="H5" i="157"/>
  <c r="H6" i="157"/>
  <c r="G5" i="157"/>
  <c r="G6" i="157"/>
  <c r="F5" i="157"/>
  <c r="H37" i="48"/>
  <c r="G37" i="48"/>
  <c r="F37" i="48"/>
  <c r="H10" i="153"/>
  <c r="G10" i="153"/>
  <c r="F10" i="153"/>
  <c r="E18" i="129"/>
  <c r="H17" i="129"/>
  <c r="H18" i="129"/>
  <c r="G17" i="129"/>
  <c r="G18" i="129"/>
  <c r="F17" i="129"/>
  <c r="E16" i="129"/>
  <c r="D16" i="129"/>
  <c r="H15" i="129"/>
  <c r="H16" i="129"/>
  <c r="G15" i="129"/>
  <c r="G16" i="129"/>
  <c r="F15" i="129"/>
  <c r="H5" i="161"/>
  <c r="G5" i="161"/>
  <c r="F5" i="161"/>
  <c r="E4" i="170"/>
  <c r="D4" i="170"/>
  <c r="H2" i="170"/>
  <c r="G2" i="170"/>
  <c r="F2" i="170"/>
  <c r="H3" i="170"/>
  <c r="G3" i="170"/>
  <c r="F3" i="170"/>
  <c r="E4" i="163"/>
  <c r="H3" i="163"/>
  <c r="G3" i="163"/>
  <c r="F3" i="163"/>
  <c r="H6" i="169"/>
  <c r="H7" i="169" s="1"/>
  <c r="G6" i="169"/>
  <c r="G7" i="169" s="1"/>
  <c r="F6" i="169"/>
  <c r="F7" i="169" s="1"/>
  <c r="H18" i="42"/>
  <c r="G18" i="42"/>
  <c r="F18" i="42"/>
  <c r="H14" i="123"/>
  <c r="G14" i="123"/>
  <c r="F14" i="123"/>
  <c r="H25" i="123"/>
  <c r="G25" i="123"/>
  <c r="F25" i="123"/>
  <c r="E27" i="123"/>
  <c r="H26" i="123"/>
  <c r="G26" i="123"/>
  <c r="F26" i="123"/>
  <c r="E9" i="153"/>
  <c r="E11" i="153"/>
  <c r="D11" i="153"/>
  <c r="H7" i="153"/>
  <c r="G7" i="153"/>
  <c r="F7" i="153"/>
  <c r="H23" i="153"/>
  <c r="G23" i="153"/>
  <c r="F23" i="153"/>
  <c r="E25" i="153"/>
  <c r="H24" i="153"/>
  <c r="G24" i="153"/>
  <c r="F24" i="153"/>
  <c r="H2" i="169"/>
  <c r="G2" i="169"/>
  <c r="F2" i="169"/>
  <c r="E8" i="151"/>
  <c r="D8" i="151"/>
  <c r="H7" i="151"/>
  <c r="H8" i="151"/>
  <c r="G7" i="151"/>
  <c r="G8" i="151"/>
  <c r="F7" i="151"/>
  <c r="H20" i="127"/>
  <c r="G20" i="127"/>
  <c r="F20" i="127"/>
  <c r="E22" i="127"/>
  <c r="H21" i="127"/>
  <c r="G21" i="127"/>
  <c r="F21" i="127"/>
  <c r="H7" i="127"/>
  <c r="G7" i="127"/>
  <c r="F7" i="127"/>
  <c r="E4" i="162"/>
  <c r="D4" i="162"/>
  <c r="D6" i="162"/>
  <c r="D7" i="162"/>
  <c r="H3" i="162"/>
  <c r="H4" i="162"/>
  <c r="G3" i="162"/>
  <c r="G4" i="162"/>
  <c r="F3" i="162"/>
  <c r="E4" i="157"/>
  <c r="D4" i="157"/>
  <c r="H3" i="157"/>
  <c r="H4" i="157"/>
  <c r="G3" i="157"/>
  <c r="G4" i="157"/>
  <c r="F3" i="157"/>
  <c r="D20" i="123"/>
  <c r="E21" i="123"/>
  <c r="H15" i="123"/>
  <c r="H16" i="123"/>
  <c r="G15" i="123"/>
  <c r="G16" i="123"/>
  <c r="F15" i="123"/>
  <c r="F16" i="123"/>
  <c r="H21" i="123"/>
  <c r="G21" i="123"/>
  <c r="F21" i="123"/>
  <c r="H6" i="127"/>
  <c r="G6" i="127"/>
  <c r="F6" i="127"/>
  <c r="B19" i="127"/>
  <c r="E17" i="127"/>
  <c r="E18" i="127"/>
  <c r="H40" i="123"/>
  <c r="G40" i="123"/>
  <c r="F40" i="123"/>
  <c r="E42" i="123"/>
  <c r="H41" i="123"/>
  <c r="G41" i="123"/>
  <c r="F41" i="123"/>
  <c r="H13" i="123"/>
  <c r="G13" i="123"/>
  <c r="F13" i="123"/>
  <c r="E6" i="151"/>
  <c r="D6" i="151"/>
  <c r="H5" i="151"/>
  <c r="H6" i="151"/>
  <c r="G5" i="151"/>
  <c r="G6" i="151"/>
  <c r="F5" i="151"/>
  <c r="H12" i="123"/>
  <c r="G12" i="123"/>
  <c r="F12" i="123"/>
  <c r="B15" i="127"/>
  <c r="E13" i="127"/>
  <c r="E14" i="127"/>
  <c r="H13" i="127"/>
  <c r="G13" i="127"/>
  <c r="F13" i="127"/>
  <c r="E15" i="127"/>
  <c r="H14" i="127"/>
  <c r="G14" i="127"/>
  <c r="F14" i="127"/>
  <c r="E4" i="75"/>
  <c r="D4" i="75"/>
  <c r="H3" i="75"/>
  <c r="H4" i="75"/>
  <c r="G3" i="75"/>
  <c r="G4" i="75"/>
  <c r="F3" i="75"/>
  <c r="H2" i="168"/>
  <c r="G2" i="168"/>
  <c r="F2" i="168"/>
  <c r="E14" i="116"/>
  <c r="H13" i="116"/>
  <c r="H14" i="116"/>
  <c r="G13" i="116"/>
  <c r="G14" i="116"/>
  <c r="F13" i="116"/>
  <c r="H6" i="153"/>
  <c r="G6" i="153"/>
  <c r="F6" i="153"/>
  <c r="H20" i="153"/>
  <c r="G20" i="153"/>
  <c r="F20" i="153"/>
  <c r="E22" i="153"/>
  <c r="H21" i="153"/>
  <c r="G21" i="153"/>
  <c r="F21" i="153"/>
  <c r="H37" i="123"/>
  <c r="G37" i="123"/>
  <c r="F37" i="123"/>
  <c r="E39" i="123"/>
  <c r="H38" i="123"/>
  <c r="G38" i="123"/>
  <c r="F38" i="123"/>
  <c r="H5" i="166"/>
  <c r="G5" i="166"/>
  <c r="F5" i="166"/>
  <c r="E4" i="166"/>
  <c r="H2" i="166"/>
  <c r="G2" i="166"/>
  <c r="F2" i="166"/>
  <c r="H3" i="166"/>
  <c r="G3" i="166"/>
  <c r="F3" i="166"/>
  <c r="E4" i="165"/>
  <c r="D4" i="165"/>
  <c r="H3" i="165"/>
  <c r="H4" i="165"/>
  <c r="G3" i="165"/>
  <c r="G4" i="165"/>
  <c r="F3" i="165"/>
  <c r="H9" i="123"/>
  <c r="G9" i="123"/>
  <c r="F9" i="123"/>
  <c r="H2" i="165"/>
  <c r="G2" i="165"/>
  <c r="F2" i="165"/>
  <c r="H34" i="123"/>
  <c r="G34" i="123"/>
  <c r="F34" i="123"/>
  <c r="E36" i="123"/>
  <c r="H35" i="123"/>
  <c r="G35" i="123"/>
  <c r="F35" i="123"/>
  <c r="H8" i="123"/>
  <c r="G8" i="123"/>
  <c r="F8" i="123"/>
  <c r="H5" i="127"/>
  <c r="G5" i="127"/>
  <c r="F5" i="127"/>
  <c r="H7" i="132"/>
  <c r="G7" i="132"/>
  <c r="F7" i="132"/>
  <c r="H7" i="123"/>
  <c r="G7" i="123"/>
  <c r="F7" i="123"/>
  <c r="H10" i="123"/>
  <c r="H11" i="123"/>
  <c r="G10" i="123"/>
  <c r="G11" i="123"/>
  <c r="F10" i="123"/>
  <c r="F11" i="123"/>
  <c r="H5" i="156"/>
  <c r="G5" i="156"/>
  <c r="F5" i="156"/>
  <c r="E4" i="156"/>
  <c r="D4" i="156"/>
  <c r="H3" i="156"/>
  <c r="H4" i="156"/>
  <c r="G3" i="156"/>
  <c r="G4" i="156"/>
  <c r="F3" i="156"/>
  <c r="D9" i="153"/>
  <c r="B11" i="153"/>
  <c r="H8" i="153"/>
  <c r="G8" i="153"/>
  <c r="F8" i="153"/>
  <c r="H2" i="163"/>
  <c r="G2" i="163"/>
  <c r="F2" i="163"/>
  <c r="H2" i="162"/>
  <c r="G2" i="162"/>
  <c r="F2" i="162"/>
  <c r="E4" i="161"/>
  <c r="H2" i="161"/>
  <c r="G2" i="161"/>
  <c r="F2" i="161"/>
  <c r="H3" i="161"/>
  <c r="G3" i="161"/>
  <c r="F3" i="161"/>
  <c r="E6" i="145"/>
  <c r="D6" i="145"/>
  <c r="H5" i="145"/>
  <c r="H6" i="145"/>
  <c r="G5" i="145"/>
  <c r="G6" i="145"/>
  <c r="F5" i="145"/>
  <c r="E12" i="116"/>
  <c r="D12" i="116"/>
  <c r="H11" i="116"/>
  <c r="H12" i="116"/>
  <c r="G11" i="116"/>
  <c r="G12" i="116"/>
  <c r="F11" i="116"/>
  <c r="H5" i="153"/>
  <c r="G5" i="153"/>
  <c r="F5" i="153"/>
  <c r="H31" i="123"/>
  <c r="G31" i="123"/>
  <c r="F31" i="123"/>
  <c r="E33" i="123"/>
  <c r="H32" i="123"/>
  <c r="G32" i="123"/>
  <c r="F32" i="123"/>
  <c r="E14" i="129"/>
  <c r="D14" i="129"/>
  <c r="H13" i="129"/>
  <c r="H14" i="129"/>
  <c r="G13" i="129"/>
  <c r="G14" i="129"/>
  <c r="F13" i="129"/>
  <c r="H16" i="46"/>
  <c r="G16" i="46"/>
  <c r="F16" i="46"/>
  <c r="H2" i="157"/>
  <c r="G2" i="157"/>
  <c r="F2" i="157"/>
  <c r="H7" i="117"/>
  <c r="G7" i="117"/>
  <c r="F7" i="117"/>
  <c r="E6" i="117"/>
  <c r="E8" i="117" s="1"/>
  <c r="D6" i="117"/>
  <c r="B8" i="117" s="1"/>
  <c r="H5" i="117"/>
  <c r="G5" i="117"/>
  <c r="F5" i="117"/>
  <c r="H9" i="132"/>
  <c r="H10" i="132"/>
  <c r="G9" i="132"/>
  <c r="G10" i="132"/>
  <c r="F9" i="132"/>
  <c r="F10" i="132"/>
  <c r="H15" i="46"/>
  <c r="G15" i="46"/>
  <c r="F15" i="46"/>
  <c r="E6" i="134"/>
  <c r="D6" i="134"/>
  <c r="H5" i="134"/>
  <c r="H6" i="134"/>
  <c r="G5" i="134"/>
  <c r="G6" i="134"/>
  <c r="F5" i="134"/>
  <c r="E6" i="150"/>
  <c r="D6" i="150"/>
  <c r="H5" i="150"/>
  <c r="H6" i="150"/>
  <c r="G5" i="150"/>
  <c r="G6" i="150"/>
  <c r="F5" i="150"/>
  <c r="H3" i="117"/>
  <c r="G3" i="117"/>
  <c r="F3" i="117"/>
  <c r="H14" i="46"/>
  <c r="G14" i="46"/>
  <c r="F14" i="46"/>
  <c r="H2" i="156"/>
  <c r="G2" i="156"/>
  <c r="F2" i="156"/>
  <c r="H36" i="48"/>
  <c r="G36" i="48"/>
  <c r="F36" i="48"/>
  <c r="H8" i="127"/>
  <c r="G8" i="127"/>
  <c r="F8" i="127"/>
  <c r="E6" i="123"/>
  <c r="H5" i="123"/>
  <c r="G5" i="123"/>
  <c r="F5" i="123"/>
  <c r="H5" i="132"/>
  <c r="G5" i="132"/>
  <c r="F5" i="132"/>
  <c r="E4" i="153"/>
  <c r="D4" i="153"/>
  <c r="H3" i="153"/>
  <c r="G3" i="153"/>
  <c r="F3" i="153"/>
  <c r="H2" i="153"/>
  <c r="G2" i="153"/>
  <c r="F2" i="153"/>
  <c r="E4" i="150"/>
  <c r="D4" i="150"/>
  <c r="H3" i="150"/>
  <c r="H4" i="150"/>
  <c r="G3" i="150"/>
  <c r="G4" i="150"/>
  <c r="F3" i="150"/>
  <c r="E12" i="129"/>
  <c r="D12" i="129"/>
  <c r="H11" i="129"/>
  <c r="H12" i="129"/>
  <c r="G11" i="129"/>
  <c r="G12" i="129"/>
  <c r="F11" i="129"/>
  <c r="H3" i="152"/>
  <c r="H4" i="152"/>
  <c r="G3" i="152"/>
  <c r="G4" i="152"/>
  <c r="F3" i="152"/>
  <c r="F4" i="152"/>
  <c r="H2" i="152"/>
  <c r="G2" i="152"/>
  <c r="F2" i="152"/>
  <c r="E4" i="151"/>
  <c r="D4" i="151"/>
  <c r="H2" i="151"/>
  <c r="G2" i="151"/>
  <c r="F2" i="151"/>
  <c r="H3" i="151"/>
  <c r="G3" i="151"/>
  <c r="F3" i="151"/>
  <c r="E10" i="129"/>
  <c r="D10" i="129"/>
  <c r="H9" i="129"/>
  <c r="H10" i="129"/>
  <c r="G9" i="129"/>
  <c r="G10" i="129"/>
  <c r="F9" i="129"/>
  <c r="E8" i="129"/>
  <c r="D8" i="129"/>
  <c r="H7" i="129"/>
  <c r="H8" i="129"/>
  <c r="G7" i="129"/>
  <c r="G8" i="129"/>
  <c r="F7" i="129"/>
  <c r="E4" i="132"/>
  <c r="H3" i="132"/>
  <c r="G3" i="132"/>
  <c r="F3" i="132"/>
  <c r="H2" i="150"/>
  <c r="G2" i="150"/>
  <c r="F2" i="150"/>
  <c r="H3" i="145"/>
  <c r="H4" i="145"/>
  <c r="G3" i="145"/>
  <c r="G4" i="145"/>
  <c r="F3" i="145"/>
  <c r="F4" i="145"/>
  <c r="E10" i="116"/>
  <c r="D10" i="116"/>
  <c r="H9" i="116"/>
  <c r="H10" i="116"/>
  <c r="G9" i="116"/>
  <c r="G10" i="116"/>
  <c r="F9" i="116"/>
  <c r="C8" i="116"/>
  <c r="E4" i="147"/>
  <c r="D4" i="147"/>
  <c r="H2" i="147"/>
  <c r="G2" i="147"/>
  <c r="F2" i="147"/>
  <c r="H3" i="147"/>
  <c r="G3" i="147"/>
  <c r="F3" i="147"/>
  <c r="E53" i="20"/>
  <c r="D53" i="20"/>
  <c r="H52" i="20"/>
  <c r="G52" i="20"/>
  <c r="F52" i="20"/>
  <c r="H2" i="145"/>
  <c r="G2" i="145"/>
  <c r="F2" i="145"/>
  <c r="H34" i="48"/>
  <c r="G34" i="48"/>
  <c r="F34" i="48"/>
  <c r="H32" i="48"/>
  <c r="G32" i="48"/>
  <c r="F32" i="48"/>
  <c r="H7" i="116"/>
  <c r="G7" i="116"/>
  <c r="F7" i="116"/>
  <c r="H2" i="134"/>
  <c r="G2" i="134"/>
  <c r="F2" i="134"/>
  <c r="H3" i="134"/>
  <c r="H4" i="134"/>
  <c r="G3" i="134"/>
  <c r="G4" i="134"/>
  <c r="F3" i="134"/>
  <c r="F4" i="134"/>
  <c r="E30" i="123"/>
  <c r="H29" i="123"/>
  <c r="G29" i="123"/>
  <c r="F29" i="123"/>
  <c r="H28" i="123"/>
  <c r="G28" i="123"/>
  <c r="F28" i="123"/>
  <c r="H30" i="48"/>
  <c r="G30" i="48"/>
  <c r="F30" i="48"/>
  <c r="E6" i="129"/>
  <c r="H5" i="129"/>
  <c r="H6" i="129"/>
  <c r="G5" i="129"/>
  <c r="G6" i="129"/>
  <c r="F5" i="129"/>
  <c r="H2" i="132"/>
  <c r="G2" i="132"/>
  <c r="F2" i="132"/>
  <c r="E4" i="129"/>
  <c r="D4" i="129"/>
  <c r="H2" i="129"/>
  <c r="G2" i="129"/>
  <c r="F2" i="129"/>
  <c r="H3" i="129"/>
  <c r="G3" i="129"/>
  <c r="F3" i="129"/>
  <c r="E4" i="127"/>
  <c r="H3" i="127"/>
  <c r="G3" i="127"/>
  <c r="F3" i="127"/>
  <c r="H2" i="127"/>
  <c r="G2" i="127"/>
  <c r="F2" i="127"/>
  <c r="H34" i="57"/>
  <c r="G34" i="57"/>
  <c r="F34" i="57"/>
  <c r="H28" i="48"/>
  <c r="G28" i="48"/>
  <c r="F28" i="48"/>
  <c r="H33" i="57"/>
  <c r="G33" i="57"/>
  <c r="F33" i="57"/>
  <c r="H50" i="20"/>
  <c r="G50" i="20"/>
  <c r="F50" i="20"/>
  <c r="H32" i="57"/>
  <c r="G32" i="57"/>
  <c r="F32" i="57"/>
  <c r="H2" i="125"/>
  <c r="H4" i="125"/>
  <c r="G2" i="125"/>
  <c r="G4" i="125"/>
  <c r="F2" i="125"/>
  <c r="F4" i="125"/>
  <c r="E27" i="48"/>
  <c r="H26" i="48"/>
  <c r="G26" i="48"/>
  <c r="F26" i="48"/>
  <c r="D4" i="123"/>
  <c r="B6" i="123"/>
  <c r="H2" i="123"/>
  <c r="G2" i="123"/>
  <c r="F2" i="123"/>
  <c r="H3" i="123"/>
  <c r="G3" i="123"/>
  <c r="F3" i="123"/>
  <c r="H5" i="116"/>
  <c r="G5" i="116"/>
  <c r="F5" i="116"/>
  <c r="H3" i="116"/>
  <c r="G3" i="116"/>
  <c r="F3" i="116"/>
  <c r="H2" i="117"/>
  <c r="H4" i="117" s="1"/>
  <c r="H6" i="117" s="1"/>
  <c r="H8" i="117" s="1"/>
  <c r="G2" i="117"/>
  <c r="G4" i="117" s="1"/>
  <c r="G6" i="117" s="1"/>
  <c r="G8" i="117" s="1"/>
  <c r="F2" i="117"/>
  <c r="F4" i="117" s="1"/>
  <c r="H25" i="48"/>
  <c r="G25" i="48"/>
  <c r="F25" i="48"/>
  <c r="E2" i="116"/>
  <c r="E4" i="116"/>
  <c r="C8" i="110"/>
  <c r="C5" i="110"/>
  <c r="H16" i="42"/>
  <c r="G16" i="42"/>
  <c r="F16" i="42"/>
  <c r="H23" i="48"/>
  <c r="G23" i="48"/>
  <c r="F23" i="48"/>
  <c r="H21" i="48"/>
  <c r="G21" i="48"/>
  <c r="F21" i="48"/>
  <c r="H14" i="42"/>
  <c r="G14" i="42"/>
  <c r="F14" i="42"/>
  <c r="E4" i="110"/>
  <c r="D4" i="110"/>
  <c r="D9" i="110"/>
  <c r="H2" i="110"/>
  <c r="G2" i="110"/>
  <c r="F2" i="110"/>
  <c r="H3" i="110"/>
  <c r="G3" i="110"/>
  <c r="F3" i="110"/>
  <c r="H19" i="48"/>
  <c r="G19" i="48"/>
  <c r="F19" i="48"/>
  <c r="E18" i="48"/>
  <c r="H17" i="48"/>
  <c r="G17" i="48"/>
  <c r="F17" i="48"/>
  <c r="H12" i="42"/>
  <c r="G12" i="42"/>
  <c r="F12" i="42"/>
  <c r="H41" i="57"/>
  <c r="G41" i="57"/>
  <c r="F41" i="57"/>
  <c r="E43" i="57"/>
  <c r="H42" i="57"/>
  <c r="G42" i="57"/>
  <c r="F42" i="57"/>
  <c r="H30" i="57"/>
  <c r="G30" i="57"/>
  <c r="F30" i="57"/>
  <c r="E49" i="20"/>
  <c r="H48" i="20"/>
  <c r="G48" i="20"/>
  <c r="F48" i="20"/>
  <c r="H47" i="20"/>
  <c r="G47" i="20"/>
  <c r="F47" i="20"/>
  <c r="H28" i="57"/>
  <c r="G28" i="57"/>
  <c r="F28" i="57"/>
  <c r="H16" i="48"/>
  <c r="G16" i="48"/>
  <c r="F16" i="48"/>
  <c r="H15" i="48"/>
  <c r="G15" i="48"/>
  <c r="F15" i="48"/>
  <c r="H14" i="48"/>
  <c r="G14" i="48"/>
  <c r="F14" i="48"/>
  <c r="H26" i="57"/>
  <c r="G26" i="57"/>
  <c r="F26" i="57"/>
  <c r="F6" i="125"/>
  <c r="I5" i="125"/>
  <c r="I6" i="125"/>
  <c r="J5" i="125"/>
  <c r="J6" i="125"/>
  <c r="D4" i="163"/>
  <c r="E6" i="163"/>
  <c r="D6" i="163"/>
  <c r="I5" i="163"/>
  <c r="J5" i="163"/>
  <c r="E10" i="150"/>
  <c r="H9" i="150"/>
  <c r="G9" i="150"/>
  <c r="F9" i="150"/>
  <c r="H8" i="150"/>
  <c r="G8" i="150"/>
  <c r="F8" i="150"/>
  <c r="I4" i="169"/>
  <c r="J4" i="169"/>
  <c r="I17" i="169"/>
  <c r="J17" i="169"/>
  <c r="I16" i="169"/>
  <c r="J16" i="169"/>
  <c r="I8" i="132"/>
  <c r="J8" i="132"/>
  <c r="H6" i="170"/>
  <c r="G6" i="170"/>
  <c r="F6" i="170"/>
  <c r="E8" i="170"/>
  <c r="H7" i="170"/>
  <c r="G7" i="170"/>
  <c r="F7" i="170"/>
  <c r="I3" i="171"/>
  <c r="J3" i="171"/>
  <c r="J4" i="171"/>
  <c r="C7" i="171"/>
  <c r="J6" i="171"/>
  <c r="I2" i="171"/>
  <c r="J2" i="171"/>
  <c r="I38" i="48"/>
  <c r="J38" i="48"/>
  <c r="F8" i="134"/>
  <c r="I7" i="134"/>
  <c r="I8" i="134"/>
  <c r="J7" i="134"/>
  <c r="J8" i="134"/>
  <c r="F4" i="168"/>
  <c r="I3" i="168"/>
  <c r="I4" i="168"/>
  <c r="J3" i="168"/>
  <c r="J4" i="168"/>
  <c r="F14" i="153"/>
  <c r="I13" i="153"/>
  <c r="I14" i="153"/>
  <c r="J13" i="153"/>
  <c r="J14" i="153"/>
  <c r="I20" i="42"/>
  <c r="J20" i="42"/>
  <c r="I14" i="169"/>
  <c r="J14" i="169"/>
  <c r="I13" i="169"/>
  <c r="J13" i="169"/>
  <c r="I10" i="169"/>
  <c r="J10" i="169"/>
  <c r="H9" i="169"/>
  <c r="G9" i="169"/>
  <c r="F9" i="169"/>
  <c r="I3" i="169"/>
  <c r="J3" i="169"/>
  <c r="I5" i="110"/>
  <c r="I6" i="110"/>
  <c r="J5" i="110"/>
  <c r="J6" i="110"/>
  <c r="I12" i="153"/>
  <c r="J12" i="153"/>
  <c r="I19" i="42"/>
  <c r="J19" i="42"/>
  <c r="G53" i="20"/>
  <c r="H53" i="20"/>
  <c r="I51" i="20"/>
  <c r="J51" i="20"/>
  <c r="I9" i="161"/>
  <c r="J9" i="161"/>
  <c r="G4" i="163"/>
  <c r="G6" i="163"/>
  <c r="H4" i="163"/>
  <c r="H6" i="163"/>
  <c r="H9" i="163"/>
  <c r="G9" i="163"/>
  <c r="F9" i="163"/>
  <c r="F16" i="116"/>
  <c r="I15" i="116"/>
  <c r="I16" i="116"/>
  <c r="J15" i="116"/>
  <c r="J16" i="116"/>
  <c r="F8" i="157"/>
  <c r="I7" i="157"/>
  <c r="I8" i="157"/>
  <c r="J7" i="157"/>
  <c r="J8" i="157"/>
  <c r="D14" i="116"/>
  <c r="I35" i="57"/>
  <c r="J35" i="57"/>
  <c r="I7" i="161"/>
  <c r="J7" i="161"/>
  <c r="F6" i="157"/>
  <c r="I5" i="157"/>
  <c r="I6" i="157"/>
  <c r="J5" i="157"/>
  <c r="J6" i="157"/>
  <c r="I37" i="48"/>
  <c r="J37" i="48"/>
  <c r="D17" i="153"/>
  <c r="E17" i="153"/>
  <c r="I10" i="153"/>
  <c r="J10" i="153"/>
  <c r="F18" i="129"/>
  <c r="I17" i="129"/>
  <c r="I18" i="129"/>
  <c r="J17" i="129"/>
  <c r="J18" i="129"/>
  <c r="F16" i="129"/>
  <c r="I15" i="129"/>
  <c r="I16" i="129"/>
  <c r="J15" i="129"/>
  <c r="J16" i="129"/>
  <c r="B22" i="123"/>
  <c r="E20" i="123"/>
  <c r="I5" i="161"/>
  <c r="J5" i="161"/>
  <c r="I3" i="170"/>
  <c r="J3" i="170"/>
  <c r="F4" i="170"/>
  <c r="I2" i="170"/>
  <c r="I4" i="170"/>
  <c r="J2" i="170"/>
  <c r="J4" i="170"/>
  <c r="G4" i="170"/>
  <c r="H4" i="170"/>
  <c r="F4" i="163"/>
  <c r="F6" i="163"/>
  <c r="I3" i="163"/>
  <c r="J3" i="163"/>
  <c r="I6" i="169"/>
  <c r="I7" i="169" s="1"/>
  <c r="J6" i="169"/>
  <c r="J7" i="169" s="1"/>
  <c r="I18" i="42"/>
  <c r="J18" i="42"/>
  <c r="I14" i="123"/>
  <c r="J14" i="123"/>
  <c r="I26" i="123"/>
  <c r="J26" i="123"/>
  <c r="I25" i="123"/>
  <c r="J25" i="123"/>
  <c r="F9" i="153"/>
  <c r="F11" i="153"/>
  <c r="G9" i="153"/>
  <c r="G11" i="153"/>
  <c r="H9" i="153"/>
  <c r="H11" i="153"/>
  <c r="I7" i="153"/>
  <c r="J7" i="153"/>
  <c r="I24" i="153"/>
  <c r="J24" i="153"/>
  <c r="I23" i="153"/>
  <c r="J23" i="153"/>
  <c r="I2" i="169"/>
  <c r="J2" i="169"/>
  <c r="F8" i="151"/>
  <c r="I7" i="151"/>
  <c r="I8" i="151"/>
  <c r="J7" i="151"/>
  <c r="J8" i="151"/>
  <c r="I21" i="127"/>
  <c r="J21" i="127"/>
  <c r="I20" i="127"/>
  <c r="J20" i="127"/>
  <c r="I7" i="127"/>
  <c r="J7" i="127"/>
  <c r="E6" i="162"/>
  <c r="B8" i="162"/>
  <c r="E7" i="162"/>
  <c r="F4" i="162"/>
  <c r="I3" i="162"/>
  <c r="I4" i="162"/>
  <c r="J3" i="162"/>
  <c r="J4" i="162"/>
  <c r="F4" i="157"/>
  <c r="I3" i="157"/>
  <c r="I4" i="157"/>
  <c r="J3" i="157"/>
  <c r="J4" i="157"/>
  <c r="I15" i="123"/>
  <c r="I16" i="123"/>
  <c r="J15" i="123"/>
  <c r="J16" i="123"/>
  <c r="I21" i="123"/>
  <c r="J21" i="123"/>
  <c r="I6" i="127"/>
  <c r="J6" i="127"/>
  <c r="E19" i="127"/>
  <c r="H18" i="127"/>
  <c r="G18" i="127"/>
  <c r="F18" i="127"/>
  <c r="H17" i="127"/>
  <c r="G17" i="127"/>
  <c r="F17" i="127"/>
  <c r="I41" i="123"/>
  <c r="J41" i="123"/>
  <c r="I40" i="123"/>
  <c r="J40" i="123"/>
  <c r="I13" i="123"/>
  <c r="J13" i="123"/>
  <c r="F6" i="151"/>
  <c r="I5" i="151"/>
  <c r="I6" i="151"/>
  <c r="J5" i="151"/>
  <c r="J6" i="151"/>
  <c r="I12" i="123"/>
  <c r="J12" i="123"/>
  <c r="I14" i="127"/>
  <c r="J14" i="127"/>
  <c r="I13" i="127"/>
  <c r="J13" i="127"/>
  <c r="F4" i="75"/>
  <c r="I3" i="75"/>
  <c r="I4" i="75"/>
  <c r="J3" i="75"/>
  <c r="J4" i="75"/>
  <c r="D4" i="166"/>
  <c r="B6" i="166"/>
  <c r="E6" i="166"/>
  <c r="D6" i="166"/>
  <c r="B8" i="166" s="1"/>
  <c r="I2" i="168"/>
  <c r="J2" i="168"/>
  <c r="F14" i="116"/>
  <c r="I13" i="116"/>
  <c r="I14" i="116"/>
  <c r="J13" i="116"/>
  <c r="J14" i="116"/>
  <c r="I6" i="153"/>
  <c r="J6" i="153"/>
  <c r="G4" i="153"/>
  <c r="H4" i="153"/>
  <c r="I21" i="153"/>
  <c r="J21" i="153"/>
  <c r="I20" i="153"/>
  <c r="J20" i="153"/>
  <c r="I38" i="123"/>
  <c r="J38" i="123"/>
  <c r="I37" i="123"/>
  <c r="J37" i="123"/>
  <c r="I5" i="166"/>
  <c r="J5" i="166"/>
  <c r="I3" i="166"/>
  <c r="J3" i="166"/>
  <c r="F4" i="166"/>
  <c r="F6" i="166"/>
  <c r="I2" i="166"/>
  <c r="I4" i="166"/>
  <c r="J2" i="166"/>
  <c r="J4" i="166"/>
  <c r="G4" i="166"/>
  <c r="G6" i="166"/>
  <c r="H4" i="166"/>
  <c r="H6" i="166"/>
  <c r="F4" i="165"/>
  <c r="I3" i="165"/>
  <c r="I4" i="165"/>
  <c r="J3" i="165"/>
  <c r="J4" i="165"/>
  <c r="I9" i="123"/>
  <c r="J9" i="123"/>
  <c r="I2" i="165"/>
  <c r="J2" i="165"/>
  <c r="I35" i="123"/>
  <c r="J35" i="123"/>
  <c r="I34" i="123"/>
  <c r="J34" i="123"/>
  <c r="I8" i="123"/>
  <c r="J8" i="123"/>
  <c r="I5" i="127"/>
  <c r="J5" i="127"/>
  <c r="G4" i="127"/>
  <c r="H4" i="127"/>
  <c r="D4" i="127"/>
  <c r="I7" i="132"/>
  <c r="J7" i="132"/>
  <c r="G4" i="132"/>
  <c r="H4" i="132"/>
  <c r="D4" i="132"/>
  <c r="E6" i="132"/>
  <c r="G6" i="132"/>
  <c r="H6" i="132"/>
  <c r="I7" i="123"/>
  <c r="J7" i="123"/>
  <c r="D6" i="123"/>
  <c r="B11" i="123"/>
  <c r="D11" i="123"/>
  <c r="I10" i="123"/>
  <c r="I11" i="123"/>
  <c r="J10" i="123"/>
  <c r="J11" i="123"/>
  <c r="B6" i="156"/>
  <c r="E6" i="156"/>
  <c r="D6" i="156"/>
  <c r="G6" i="156"/>
  <c r="H6" i="156"/>
  <c r="I5" i="156"/>
  <c r="J5" i="156"/>
  <c r="F4" i="156"/>
  <c r="F6" i="156"/>
  <c r="I3" i="156"/>
  <c r="I4" i="156"/>
  <c r="J3" i="156"/>
  <c r="J4" i="156"/>
  <c r="I8" i="153"/>
  <c r="J8" i="153"/>
  <c r="I2" i="163"/>
  <c r="J2" i="163"/>
  <c r="I2" i="162"/>
  <c r="J2" i="162"/>
  <c r="I3" i="161"/>
  <c r="J3" i="161"/>
  <c r="F4" i="161"/>
  <c r="I2" i="161"/>
  <c r="I4" i="161"/>
  <c r="J2" i="161"/>
  <c r="J4" i="161"/>
  <c r="G4" i="161"/>
  <c r="H4" i="161"/>
  <c r="D4" i="161"/>
  <c r="F6" i="145"/>
  <c r="I5" i="145"/>
  <c r="I6" i="145"/>
  <c r="J5" i="145"/>
  <c r="J6" i="145"/>
  <c r="F12" i="116"/>
  <c r="I11" i="116"/>
  <c r="I12" i="116"/>
  <c r="J11" i="116"/>
  <c r="J12" i="116"/>
  <c r="I5" i="153"/>
  <c r="J5" i="153"/>
  <c r="I32" i="123"/>
  <c r="J32" i="123"/>
  <c r="I31" i="123"/>
  <c r="J31" i="123"/>
  <c r="F14" i="129"/>
  <c r="I13" i="129"/>
  <c r="I14" i="129"/>
  <c r="J13" i="129"/>
  <c r="J14" i="129"/>
  <c r="I16" i="46"/>
  <c r="J16" i="46"/>
  <c r="I2" i="157"/>
  <c r="J2" i="157"/>
  <c r="I7" i="117"/>
  <c r="J7" i="117"/>
  <c r="F6" i="117"/>
  <c r="F8" i="117" s="1"/>
  <c r="I5" i="117"/>
  <c r="J5" i="117"/>
  <c r="I9" i="132"/>
  <c r="I10" i="132"/>
  <c r="J9" i="132"/>
  <c r="J10" i="132"/>
  <c r="I15" i="46"/>
  <c r="J15" i="46"/>
  <c r="F6" i="134"/>
  <c r="I5" i="134"/>
  <c r="I6" i="134"/>
  <c r="J5" i="134"/>
  <c r="J6" i="134"/>
  <c r="F6" i="150"/>
  <c r="I5" i="150"/>
  <c r="I6" i="150"/>
  <c r="J5" i="150"/>
  <c r="J6" i="150"/>
  <c r="I3" i="117"/>
  <c r="J3" i="117"/>
  <c r="I14" i="46"/>
  <c r="J14" i="46"/>
  <c r="I2" i="156"/>
  <c r="J2" i="156"/>
  <c r="I36" i="48"/>
  <c r="J36" i="48"/>
  <c r="I8" i="127"/>
  <c r="J8" i="127"/>
  <c r="I5" i="123"/>
  <c r="J5" i="123"/>
  <c r="I5" i="132"/>
  <c r="J5" i="132"/>
  <c r="F4" i="153"/>
  <c r="I3" i="153"/>
  <c r="J3" i="153"/>
  <c r="I2" i="153"/>
  <c r="J2" i="153"/>
  <c r="F4" i="150"/>
  <c r="I3" i="150"/>
  <c r="I4" i="150"/>
  <c r="J3" i="150"/>
  <c r="J4" i="150"/>
  <c r="F12" i="129"/>
  <c r="I11" i="129"/>
  <c r="I12" i="129"/>
  <c r="J11" i="129"/>
  <c r="J12" i="129"/>
  <c r="I3" i="152"/>
  <c r="I4" i="152"/>
  <c r="J3" i="152"/>
  <c r="J4" i="152"/>
  <c r="I2" i="152"/>
  <c r="J2" i="152"/>
  <c r="I3" i="151"/>
  <c r="J3" i="151"/>
  <c r="F4" i="151"/>
  <c r="I2" i="151"/>
  <c r="I4" i="151"/>
  <c r="J2" i="151"/>
  <c r="J4" i="151"/>
  <c r="G4" i="151"/>
  <c r="H4" i="151"/>
  <c r="F10" i="129"/>
  <c r="I9" i="129"/>
  <c r="I10" i="129"/>
  <c r="J9" i="129"/>
  <c r="J10" i="129"/>
  <c r="F8" i="129"/>
  <c r="I7" i="129"/>
  <c r="I8" i="129"/>
  <c r="J7" i="129"/>
  <c r="J8" i="129"/>
  <c r="F4" i="132"/>
  <c r="F6" i="132"/>
  <c r="I3" i="132"/>
  <c r="J3" i="132"/>
  <c r="I2" i="150"/>
  <c r="J2" i="150"/>
  <c r="I3" i="145"/>
  <c r="I4" i="145"/>
  <c r="J3" i="145"/>
  <c r="J4" i="145"/>
  <c r="F10" i="116"/>
  <c r="I9" i="116"/>
  <c r="I10" i="116"/>
  <c r="J9" i="116"/>
  <c r="J10" i="116"/>
  <c r="I3" i="147"/>
  <c r="J3" i="147"/>
  <c r="F4" i="147"/>
  <c r="I2" i="147"/>
  <c r="I4" i="147"/>
  <c r="J2" i="147"/>
  <c r="J4" i="147"/>
  <c r="G4" i="147"/>
  <c r="H4" i="147"/>
  <c r="F53" i="20"/>
  <c r="I52" i="20"/>
  <c r="J52" i="20"/>
  <c r="I2" i="145"/>
  <c r="J2" i="145"/>
  <c r="I34" i="48"/>
  <c r="J34" i="48"/>
  <c r="I32" i="48"/>
  <c r="J32" i="48"/>
  <c r="I7" i="116"/>
  <c r="J7" i="116"/>
  <c r="D4" i="116"/>
  <c r="B6" i="116"/>
  <c r="E6" i="116"/>
  <c r="I3" i="134"/>
  <c r="I4" i="134"/>
  <c r="J3" i="134"/>
  <c r="J4" i="134"/>
  <c r="I2" i="134"/>
  <c r="J2" i="134"/>
  <c r="D4" i="134"/>
  <c r="I29" i="123"/>
  <c r="J29" i="123"/>
  <c r="I28" i="123"/>
  <c r="J28" i="123"/>
  <c r="I30" i="48"/>
  <c r="J30" i="48"/>
  <c r="F6" i="129"/>
  <c r="I5" i="129"/>
  <c r="I6" i="129"/>
  <c r="J5" i="129"/>
  <c r="J6" i="129"/>
  <c r="I2" i="132"/>
  <c r="J2" i="132"/>
  <c r="I3" i="129"/>
  <c r="J3" i="129"/>
  <c r="F4" i="129"/>
  <c r="I2" i="129"/>
  <c r="I4" i="129"/>
  <c r="J2" i="129"/>
  <c r="J4" i="129"/>
  <c r="G4" i="129"/>
  <c r="H4" i="129"/>
  <c r="D27" i="48"/>
  <c r="B29" i="48"/>
  <c r="E29" i="48"/>
  <c r="F4" i="127"/>
  <c r="I3" i="127"/>
  <c r="J3" i="127"/>
  <c r="I2" i="127"/>
  <c r="J2" i="127"/>
  <c r="I34" i="57"/>
  <c r="J34" i="57"/>
  <c r="I28" i="48"/>
  <c r="J28" i="48"/>
  <c r="I33" i="57"/>
  <c r="J33" i="57"/>
  <c r="I50" i="20"/>
  <c r="J50" i="20"/>
  <c r="I32" i="57"/>
  <c r="J32" i="57"/>
  <c r="I2" i="125"/>
  <c r="I4" i="125"/>
  <c r="J2" i="125"/>
  <c r="J4" i="125"/>
  <c r="G27" i="48"/>
  <c r="G29" i="48"/>
  <c r="G31" i="48"/>
  <c r="G33" i="48"/>
  <c r="G35" i="48"/>
  <c r="H27" i="48"/>
  <c r="H29" i="48"/>
  <c r="H31" i="48"/>
  <c r="H33" i="48"/>
  <c r="H35" i="48"/>
  <c r="F27" i="48"/>
  <c r="F29" i="48"/>
  <c r="F31" i="48"/>
  <c r="F33" i="48"/>
  <c r="F35" i="48"/>
  <c r="I26" i="48"/>
  <c r="J26" i="48"/>
  <c r="I3" i="123"/>
  <c r="J3" i="123"/>
  <c r="F4" i="123"/>
  <c r="F6" i="123"/>
  <c r="I2" i="123"/>
  <c r="I4" i="123"/>
  <c r="J2" i="123"/>
  <c r="J4" i="123"/>
  <c r="G4" i="123"/>
  <c r="G6" i="123"/>
  <c r="H4" i="123"/>
  <c r="H6" i="123"/>
  <c r="I5" i="116"/>
  <c r="J5" i="116"/>
  <c r="I3" i="116"/>
  <c r="J3" i="116"/>
  <c r="G49" i="20"/>
  <c r="H49" i="20"/>
  <c r="I2" i="117"/>
  <c r="I4" i="117" s="1"/>
  <c r="I6" i="117" s="1"/>
  <c r="I8" i="117" s="1"/>
  <c r="J2" i="117"/>
  <c r="J4" i="117" s="1"/>
  <c r="J6" i="117" s="1"/>
  <c r="J8" i="117" s="1"/>
  <c r="I25" i="48"/>
  <c r="J25" i="48"/>
  <c r="H2" i="116"/>
  <c r="H4" i="116"/>
  <c r="H6" i="116"/>
  <c r="H8" i="116"/>
  <c r="G2" i="116"/>
  <c r="G4" i="116"/>
  <c r="G6" i="116"/>
  <c r="G8" i="116"/>
  <c r="F2" i="116"/>
  <c r="F4" i="116"/>
  <c r="F6" i="116"/>
  <c r="F8" i="116"/>
  <c r="I16" i="42"/>
  <c r="J16" i="42"/>
  <c r="I23" i="48"/>
  <c r="J23" i="48"/>
  <c r="I21" i="48"/>
  <c r="J21" i="48"/>
  <c r="G18" i="48"/>
  <c r="H18" i="48"/>
  <c r="I14" i="42"/>
  <c r="J14" i="42"/>
  <c r="C9" i="110"/>
  <c r="J8" i="110"/>
  <c r="I3" i="110"/>
  <c r="J3" i="110"/>
  <c r="F4" i="110"/>
  <c r="I2" i="110"/>
  <c r="I4" i="110"/>
  <c r="J2" i="110"/>
  <c r="J4" i="110"/>
  <c r="G4" i="110"/>
  <c r="H4" i="110"/>
  <c r="D18" i="48"/>
  <c r="E20" i="48"/>
  <c r="G20" i="48"/>
  <c r="G22" i="48"/>
  <c r="G24" i="48"/>
  <c r="H20" i="48"/>
  <c r="H22" i="48"/>
  <c r="H24" i="48"/>
  <c r="I19" i="48"/>
  <c r="J19" i="48"/>
  <c r="F18" i="48"/>
  <c r="F20" i="48"/>
  <c r="F22" i="48"/>
  <c r="F24" i="48"/>
  <c r="I17" i="48"/>
  <c r="J17" i="48"/>
  <c r="I12" i="42"/>
  <c r="J12" i="42"/>
  <c r="I42" i="57"/>
  <c r="J42" i="57"/>
  <c r="I41" i="57"/>
  <c r="J41" i="57"/>
  <c r="I30" i="57"/>
  <c r="J30" i="57"/>
  <c r="D49" i="20"/>
  <c r="F49" i="20"/>
  <c r="I48" i="20"/>
  <c r="J48" i="20"/>
  <c r="I47" i="20"/>
  <c r="J47" i="20"/>
  <c r="I28" i="57"/>
  <c r="J28" i="57"/>
  <c r="I16" i="48"/>
  <c r="J16" i="48"/>
  <c r="I15" i="48"/>
  <c r="J15" i="48"/>
  <c r="I14" i="48"/>
  <c r="J14" i="48"/>
  <c r="I26" i="57"/>
  <c r="J26" i="57"/>
  <c r="B6" i="163"/>
  <c r="I8" i="150"/>
  <c r="J8" i="150"/>
  <c r="I9" i="150"/>
  <c r="J9" i="150"/>
  <c r="J10" i="150"/>
  <c r="J18" i="169"/>
  <c r="I7" i="170"/>
  <c r="J7" i="170"/>
  <c r="I6" i="170"/>
  <c r="J6" i="170"/>
  <c r="C8" i="171"/>
  <c r="E8" i="171"/>
  <c r="E7" i="171"/>
  <c r="J15" i="169"/>
  <c r="I9" i="169"/>
  <c r="J9" i="169"/>
  <c r="J11" i="169"/>
  <c r="J53" i="20"/>
  <c r="I53" i="20"/>
  <c r="J4" i="163"/>
  <c r="J6" i="163"/>
  <c r="I4" i="163"/>
  <c r="I6" i="163"/>
  <c r="I9" i="163"/>
  <c r="J9" i="163"/>
  <c r="H17" i="153"/>
  <c r="G17" i="153"/>
  <c r="F17" i="153"/>
  <c r="H20" i="123"/>
  <c r="G20" i="123"/>
  <c r="F20" i="123"/>
  <c r="E22" i="123"/>
  <c r="J27" i="123"/>
  <c r="J9" i="153"/>
  <c r="J11" i="153"/>
  <c r="I9" i="153"/>
  <c r="I11" i="153"/>
  <c r="J25" i="153"/>
  <c r="J22" i="127"/>
  <c r="E8" i="162"/>
  <c r="H7" i="162"/>
  <c r="G7" i="162"/>
  <c r="F7" i="162"/>
  <c r="H6" i="162"/>
  <c r="G6" i="162"/>
  <c r="F6" i="162"/>
  <c r="I17" i="127"/>
  <c r="J17" i="127"/>
  <c r="I18" i="127"/>
  <c r="J18" i="127"/>
  <c r="J19" i="127"/>
  <c r="J42" i="123"/>
  <c r="J15" i="127"/>
  <c r="J6" i="166"/>
  <c r="I6" i="166"/>
  <c r="J4" i="153"/>
  <c r="I4" i="153"/>
  <c r="J22" i="153"/>
  <c r="J39" i="123"/>
  <c r="J36" i="123"/>
  <c r="J4" i="127"/>
  <c r="I4" i="127"/>
  <c r="J4" i="132"/>
  <c r="I4" i="132"/>
  <c r="J6" i="132"/>
  <c r="I6" i="132"/>
  <c r="D6" i="132"/>
  <c r="B10" i="132"/>
  <c r="D10" i="132"/>
  <c r="J6" i="123"/>
  <c r="I6" i="123"/>
  <c r="J6" i="156"/>
  <c r="I6" i="156"/>
  <c r="J33" i="123"/>
  <c r="J30" i="123"/>
  <c r="D6" i="116"/>
  <c r="E8" i="116"/>
  <c r="D8" i="116"/>
  <c r="D29" i="48"/>
  <c r="B31" i="48"/>
  <c r="E31" i="48"/>
  <c r="J27" i="48"/>
  <c r="J29" i="48"/>
  <c r="J31" i="48"/>
  <c r="J33" i="48"/>
  <c r="J35" i="48"/>
  <c r="I27" i="48"/>
  <c r="I29" i="48"/>
  <c r="I31" i="48"/>
  <c r="I33" i="48"/>
  <c r="I35" i="48"/>
  <c r="J49" i="20"/>
  <c r="I49" i="20"/>
  <c r="D20" i="48"/>
  <c r="E22" i="48"/>
  <c r="I2" i="116"/>
  <c r="I4" i="116"/>
  <c r="I6" i="116"/>
  <c r="I8" i="116"/>
  <c r="J2" i="116"/>
  <c r="J4" i="116"/>
  <c r="J6" i="116"/>
  <c r="J8" i="116"/>
  <c r="J18" i="48"/>
  <c r="I18" i="48"/>
  <c r="C10" i="110"/>
  <c r="E10" i="110"/>
  <c r="E9" i="110"/>
  <c r="J20" i="48"/>
  <c r="J22" i="48"/>
  <c r="J24" i="48"/>
  <c r="I20" i="48"/>
  <c r="I22" i="48"/>
  <c r="I24" i="48"/>
  <c r="J43" i="57"/>
  <c r="E24" i="57"/>
  <c r="B10" i="163"/>
  <c r="E8" i="163"/>
  <c r="J8" i="170"/>
  <c r="H7" i="171"/>
  <c r="G7" i="171"/>
  <c r="F7" i="171"/>
  <c r="E9" i="171"/>
  <c r="H8" i="171"/>
  <c r="G8" i="171"/>
  <c r="F8" i="171"/>
  <c r="I17" i="153"/>
  <c r="J17" i="153"/>
  <c r="I20" i="123"/>
  <c r="J20" i="123"/>
  <c r="J22" i="123"/>
  <c r="I6" i="162"/>
  <c r="J6" i="162"/>
  <c r="I7" i="162"/>
  <c r="J7" i="162"/>
  <c r="J8" i="162"/>
  <c r="B8" i="116"/>
  <c r="D31" i="48"/>
  <c r="B33" i="48"/>
  <c r="E33" i="48"/>
  <c r="D22" i="48"/>
  <c r="E24" i="48"/>
  <c r="D24" i="48"/>
  <c r="H9" i="110"/>
  <c r="G9" i="110"/>
  <c r="F9" i="110"/>
  <c r="E11" i="110"/>
  <c r="H10" i="110"/>
  <c r="G10" i="110"/>
  <c r="F10" i="110"/>
  <c r="H24" i="57"/>
  <c r="G24" i="57"/>
  <c r="F24" i="57"/>
  <c r="H8" i="163"/>
  <c r="G8" i="163"/>
  <c r="F8" i="163"/>
  <c r="I8" i="163"/>
  <c r="E10" i="163"/>
  <c r="J8" i="163"/>
  <c r="J10" i="163"/>
  <c r="I8" i="171"/>
  <c r="J8" i="171"/>
  <c r="I7" i="171"/>
  <c r="J7" i="171"/>
  <c r="D33" i="48"/>
  <c r="B35" i="48"/>
  <c r="E35" i="48"/>
  <c r="D35" i="48"/>
  <c r="I10" i="110"/>
  <c r="J10" i="110"/>
  <c r="I9" i="110"/>
  <c r="J9" i="110"/>
  <c r="I24" i="57"/>
  <c r="J24" i="57"/>
  <c r="C23" i="57"/>
  <c r="C25" i="57"/>
  <c r="C27" i="57"/>
  <c r="C29" i="57"/>
  <c r="C31" i="57"/>
  <c r="E22" i="57"/>
  <c r="I21" i="57"/>
  <c r="E21" i="57"/>
  <c r="J21" i="57"/>
  <c r="J9" i="171"/>
  <c r="J10" i="171"/>
  <c r="J11" i="110"/>
  <c r="J12" i="110"/>
  <c r="E23" i="57"/>
  <c r="H22" i="57"/>
  <c r="H23" i="57"/>
  <c r="H25" i="57"/>
  <c r="H27" i="57"/>
  <c r="H29" i="57"/>
  <c r="H31" i="57"/>
  <c r="G22" i="57"/>
  <c r="G23" i="57"/>
  <c r="G25" i="57"/>
  <c r="G27" i="57"/>
  <c r="G29" i="57"/>
  <c r="G31" i="57"/>
  <c r="F22" i="57"/>
  <c r="D23" i="57"/>
  <c r="E25" i="57"/>
  <c r="F23" i="57"/>
  <c r="F25" i="57"/>
  <c r="F27" i="57"/>
  <c r="F29" i="57"/>
  <c r="F31" i="57"/>
  <c r="I22" i="57"/>
  <c r="I23" i="57"/>
  <c r="I25" i="57"/>
  <c r="I27" i="57"/>
  <c r="I29" i="57"/>
  <c r="I31" i="57"/>
  <c r="J22" i="57"/>
  <c r="J23" i="57"/>
  <c r="J25" i="57"/>
  <c r="J27" i="57"/>
  <c r="J29" i="57"/>
  <c r="J31" i="57"/>
  <c r="D25" i="57"/>
  <c r="E27" i="57"/>
  <c r="D27" i="57"/>
  <c r="E29" i="57"/>
  <c r="D29" i="57"/>
  <c r="E31" i="57"/>
  <c r="D31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E2" i="75"/>
  <c r="H2" i="75"/>
  <c r="G2" i="75"/>
  <c r="F2" i="75"/>
  <c r="C9" i="46"/>
  <c r="C11" i="46"/>
  <c r="C13" i="46"/>
  <c r="E8" i="46"/>
  <c r="E7" i="46"/>
  <c r="I2" i="75"/>
  <c r="J2" i="75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2" i="48"/>
  <c r="E10" i="42"/>
  <c r="C16" i="57"/>
  <c r="C18" i="57"/>
  <c r="C20" i="57"/>
  <c r="E14" i="57"/>
  <c r="G14" i="57"/>
  <c r="E9" i="42"/>
  <c r="C39" i="57"/>
  <c r="E39" i="57"/>
  <c r="E38" i="57"/>
  <c r="F38" i="57"/>
  <c r="E15" i="57"/>
  <c r="G15" i="57"/>
  <c r="G16" i="57"/>
  <c r="C4" i="46"/>
  <c r="C6" i="46"/>
  <c r="E3" i="46"/>
  <c r="C13" i="57"/>
  <c r="E12" i="57"/>
  <c r="H12" i="57"/>
  <c r="E11" i="57"/>
  <c r="G11" i="57"/>
  <c r="A10" i="57"/>
  <c r="E10" i="48"/>
  <c r="G10" i="48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G2" i="20"/>
  <c r="H2" i="20"/>
  <c r="I2" i="20"/>
  <c r="J2" i="20"/>
  <c r="E3" i="20"/>
  <c r="F3" i="20"/>
  <c r="G3" i="20"/>
  <c r="H3" i="20"/>
  <c r="I3" i="20"/>
  <c r="J3" i="20"/>
  <c r="C4" i="20"/>
  <c r="E4" i="20"/>
  <c r="D4" i="20"/>
  <c r="F4" i="20"/>
  <c r="G4" i="20"/>
  <c r="H4" i="20"/>
  <c r="I4" i="20"/>
  <c r="J4" i="20"/>
  <c r="E5" i="20"/>
  <c r="F5" i="20"/>
  <c r="G5" i="20"/>
  <c r="H5" i="20"/>
  <c r="I5" i="20"/>
  <c r="J5" i="20"/>
  <c r="C6" i="20"/>
  <c r="E6" i="20"/>
  <c r="D6" i="20"/>
  <c r="F6" i="20"/>
  <c r="G6" i="20"/>
  <c r="H6" i="20"/>
  <c r="I6" i="20"/>
  <c r="J6" i="20"/>
  <c r="E7" i="20"/>
  <c r="F7" i="20"/>
  <c r="G7" i="20"/>
  <c r="H7" i="20"/>
  <c r="I7" i="20"/>
  <c r="J7" i="20"/>
  <c r="E8" i="20"/>
  <c r="J8" i="20"/>
  <c r="E9" i="20"/>
  <c r="F9" i="20"/>
  <c r="G9" i="20"/>
  <c r="H9" i="20"/>
  <c r="I9" i="20"/>
  <c r="J9" i="20"/>
  <c r="C10" i="20"/>
  <c r="E10" i="20"/>
  <c r="F10" i="20"/>
  <c r="G10" i="20"/>
  <c r="H10" i="20"/>
  <c r="I10" i="20"/>
  <c r="J10" i="20"/>
  <c r="A11" i="20"/>
  <c r="E11" i="20"/>
  <c r="J11" i="20"/>
  <c r="E12" i="20"/>
  <c r="F12" i="20"/>
  <c r="G12" i="20"/>
  <c r="H12" i="20"/>
  <c r="I12" i="20"/>
  <c r="J12" i="20"/>
  <c r="C13" i="20"/>
  <c r="E13" i="20"/>
  <c r="F13" i="20"/>
  <c r="G13" i="20"/>
  <c r="H13" i="20"/>
  <c r="I13" i="20"/>
  <c r="J13" i="20"/>
  <c r="A14" i="20"/>
  <c r="E14" i="20"/>
  <c r="J14" i="20"/>
  <c r="E15" i="20"/>
  <c r="F15" i="20"/>
  <c r="G15" i="20"/>
  <c r="H15" i="20"/>
  <c r="I15" i="20"/>
  <c r="J15" i="20"/>
  <c r="C16" i="20"/>
  <c r="E16" i="20"/>
  <c r="F16" i="20"/>
  <c r="G16" i="20"/>
  <c r="H16" i="20"/>
  <c r="I16" i="20"/>
  <c r="J16" i="20"/>
  <c r="A17" i="20"/>
  <c r="E17" i="20"/>
  <c r="J17" i="20"/>
  <c r="E18" i="20"/>
  <c r="F18" i="20"/>
  <c r="G18" i="20"/>
  <c r="H18" i="20"/>
  <c r="I18" i="20"/>
  <c r="J18" i="20"/>
  <c r="C19" i="20"/>
  <c r="E19" i="20"/>
  <c r="F19" i="20"/>
  <c r="G19" i="20"/>
  <c r="H19" i="20"/>
  <c r="I19" i="20"/>
  <c r="J19" i="20"/>
  <c r="A20" i="20"/>
  <c r="E20" i="20"/>
  <c r="J20" i="20"/>
  <c r="E21" i="20"/>
  <c r="F21" i="20"/>
  <c r="G21" i="20"/>
  <c r="H21" i="20"/>
  <c r="I21" i="20"/>
  <c r="J21" i="20"/>
  <c r="E22" i="20"/>
  <c r="F22" i="20"/>
  <c r="G22" i="20"/>
  <c r="H22" i="20"/>
  <c r="I22" i="20"/>
  <c r="J22" i="20"/>
  <c r="A23" i="20"/>
  <c r="E23" i="20"/>
  <c r="J23" i="20"/>
  <c r="E24" i="20"/>
  <c r="F24" i="20"/>
  <c r="G24" i="20"/>
  <c r="H24" i="20"/>
  <c r="I24" i="20"/>
  <c r="J24" i="20"/>
  <c r="E25" i="20"/>
  <c r="F25" i="20"/>
  <c r="G25" i="20"/>
  <c r="H25" i="20"/>
  <c r="I25" i="20"/>
  <c r="J25" i="20"/>
  <c r="C26" i="20"/>
  <c r="E26" i="20"/>
  <c r="D26" i="20"/>
  <c r="F26" i="20"/>
  <c r="G26" i="20"/>
  <c r="H26" i="20"/>
  <c r="I26" i="20"/>
  <c r="J26" i="20"/>
  <c r="E27" i="20"/>
  <c r="F27" i="20"/>
  <c r="G27" i="20"/>
  <c r="H27" i="20"/>
  <c r="I27" i="20"/>
  <c r="J27" i="20"/>
  <c r="C28" i="20"/>
  <c r="E28" i="20"/>
  <c r="D28" i="20"/>
  <c r="F28" i="20"/>
  <c r="G28" i="20"/>
  <c r="H28" i="20"/>
  <c r="I28" i="20"/>
  <c r="J28" i="20"/>
  <c r="E29" i="20"/>
  <c r="F29" i="20"/>
  <c r="G29" i="20"/>
  <c r="H29" i="20"/>
  <c r="I29" i="20"/>
  <c r="J29" i="20"/>
  <c r="C30" i="20"/>
  <c r="E30" i="20"/>
  <c r="D30" i="20"/>
  <c r="F30" i="20"/>
  <c r="G30" i="20"/>
  <c r="H30" i="20"/>
  <c r="I30" i="20"/>
  <c r="J30" i="20"/>
  <c r="E31" i="20"/>
  <c r="F31" i="20"/>
  <c r="G31" i="20"/>
  <c r="H31" i="20"/>
  <c r="I31" i="20"/>
  <c r="J31" i="20"/>
  <c r="C32" i="20"/>
  <c r="E32" i="20"/>
  <c r="D32" i="20"/>
  <c r="F32" i="20"/>
  <c r="G32" i="20"/>
  <c r="H32" i="20"/>
  <c r="I32" i="20"/>
  <c r="J32" i="20"/>
  <c r="E33" i="20"/>
  <c r="F33" i="20"/>
  <c r="G33" i="20"/>
  <c r="H33" i="20"/>
  <c r="I33" i="20"/>
  <c r="J33" i="20"/>
  <c r="C34" i="20"/>
  <c r="E34" i="20"/>
  <c r="D34" i="20"/>
  <c r="F34" i="20"/>
  <c r="G34" i="20"/>
  <c r="H34" i="20"/>
  <c r="I34" i="20"/>
  <c r="J34" i="20"/>
  <c r="E35" i="20"/>
  <c r="F35" i="20"/>
  <c r="G35" i="20"/>
  <c r="H35" i="20"/>
  <c r="I35" i="20"/>
  <c r="J35" i="20"/>
  <c r="C36" i="20"/>
  <c r="E36" i="20"/>
  <c r="D36" i="20"/>
  <c r="F36" i="20"/>
  <c r="G36" i="20"/>
  <c r="H36" i="20"/>
  <c r="I36" i="20"/>
  <c r="J36" i="20"/>
  <c r="E38" i="20"/>
  <c r="F38" i="20"/>
  <c r="G38" i="20"/>
  <c r="H38" i="20"/>
  <c r="I38" i="20"/>
  <c r="J38" i="20"/>
  <c r="E39" i="20"/>
  <c r="F39" i="20"/>
  <c r="G39" i="20"/>
  <c r="H39" i="20"/>
  <c r="I39" i="20"/>
  <c r="J39" i="20"/>
  <c r="E40" i="20"/>
  <c r="F40" i="20"/>
  <c r="G40" i="20"/>
  <c r="H40" i="20"/>
  <c r="I40" i="20"/>
  <c r="J40" i="20"/>
  <c r="E41" i="20"/>
  <c r="F41" i="20"/>
  <c r="G41" i="20"/>
  <c r="H41" i="20"/>
  <c r="I41" i="20"/>
  <c r="J41" i="20"/>
  <c r="E42" i="20"/>
  <c r="F42" i="20"/>
  <c r="G42" i="20"/>
  <c r="H42" i="20"/>
  <c r="I42" i="20"/>
  <c r="J42" i="20"/>
  <c r="E43" i="20"/>
  <c r="F43" i="20"/>
  <c r="G43" i="20"/>
  <c r="H43" i="20"/>
  <c r="I43" i="20"/>
  <c r="J43" i="20"/>
  <c r="E44" i="20"/>
  <c r="F44" i="20"/>
  <c r="G44" i="20"/>
  <c r="H44" i="20"/>
  <c r="I44" i="20"/>
  <c r="J44" i="20"/>
  <c r="C45" i="20"/>
  <c r="E45" i="20"/>
  <c r="D45" i="20"/>
  <c r="F45" i="20"/>
  <c r="G45" i="20"/>
  <c r="H45" i="20"/>
  <c r="I45" i="20"/>
  <c r="J45" i="20"/>
  <c r="E2" i="46"/>
  <c r="E4" i="46"/>
  <c r="H2" i="46"/>
  <c r="E2" i="48"/>
  <c r="F2" i="48"/>
  <c r="G2" i="48"/>
  <c r="H2" i="48"/>
  <c r="I2" i="48"/>
  <c r="J2" i="48"/>
  <c r="E3" i="48"/>
  <c r="F3" i="48"/>
  <c r="G3" i="48"/>
  <c r="H3" i="48"/>
  <c r="I3" i="48"/>
  <c r="J3" i="48"/>
  <c r="C4" i="48"/>
  <c r="E4" i="48"/>
  <c r="D4" i="48"/>
  <c r="F4" i="48"/>
  <c r="G4" i="48"/>
  <c r="H4" i="48"/>
  <c r="I4" i="48"/>
  <c r="J4" i="48"/>
  <c r="E5" i="48"/>
  <c r="F5" i="48"/>
  <c r="G5" i="48"/>
  <c r="H5" i="48"/>
  <c r="I5" i="48"/>
  <c r="J5" i="48"/>
  <c r="C6" i="48"/>
  <c r="E6" i="48"/>
  <c r="D6" i="48"/>
  <c r="F6" i="48"/>
  <c r="G6" i="48"/>
  <c r="H6" i="48"/>
  <c r="I6" i="48"/>
  <c r="J6" i="48"/>
  <c r="E7" i="48"/>
  <c r="F7" i="48"/>
  <c r="G7" i="48"/>
  <c r="H7" i="48"/>
  <c r="I7" i="48"/>
  <c r="J7" i="48"/>
  <c r="E8" i="48"/>
  <c r="F8" i="48"/>
  <c r="C9" i="48"/>
  <c r="C11" i="48"/>
  <c r="C13" i="48"/>
  <c r="E2" i="57"/>
  <c r="F2" i="57"/>
  <c r="G2" i="57"/>
  <c r="H2" i="57"/>
  <c r="I2" i="57"/>
  <c r="J2" i="57"/>
  <c r="E3" i="57"/>
  <c r="F3" i="57"/>
  <c r="G3" i="57"/>
  <c r="H3" i="57"/>
  <c r="I3" i="57"/>
  <c r="J3" i="57"/>
  <c r="C4" i="57"/>
  <c r="E4" i="57"/>
  <c r="D4" i="57"/>
  <c r="F4" i="57"/>
  <c r="G4" i="57"/>
  <c r="H4" i="57"/>
  <c r="I4" i="57"/>
  <c r="J4" i="57"/>
  <c r="E5" i="57"/>
  <c r="F5" i="57"/>
  <c r="G5" i="57"/>
  <c r="H5" i="57"/>
  <c r="I5" i="57"/>
  <c r="J5" i="57"/>
  <c r="C6" i="57"/>
  <c r="E6" i="57"/>
  <c r="D6" i="57"/>
  <c r="F6" i="57"/>
  <c r="G6" i="57"/>
  <c r="H6" i="57"/>
  <c r="I6" i="57"/>
  <c r="J6" i="57"/>
  <c r="E7" i="57"/>
  <c r="H7" i="57"/>
  <c r="H8" i="57"/>
  <c r="C8" i="57"/>
  <c r="C9" i="57"/>
  <c r="E9" i="57"/>
  <c r="G8" i="48"/>
  <c r="G9" i="48"/>
  <c r="G11" i="48"/>
  <c r="F9" i="48"/>
  <c r="H8" i="48"/>
  <c r="H9" i="48"/>
  <c r="E9" i="48"/>
  <c r="D9" i="48"/>
  <c r="I8" i="48"/>
  <c r="I9" i="48"/>
  <c r="J8" i="48"/>
  <c r="J9" i="48"/>
  <c r="E8" i="57"/>
  <c r="D8" i="57"/>
  <c r="F7" i="57"/>
  <c r="F8" i="57"/>
  <c r="G7" i="57"/>
  <c r="G8" i="57"/>
  <c r="I7" i="57"/>
  <c r="I8" i="57"/>
  <c r="J7" i="57"/>
  <c r="J8" i="57"/>
  <c r="G7" i="42"/>
  <c r="G8" i="42"/>
  <c r="F7" i="42"/>
  <c r="F2" i="46"/>
  <c r="G2" i="46"/>
  <c r="I2" i="46"/>
  <c r="J2" i="46"/>
  <c r="F9" i="57"/>
  <c r="G9" i="57"/>
  <c r="E10" i="57"/>
  <c r="H9" i="57"/>
  <c r="I9" i="57"/>
  <c r="J9" i="57"/>
  <c r="J10" i="57"/>
  <c r="F10" i="48"/>
  <c r="H10" i="48"/>
  <c r="H11" i="48"/>
  <c r="E11" i="48"/>
  <c r="E13" i="48"/>
  <c r="D11" i="48"/>
  <c r="F11" i="48"/>
  <c r="I10" i="48"/>
  <c r="I11" i="48"/>
  <c r="J10" i="48"/>
  <c r="J11" i="48"/>
  <c r="G12" i="57"/>
  <c r="G13" i="57"/>
  <c r="E13" i="57"/>
  <c r="D13" i="57"/>
  <c r="F12" i="57"/>
  <c r="I12" i="57"/>
  <c r="J12" i="57"/>
  <c r="H9" i="42"/>
  <c r="G9" i="42"/>
  <c r="F9" i="42"/>
  <c r="I7" i="42"/>
  <c r="I8" i="42"/>
  <c r="F8" i="42"/>
  <c r="F39" i="57"/>
  <c r="E40" i="57"/>
  <c r="G39" i="57"/>
  <c r="H39" i="57"/>
  <c r="H38" i="57"/>
  <c r="G38" i="57"/>
  <c r="I38" i="57"/>
  <c r="J38" i="57"/>
  <c r="J7" i="42"/>
  <c r="J8" i="42"/>
  <c r="I39" i="57"/>
  <c r="J39" i="57"/>
  <c r="J40" i="57"/>
  <c r="F14" i="57"/>
  <c r="H14" i="57"/>
  <c r="I14" i="57"/>
  <c r="J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G12" i="48"/>
  <c r="G13" i="48"/>
  <c r="H12" i="48"/>
  <c r="H13" i="48"/>
  <c r="F12" i="48"/>
  <c r="I12" i="48"/>
  <c r="I13" i="48"/>
  <c r="F13" i="48"/>
  <c r="J12" i="48"/>
  <c r="J13" i="48"/>
  <c r="H15" i="57"/>
  <c r="H16" i="57"/>
  <c r="E16" i="57"/>
  <c r="E18" i="57"/>
  <c r="E20" i="57"/>
  <c r="D20" i="57"/>
  <c r="D16" i="57"/>
  <c r="F15" i="57"/>
  <c r="I15" i="57"/>
  <c r="F16" i="57"/>
  <c r="I16" i="57"/>
  <c r="J15" i="57"/>
  <c r="J16" i="57"/>
  <c r="G18" i="57"/>
  <c r="G20" i="57"/>
  <c r="D18" i="57"/>
  <c r="H18" i="57"/>
  <c r="H20" i="57"/>
  <c r="I17" i="57"/>
  <c r="I18" i="57"/>
  <c r="I20" i="57"/>
  <c r="F18" i="57"/>
  <c r="F20" i="57"/>
  <c r="I10" i="42"/>
  <c r="I11" i="42"/>
  <c r="I13" i="42"/>
  <c r="I15" i="42"/>
  <c r="I17" i="42"/>
  <c r="J10" i="42"/>
  <c r="J11" i="42"/>
  <c r="J13" i="42"/>
  <c r="J15" i="42"/>
  <c r="J17" i="42"/>
  <c r="J17" i="57"/>
  <c r="J18" i="57"/>
  <c r="J19" i="57"/>
  <c r="J20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D13" i="48"/>
  <c r="E6" i="46"/>
  <c r="D4" i="46"/>
  <c r="D8" i="42"/>
  <c r="D11" i="42"/>
  <c r="H11" i="57"/>
  <c r="H13" i="57"/>
  <c r="F11" i="57"/>
  <c r="D15" i="42"/>
  <c r="E17" i="42"/>
  <c r="I11" i="57"/>
  <c r="I13" i="57"/>
  <c r="J11" i="57"/>
  <c r="J13" i="57"/>
  <c r="F13" i="57"/>
  <c r="D6" i="46"/>
  <c r="D17" i="42"/>
  <c r="E16" i="153"/>
  <c r="H16" i="153"/>
  <c r="B18" i="153"/>
  <c r="F16" i="153"/>
  <c r="E18" i="153"/>
  <c r="G16" i="153"/>
  <c r="I16" i="153"/>
  <c r="J16" i="153"/>
  <c r="J18" i="153"/>
  <c r="H22" i="169" l="1"/>
  <c r="G22" i="169"/>
  <c r="F22" i="169"/>
  <c r="E24" i="169"/>
  <c r="H23" i="169"/>
  <c r="G23" i="169"/>
  <c r="F23" i="169"/>
  <c r="E8" i="166"/>
  <c r="D8" i="166" s="1"/>
  <c r="H7" i="166"/>
  <c r="H8" i="166" s="1"/>
  <c r="G7" i="166"/>
  <c r="G8" i="166" s="1"/>
  <c r="F7" i="166"/>
  <c r="H16" i="161"/>
  <c r="G16" i="161"/>
  <c r="F16" i="161"/>
  <c r="E18" i="161"/>
  <c r="H17" i="161"/>
  <c r="G17" i="161"/>
  <c r="F17" i="161"/>
  <c r="H12" i="161"/>
  <c r="G12" i="161"/>
  <c r="F12" i="161"/>
  <c r="C8" i="161"/>
  <c r="E6" i="161"/>
  <c r="H43" i="123"/>
  <c r="G43" i="123"/>
  <c r="F43" i="123"/>
  <c r="E45" i="123"/>
  <c r="H44" i="123"/>
  <c r="G44" i="123"/>
  <c r="F44" i="123"/>
  <c r="H17" i="123"/>
  <c r="G17" i="123"/>
  <c r="F17" i="123"/>
  <c r="E11" i="127"/>
  <c r="D11" i="127" s="1"/>
  <c r="H10" i="127"/>
  <c r="H11" i="127" s="1"/>
  <c r="G10" i="127"/>
  <c r="G11" i="127" s="1"/>
  <c r="F10" i="127"/>
  <c r="E8" i="152"/>
  <c r="D8" i="152" s="1"/>
  <c r="H7" i="152"/>
  <c r="H8" i="152" s="1"/>
  <c r="G7" i="152"/>
  <c r="G8" i="152" s="1"/>
  <c r="F7" i="152"/>
  <c r="H13" i="161"/>
  <c r="H14" i="161" s="1"/>
  <c r="G13" i="161"/>
  <c r="G14" i="161" s="1"/>
  <c r="F13" i="161"/>
  <c r="F14" i="161" s="1"/>
  <c r="E24" i="42"/>
  <c r="D24" i="42" s="1"/>
  <c r="H23" i="42"/>
  <c r="H24" i="42" s="1"/>
  <c r="G23" i="42"/>
  <c r="G24" i="42" s="1"/>
  <c r="F23" i="42"/>
  <c r="E22" i="42"/>
  <c r="D22" i="42" s="1"/>
  <c r="H21" i="42"/>
  <c r="H22" i="42" s="1"/>
  <c r="G21" i="42"/>
  <c r="G22" i="42" s="1"/>
  <c r="F21" i="42"/>
  <c r="E6" i="152"/>
  <c r="D6" i="152" s="1"/>
  <c r="H5" i="152"/>
  <c r="H6" i="152" s="1"/>
  <c r="G5" i="152"/>
  <c r="G6" i="152" s="1"/>
  <c r="F5" i="152"/>
  <c r="E11" i="161"/>
  <c r="H10" i="161"/>
  <c r="H11" i="161" s="1"/>
  <c r="G10" i="161"/>
  <c r="G11" i="161" s="1"/>
  <c r="F10" i="161"/>
  <c r="H2" i="172"/>
  <c r="G2" i="172"/>
  <c r="F2" i="172"/>
  <c r="E4" i="172"/>
  <c r="H3" i="172"/>
  <c r="G3" i="172"/>
  <c r="F3" i="172"/>
  <c r="C7" i="172"/>
  <c r="J6" i="172"/>
  <c r="H23" i="127"/>
  <c r="G23" i="127"/>
  <c r="F23" i="127"/>
  <c r="E25" i="127"/>
  <c r="H24" i="127"/>
  <c r="G24" i="127"/>
  <c r="F24" i="127"/>
  <c r="H9" i="127"/>
  <c r="G9" i="127"/>
  <c r="F9" i="127"/>
  <c r="D8" i="117"/>
  <c r="H11" i="117"/>
  <c r="G11" i="117"/>
  <c r="F11" i="117"/>
  <c r="E13" i="117"/>
  <c r="H12" i="117"/>
  <c r="G12" i="117"/>
  <c r="F12" i="117"/>
  <c r="H19" i="169"/>
  <c r="G19" i="169"/>
  <c r="F19" i="169"/>
  <c r="E21" i="169"/>
  <c r="H20" i="169"/>
  <c r="G20" i="169"/>
  <c r="F20" i="169"/>
  <c r="H5" i="169"/>
  <c r="G5" i="169"/>
  <c r="F5" i="169"/>
  <c r="B8" i="165"/>
  <c r="E6" i="165"/>
  <c r="E7" i="165"/>
  <c r="E8" i="147"/>
  <c r="H7" i="147"/>
  <c r="G7" i="147"/>
  <c r="F7" i="147"/>
  <c r="H6" i="147"/>
  <c r="G6" i="147"/>
  <c r="F6" i="147"/>
  <c r="I23" i="169" l="1"/>
  <c r="J23" i="169"/>
  <c r="I22" i="169"/>
  <c r="J22" i="169"/>
  <c r="F8" i="166"/>
  <c r="I7" i="166"/>
  <c r="I8" i="166" s="1"/>
  <c r="J7" i="166"/>
  <c r="J8" i="166" s="1"/>
  <c r="I17" i="161"/>
  <c r="J17" i="161"/>
  <c r="I16" i="161"/>
  <c r="J16" i="161"/>
  <c r="I12" i="161"/>
  <c r="J12" i="161"/>
  <c r="D11" i="161"/>
  <c r="B14" i="161" s="1"/>
  <c r="D14" i="161"/>
  <c r="E8" i="161"/>
  <c r="D8" i="161" s="1"/>
  <c r="H6" i="161"/>
  <c r="H8" i="161" s="1"/>
  <c r="G6" i="161"/>
  <c r="G8" i="161" s="1"/>
  <c r="F6" i="161"/>
  <c r="I44" i="123"/>
  <c r="J44" i="123"/>
  <c r="I43" i="123"/>
  <c r="J43" i="123"/>
  <c r="I17" i="123"/>
  <c r="J17" i="123"/>
  <c r="F11" i="127"/>
  <c r="I10" i="127"/>
  <c r="I11" i="127" s="1"/>
  <c r="J10" i="127"/>
  <c r="J11" i="127" s="1"/>
  <c r="F8" i="152"/>
  <c r="I7" i="152"/>
  <c r="I8" i="152" s="1"/>
  <c r="J7" i="152"/>
  <c r="J8" i="152" s="1"/>
  <c r="I13" i="161"/>
  <c r="I14" i="161" s="1"/>
  <c r="J13" i="161"/>
  <c r="J14" i="161" s="1"/>
  <c r="F24" i="42"/>
  <c r="I23" i="42"/>
  <c r="I24" i="42" s="1"/>
  <c r="J23" i="42"/>
  <c r="J24" i="42" s="1"/>
  <c r="F22" i="42"/>
  <c r="I21" i="42"/>
  <c r="I22" i="42" s="1"/>
  <c r="J21" i="42"/>
  <c r="J22" i="42" s="1"/>
  <c r="F6" i="152"/>
  <c r="I5" i="152"/>
  <c r="I6" i="152" s="1"/>
  <c r="J5" i="152"/>
  <c r="J6" i="152" s="1"/>
  <c r="F11" i="161"/>
  <c r="I10" i="161"/>
  <c r="I11" i="161" s="1"/>
  <c r="J10" i="161"/>
  <c r="J11" i="161" s="1"/>
  <c r="C8" i="172"/>
  <c r="E8" i="172" s="1"/>
  <c r="E7" i="172"/>
  <c r="I3" i="172"/>
  <c r="J3" i="172"/>
  <c r="I2" i="172"/>
  <c r="J2" i="172"/>
  <c r="I24" i="127"/>
  <c r="J24" i="127"/>
  <c r="I23" i="127"/>
  <c r="J23" i="127"/>
  <c r="I9" i="127"/>
  <c r="J9" i="127"/>
  <c r="I12" i="117"/>
  <c r="J12" i="117"/>
  <c r="I11" i="117"/>
  <c r="J11" i="117"/>
  <c r="I20" i="169"/>
  <c r="J20" i="169"/>
  <c r="I19" i="169"/>
  <c r="J19" i="169"/>
  <c r="I5" i="169"/>
  <c r="J5" i="169"/>
  <c r="E8" i="165"/>
  <c r="H7" i="165"/>
  <c r="G7" i="165"/>
  <c r="F7" i="165"/>
  <c r="H6" i="165"/>
  <c r="G6" i="165"/>
  <c r="F6" i="165"/>
  <c r="I7" i="147"/>
  <c r="J7" i="147"/>
  <c r="I6" i="147"/>
  <c r="J6" i="147"/>
  <c r="J24" i="169" l="1"/>
  <c r="J18" i="161"/>
  <c r="F8" i="161"/>
  <c r="I6" i="161"/>
  <c r="J45" i="123"/>
  <c r="J4" i="172"/>
  <c r="H7" i="172"/>
  <c r="G7" i="172"/>
  <c r="F7" i="172"/>
  <c r="E9" i="172"/>
  <c r="H8" i="172"/>
  <c r="G8" i="172"/>
  <c r="F8" i="172"/>
  <c r="J25" i="127"/>
  <c r="J13" i="117"/>
  <c r="J21" i="169"/>
  <c r="I6" i="165"/>
  <c r="J6" i="165"/>
  <c r="I7" i="165"/>
  <c r="J7" i="165"/>
  <c r="J8" i="165" s="1"/>
  <c r="J8" i="147"/>
  <c r="I8" i="161" l="1"/>
  <c r="J6" i="161"/>
  <c r="J8" i="161" s="1"/>
  <c r="I8" i="172"/>
  <c r="J8" i="172"/>
  <c r="I7" i="172"/>
  <c r="J7" i="172"/>
  <c r="J9" i="172" l="1"/>
  <c r="J10" i="172" s="1"/>
</calcChain>
</file>

<file path=xl/sharedStrings.xml><?xml version="1.0" encoding="utf-8"?>
<sst xmlns="http://schemas.openxmlformats.org/spreadsheetml/2006/main" count="352" uniqueCount="42">
  <si>
    <t>BCH</t>
  </si>
  <si>
    <t>BUY</t>
  </si>
  <si>
    <t>SELL</t>
  </si>
  <si>
    <t>BGRIM</t>
  </si>
  <si>
    <t>CKP</t>
  </si>
  <si>
    <t>DIF</t>
  </si>
  <si>
    <t>BAL</t>
  </si>
  <si>
    <t>Balance</t>
  </si>
  <si>
    <t xml:space="preserve"> </t>
  </si>
  <si>
    <t>DOHOME</t>
  </si>
  <si>
    <t>EPG</t>
  </si>
  <si>
    <t>BALANCE</t>
  </si>
  <si>
    <t>GLOBAL</t>
  </si>
  <si>
    <t>HREIT</t>
  </si>
  <si>
    <t>IMH</t>
  </si>
  <si>
    <t>IP</t>
  </si>
  <si>
    <t>IVL</t>
  </si>
  <si>
    <t>Bal</t>
  </si>
  <si>
    <t>BALAnce</t>
  </si>
  <si>
    <t>JASIF</t>
  </si>
  <si>
    <t>KCE</t>
  </si>
  <si>
    <t>MCS</t>
  </si>
  <si>
    <t>balance</t>
  </si>
  <si>
    <t>NER</t>
  </si>
  <si>
    <t>NOBLE</t>
  </si>
  <si>
    <t>PTT</t>
  </si>
  <si>
    <t>PTTGC</t>
  </si>
  <si>
    <t>RATCH</t>
  </si>
  <si>
    <t>RCL</t>
  </si>
  <si>
    <t>RJH</t>
  </si>
  <si>
    <t>SCC</t>
  </si>
  <si>
    <t>SIS</t>
  </si>
  <si>
    <t>STA</t>
  </si>
  <si>
    <t>SYNEX</t>
  </si>
  <si>
    <t>TISCO</t>
  </si>
  <si>
    <t>TMT</t>
  </si>
  <si>
    <t>TOP</t>
  </si>
  <si>
    <t>TSTH</t>
  </si>
  <si>
    <t>TU</t>
  </si>
  <si>
    <t>TYCN</t>
  </si>
  <si>
    <t>LPF</t>
  </si>
  <si>
    <t>WHART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</si>
</sst>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87" formatCode="yyyy\-mm\-dd"/>
    <numFmt numFmtId="188" formatCode="\฿#,##0.00"/>
    <numFmt numFmtId="189" formatCode="[$฿-41E]#,##0.00"/>
    <numFmt numFmtId="190" formatCode="\฿#,##0.000"/>
    <numFmt numFmtId="191" formatCode="#,##0.0000"/>
    <numFmt numFmtId="192" formatCode="0.0000"/>
    <numFmt numFmtId="193" formatCode="yyyy\-mm\-dd;@"/>
    <numFmt numFmtId="194" formatCode="&quot;฿&quot;#,##0.00"/>
    <numFmt numFmtId="195" formatCode="&quot;฿&quot;#,##0.0000"/>
  </numFmts>
  <fonts count="18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</font>
    <font>
      <sz val="10"/>
      <color indexed="8"/>
      <name val="Calibri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88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88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88" fontId="4" fillId="0" borderId="0" xfId="0" applyNumberFormat="1" applyFont="1"/>
    <xf numFmtId="189" fontId="4" fillId="0" borderId="0" xfId="0" applyNumberFormat="1" applyFont="1"/>
    <xf numFmtId="2" fontId="5" fillId="0" borderId="0" xfId="0" applyNumberFormat="1" applyFont="1"/>
    <xf numFmtId="0" fontId="5" fillId="0" borderId="0" xfId="0" applyFont="1"/>
    <xf numFmtId="189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88" fontId="6" fillId="0" borderId="0" xfId="0" applyNumberFormat="1" applyFont="1"/>
    <xf numFmtId="189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90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91" fontId="6" fillId="0" borderId="0" xfId="0" applyNumberFormat="1" applyFont="1"/>
    <xf numFmtId="4" fontId="3" fillId="0" borderId="0" xfId="0" applyNumberFormat="1" applyFont="1"/>
    <xf numFmtId="190" fontId="3" fillId="0" borderId="0" xfId="0" applyNumberFormat="1" applyFont="1"/>
    <xf numFmtId="191" fontId="2" fillId="0" borderId="0" xfId="0" applyNumberFormat="1" applyFont="1"/>
    <xf numFmtId="189" fontId="2" fillId="0" borderId="0" xfId="0" applyNumberFormat="1" applyFont="1"/>
    <xf numFmtId="187" fontId="6" fillId="0" borderId="0" xfId="0" applyNumberFormat="1" applyFont="1"/>
    <xf numFmtId="187" fontId="4" fillId="0" borderId="0" xfId="0" applyNumberFormat="1" applyFont="1"/>
    <xf numFmtId="192" fontId="4" fillId="0" borderId="0" xfId="0" applyNumberFormat="1" applyFont="1"/>
    <xf numFmtId="191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92" fontId="1" fillId="0" borderId="0" xfId="0" applyNumberFormat="1" applyFont="1"/>
    <xf numFmtId="191" fontId="3" fillId="0" borderId="0" xfId="0" applyNumberFormat="1" applyFont="1"/>
    <xf numFmtId="191" fontId="1" fillId="0" borderId="0" xfId="0" applyNumberFormat="1" applyFont="1"/>
    <xf numFmtId="4" fontId="2" fillId="0" borderId="0" xfId="0" applyNumberFormat="1" applyFont="1"/>
    <xf numFmtId="193" fontId="4" fillId="0" borderId="0" xfId="0" applyNumberFormat="1" applyFont="1"/>
    <xf numFmtId="193" fontId="1" fillId="0" borderId="0" xfId="0" applyNumberFormat="1" applyFont="1"/>
    <xf numFmtId="3" fontId="8" fillId="0" borderId="0" xfId="0" applyNumberFormat="1" applyFont="1"/>
    <xf numFmtId="191" fontId="8" fillId="0" borderId="0" xfId="0" applyNumberFormat="1" applyFont="1"/>
    <xf numFmtId="189" fontId="1" fillId="0" borderId="0" xfId="0" applyNumberFormat="1" applyFont="1"/>
    <xf numFmtId="193" fontId="8" fillId="0" borderId="0" xfId="0" applyNumberFormat="1" applyFont="1"/>
    <xf numFmtId="0" fontId="8" fillId="0" borderId="0" xfId="0" applyFont="1"/>
    <xf numFmtId="193" fontId="3" fillId="0" borderId="0" xfId="0" applyNumberFormat="1" applyFont="1"/>
    <xf numFmtId="188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88" fontId="12" fillId="0" borderId="0" xfId="0" applyNumberFormat="1" applyFont="1"/>
    <xf numFmtId="194" fontId="3" fillId="0" borderId="0" xfId="0" applyNumberFormat="1" applyFont="1"/>
    <xf numFmtId="0" fontId="12" fillId="0" borderId="0" xfId="0" applyFont="1"/>
    <xf numFmtId="192" fontId="3" fillId="0" borderId="0" xfId="0" applyNumberFormat="1" applyFont="1"/>
    <xf numFmtId="192" fontId="6" fillId="0" borderId="0" xfId="0" applyNumberFormat="1" applyFont="1"/>
    <xf numFmtId="192" fontId="2" fillId="0" borderId="0" xfId="0" applyNumberFormat="1" applyFont="1"/>
    <xf numFmtId="187" fontId="3" fillId="0" borderId="0" xfId="0" applyNumberFormat="1" applyFont="1"/>
    <xf numFmtId="194" fontId="6" fillId="0" borderId="0" xfId="0" applyNumberFormat="1" applyFont="1"/>
    <xf numFmtId="194" fontId="4" fillId="0" borderId="0" xfId="0" applyNumberFormat="1" applyFont="1"/>
    <xf numFmtId="187" fontId="2" fillId="0" borderId="0" xfId="0" applyNumberFormat="1" applyFont="1"/>
    <xf numFmtId="194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4" fontId="8" fillId="0" borderId="0" xfId="0" applyNumberFormat="1" applyFont="1"/>
    <xf numFmtId="189" fontId="8" fillId="0" borderId="0" xfId="0" applyNumberFormat="1" applyFont="1"/>
    <xf numFmtId="195" fontId="6" fillId="0" borderId="0" xfId="0" applyNumberFormat="1" applyFont="1"/>
    <xf numFmtId="188" fontId="14" fillId="0" borderId="0" xfId="0" applyNumberFormat="1" applyFont="1"/>
    <xf numFmtId="10" fontId="13" fillId="0" borderId="0" xfId="0" applyNumberFormat="1" applyFont="1"/>
    <xf numFmtId="195" fontId="2" fillId="0" borderId="0" xfId="0" applyNumberFormat="1" applyFont="1"/>
    <xf numFmtId="10" fontId="12" fillId="0" borderId="0" xfId="0" applyNumberFormat="1" applyFont="1"/>
    <xf numFmtId="14" fontId="16" fillId="0" borderId="0" xfId="0" applyNumberFormat="1" applyFont="1"/>
    <xf numFmtId="0" fontId="16" fillId="0" borderId="0" xfId="0" applyFont="1"/>
    <xf numFmtId="3" fontId="16" fillId="0" borderId="0" xfId="0" applyNumberFormat="1" applyFont="1"/>
    <xf numFmtId="188" fontId="16" fillId="0" borderId="0" xfId="0" applyNumberFormat="1" applyFont="1"/>
    <xf numFmtId="189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88" fontId="17" fillId="0" borderId="0" xfId="0" applyNumberFormat="1" applyFont="1"/>
    <xf numFmtId="189" fontId="17" fillId="0" borderId="0" xfId="0" applyNumberFormat="1" applyFont="1"/>
    <xf numFmtId="10" fontId="1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10"/>
  <sheetViews>
    <sheetView topLeftCell="A3" workbookViewId="0">
      <selection activeCell="D10" sqref="D10"/>
    </sheetView>
  </sheetViews>
  <sheetFormatPr defaultColWidth="8.875" defaultRowHeight="14.25"/>
  <cols>
    <col min="1" max="1" width="10.125" style="51" customWidth="1"/>
    <col min="2" max="2" width="7.125" style="1" customWidth="1"/>
    <col min="3" max="3" width="6.625" style="1" customWidth="1"/>
    <col min="4" max="4" width="7.625" style="48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>
      <c r="B1" s="1" t="s">
        <v>0</v>
      </c>
    </row>
    <row r="2" spans="1:13" s="20" customFormat="1" ht="16.5">
      <c r="A2" s="50">
        <v>44446</v>
      </c>
      <c r="B2" s="15" t="s">
        <v>1</v>
      </c>
      <c r="C2" s="16">
        <v>6000</v>
      </c>
      <c r="D2" s="42">
        <v>21.7</v>
      </c>
      <c r="E2" s="18">
        <f>C2*D2</f>
        <v>130200</v>
      </c>
      <c r="F2" s="18">
        <f>E2*0.002</f>
        <v>260.39999999999998</v>
      </c>
      <c r="G2" s="18">
        <f>E2*0.00006</f>
        <v>7.8120000000000003</v>
      </c>
      <c r="H2" s="18">
        <f>E2*0.00001</f>
        <v>1.302</v>
      </c>
      <c r="I2" s="18">
        <f>(F2+G2+H2)*0.07</f>
        <v>18.865980000000004</v>
      </c>
      <c r="J2" s="18">
        <f>E2+F2+I2+G2+H2</f>
        <v>130488.37998</v>
      </c>
    </row>
    <row r="3" spans="1:13" s="20" customFormat="1" ht="16.5">
      <c r="A3" s="50">
        <v>44469</v>
      </c>
      <c r="B3" s="15" t="s">
        <v>1</v>
      </c>
      <c r="C3" s="16">
        <v>6000</v>
      </c>
      <c r="D3" s="42">
        <v>21.3</v>
      </c>
      <c r="E3" s="18">
        <f>C3*D3</f>
        <v>127800</v>
      </c>
      <c r="F3" s="18">
        <f>E3*0.002</f>
        <v>255.6</v>
      </c>
      <c r="G3" s="18">
        <f>E3*0.00006</f>
        <v>7.6680000000000001</v>
      </c>
      <c r="H3" s="18">
        <f>E3*0.00001</f>
        <v>1.278</v>
      </c>
      <c r="I3" s="18">
        <f>(F3+G3+H3)*0.07</f>
        <v>18.518219999999999</v>
      </c>
      <c r="J3" s="18">
        <f>E3+F3+I3+G3+H3</f>
        <v>128083.06422000001</v>
      </c>
    </row>
    <row r="4" spans="1:13" s="20" customFormat="1" ht="16.5">
      <c r="A4" s="50"/>
      <c r="B4" s="31">
        <f>(D3-D2)/D2</f>
        <v>-1.8433179723502238E-2</v>
      </c>
      <c r="C4" s="16">
        <f>C2+C3</f>
        <v>12000</v>
      </c>
      <c r="D4" s="42">
        <f>E4/C4</f>
        <v>21.5</v>
      </c>
      <c r="E4" s="16">
        <f t="shared" ref="E4:J4" si="0">E2+E3</f>
        <v>258000</v>
      </c>
      <c r="F4" s="16">
        <f t="shared" si="0"/>
        <v>516</v>
      </c>
      <c r="G4" s="16">
        <f t="shared" si="0"/>
        <v>15.48</v>
      </c>
      <c r="H4" s="16">
        <f t="shared" si="0"/>
        <v>2.58</v>
      </c>
      <c r="I4" s="16">
        <f t="shared" si="0"/>
        <v>37.384200000000007</v>
      </c>
      <c r="J4" s="16">
        <f t="shared" si="0"/>
        <v>258571.44420000003</v>
      </c>
      <c r="K4" s="59"/>
      <c r="L4" s="59"/>
    </row>
    <row r="5" spans="1:13" s="20" customFormat="1" ht="16.5">
      <c r="A5" s="50">
        <v>44537</v>
      </c>
      <c r="B5" s="15" t="s">
        <v>1</v>
      </c>
      <c r="C5" s="16">
        <v>3000</v>
      </c>
      <c r="D5" s="42">
        <v>20.5</v>
      </c>
      <c r="E5" s="18">
        <f>C5*D5</f>
        <v>61500</v>
      </c>
      <c r="F5" s="18">
        <f>E5*0.002</f>
        <v>123</v>
      </c>
      <c r="G5" s="18">
        <f>E5*0.00006</f>
        <v>3.69</v>
      </c>
      <c r="H5" s="18">
        <f>E5*0.00001</f>
        <v>0.6150000000000001</v>
      </c>
      <c r="I5" s="18">
        <f>(F5+G5+H5)*0.07</f>
        <v>8.9113500000000005</v>
      </c>
      <c r="J5" s="18">
        <f>E5+F5+I5+G5+H5</f>
        <v>61636.216350000002</v>
      </c>
    </row>
    <row r="6" spans="1:13" s="20" customFormat="1" ht="16.5">
      <c r="A6" s="50"/>
      <c r="B6" s="31">
        <f>(D5-D4)/D4</f>
        <v>-4.6511627906976744E-2</v>
      </c>
      <c r="C6" s="16">
        <f>C4+C5</f>
        <v>15000</v>
      </c>
      <c r="D6" s="42">
        <f>E6/C6</f>
        <v>21.3</v>
      </c>
      <c r="E6" s="16">
        <f t="shared" ref="E6:J6" si="1">E4+E5</f>
        <v>319500</v>
      </c>
      <c r="F6" s="16">
        <f t="shared" si="1"/>
        <v>639</v>
      </c>
      <c r="G6" s="16">
        <f t="shared" si="1"/>
        <v>19.170000000000002</v>
      </c>
      <c r="H6" s="16">
        <f t="shared" si="1"/>
        <v>3.1950000000000003</v>
      </c>
      <c r="I6" s="16">
        <f t="shared" si="1"/>
        <v>46.295550000000006</v>
      </c>
      <c r="J6" s="16">
        <f t="shared" si="1"/>
        <v>320207.66055000003</v>
      </c>
      <c r="K6" s="59"/>
      <c r="L6" s="59"/>
    </row>
    <row r="7" spans="1:13">
      <c r="A7" s="57"/>
      <c r="B7" s="13"/>
      <c r="C7" s="10"/>
      <c r="D7" s="47"/>
      <c r="E7" s="21"/>
      <c r="F7" s="21"/>
      <c r="G7" s="21"/>
      <c r="H7" s="21"/>
      <c r="I7" s="21"/>
      <c r="J7" s="21"/>
    </row>
    <row r="8" spans="1:13" s="22" customFormat="1">
      <c r="A8" s="57">
        <v>44538</v>
      </c>
      <c r="B8" s="13" t="s">
        <v>1</v>
      </c>
      <c r="C8" s="10">
        <v>1500</v>
      </c>
      <c r="D8" s="11">
        <f>D6</f>
        <v>21.3</v>
      </c>
      <c r="E8" s="21">
        <f>C8*D8</f>
        <v>31950</v>
      </c>
      <c r="F8" s="21">
        <f>E8*0.002</f>
        <v>63.9</v>
      </c>
      <c r="G8" s="21">
        <f>E8*0.000068</f>
        <v>2.1726000000000001</v>
      </c>
      <c r="H8" s="21">
        <f>E8*0.00001</f>
        <v>0.31950000000000001</v>
      </c>
      <c r="I8" s="21">
        <f>(F8+G8+H8)*0.07</f>
        <v>4.6474470000000005</v>
      </c>
      <c r="J8" s="21">
        <f>E8+F8+I8+G8+H8</f>
        <v>32021.039547000004</v>
      </c>
      <c r="L8" s="26"/>
    </row>
    <row r="9" spans="1:13" s="13" customFormat="1">
      <c r="A9" s="57">
        <v>44560</v>
      </c>
      <c r="B9" s="13" t="s">
        <v>2</v>
      </c>
      <c r="C9" s="10">
        <f>C8</f>
        <v>1500</v>
      </c>
      <c r="D9" s="35">
        <f>D8*1.1</f>
        <v>23.430000000000003</v>
      </c>
      <c r="E9" s="11">
        <f>C9*D9</f>
        <v>35145.000000000007</v>
      </c>
      <c r="F9" s="36">
        <f>E9*0.002</f>
        <v>70.29000000000002</v>
      </c>
      <c r="G9" s="35">
        <f>E9*0.000068</f>
        <v>2.3898600000000005</v>
      </c>
      <c r="H9" s="35">
        <f>E9*0.00001</f>
        <v>0.3514500000000001</v>
      </c>
      <c r="I9" s="35">
        <f>(F9+G9+H9)*0.07</f>
        <v>5.1121917000000021</v>
      </c>
      <c r="J9" s="35">
        <f>E9-F9-G9-H9-I9</f>
        <v>35066.856498300003</v>
      </c>
    </row>
    <row r="10" spans="1:13" s="32" customFormat="1" ht="18.75">
      <c r="A10" s="9">
        <f>DAYS360(A8,A9)</f>
        <v>22</v>
      </c>
      <c r="B10" s="12">
        <f>(D9-D8)/D8</f>
        <v>0.10000000000000012</v>
      </c>
      <c r="C10" s="10"/>
      <c r="D10" s="11"/>
      <c r="E10" s="21">
        <f>E9-E8</f>
        <v>3195.0000000000073</v>
      </c>
      <c r="F10" s="21"/>
      <c r="G10" s="21"/>
      <c r="H10" s="21"/>
      <c r="I10" s="21"/>
      <c r="J10" s="21">
        <f>J9-J8</f>
        <v>3045.8169512999993</v>
      </c>
      <c r="K10" s="33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5B40E-223D-4476-B2FA-D85981368493}">
  <dimension ref="A1:M12"/>
  <sheetViews>
    <sheetView workbookViewId="0">
      <selection activeCell="C9" sqref="C9"/>
    </sheetView>
  </sheetViews>
  <sheetFormatPr defaultColWidth="8.875" defaultRowHeight="14.25"/>
  <cols>
    <col min="1" max="1" width="10.125" style="51" customWidth="1"/>
    <col min="2" max="2" width="7.125" style="1" customWidth="1"/>
    <col min="3" max="3" width="6.625" style="1" customWidth="1"/>
    <col min="4" max="4" width="7.625" style="48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>
      <c r="B1" s="51" t="s">
        <v>15</v>
      </c>
    </row>
    <row r="2" spans="1:13" s="20" customFormat="1" ht="16.5">
      <c r="A2" s="50">
        <v>44510</v>
      </c>
      <c r="B2" s="15" t="s">
        <v>1</v>
      </c>
      <c r="C2" s="16">
        <v>4500</v>
      </c>
      <c r="D2" s="42">
        <v>21.2</v>
      </c>
      <c r="E2" s="18">
        <f>C2*D2</f>
        <v>95400</v>
      </c>
      <c r="F2" s="18">
        <f>E2*0.002</f>
        <v>190.8</v>
      </c>
      <c r="G2" s="18">
        <f>E2*0.00006</f>
        <v>5.7240000000000002</v>
      </c>
      <c r="H2" s="18">
        <f>E2*0.00001</f>
        <v>0.95400000000000007</v>
      </c>
      <c r="I2" s="18">
        <f>(F2+G2+H2)*0.07</f>
        <v>13.823460000000003</v>
      </c>
      <c r="J2" s="18">
        <f>E2+F2+I2+G2+H2</f>
        <v>95611.301460000002</v>
      </c>
    </row>
    <row r="3" spans="1:13" s="84" customFormat="1">
      <c r="A3" s="89">
        <v>44551</v>
      </c>
      <c r="B3" s="90" t="s">
        <v>1</v>
      </c>
      <c r="C3" s="91">
        <v>3000</v>
      </c>
      <c r="D3" s="92">
        <v>19.7</v>
      </c>
      <c r="E3" s="93">
        <f>C3*D3</f>
        <v>59100</v>
      </c>
      <c r="F3" s="93">
        <f>E3*0.002</f>
        <v>118.2</v>
      </c>
      <c r="G3" s="93">
        <f>E3*0.000068</f>
        <v>4.0187999999999997</v>
      </c>
      <c r="H3" s="93">
        <f>E3*0.00001</f>
        <v>0.59100000000000008</v>
      </c>
      <c r="I3" s="93">
        <f>(F3+G3+H3)*0.07</f>
        <v>8.596686</v>
      </c>
      <c r="J3" s="93">
        <f>E3+F3+I3+G3+H3</f>
        <v>59231.406485999993</v>
      </c>
    </row>
    <row r="4" spans="1:13" s="84" customFormat="1">
      <c r="A4" s="89"/>
      <c r="B4" s="94">
        <f>(D3-D2)/D2</f>
        <v>-7.0754716981132074E-2</v>
      </c>
      <c r="C4" s="91">
        <f>SUM(C2:C3)</f>
        <v>7500</v>
      </c>
      <c r="D4" s="92">
        <f>E4/C4</f>
        <v>20.6</v>
      </c>
      <c r="E4" s="91">
        <f t="shared" ref="E4:J4" si="0">SUM(E2:E3)</f>
        <v>154500</v>
      </c>
      <c r="F4" s="91">
        <f t="shared" si="0"/>
        <v>309</v>
      </c>
      <c r="G4" s="91">
        <f t="shared" si="0"/>
        <v>9.742799999999999</v>
      </c>
      <c r="H4" s="91">
        <f t="shared" si="0"/>
        <v>1.5450000000000002</v>
      </c>
      <c r="I4" s="91">
        <f t="shared" si="0"/>
        <v>22.420146000000003</v>
      </c>
      <c r="J4" s="91">
        <f t="shared" si="0"/>
        <v>154842.70794599998</v>
      </c>
      <c r="K4" s="88"/>
    </row>
    <row r="5" spans="1:13" s="84" customFormat="1" ht="12.75">
      <c r="A5" s="89">
        <v>44571</v>
      </c>
      <c r="B5" s="90" t="s">
        <v>1</v>
      </c>
      <c r="C5" s="91">
        <v>3000</v>
      </c>
      <c r="D5" s="92">
        <v>19.2</v>
      </c>
      <c r="E5" s="93">
        <f>C5*D5</f>
        <v>57600</v>
      </c>
      <c r="F5" s="93">
        <f>E5*0.002</f>
        <v>115.2</v>
      </c>
      <c r="G5" s="93">
        <f>E5*0.000068</f>
        <v>3.9167999999999998</v>
      </c>
      <c r="H5" s="93">
        <f>E5*0.00001</f>
        <v>0.57600000000000007</v>
      </c>
      <c r="I5" s="93">
        <f>(F5+G5+H5)*0.07</f>
        <v>8.3784960000000002</v>
      </c>
      <c r="J5" s="93">
        <f>E5+F5+I5+G5+H5</f>
        <v>57728.071295999995</v>
      </c>
    </row>
    <row r="6" spans="1:13" s="84" customFormat="1" ht="12.75">
      <c r="A6" s="89"/>
      <c r="B6" s="94">
        <f>(D5-D4)/D4</f>
        <v>-6.7961165048543784E-2</v>
      </c>
      <c r="C6" s="91">
        <f>SUM(C4:C5)</f>
        <v>10500</v>
      </c>
      <c r="D6" s="92">
        <f>E6/C6</f>
        <v>20.2</v>
      </c>
      <c r="E6" s="91">
        <f t="shared" ref="E6:J6" si="1">SUM(E4:E5)</f>
        <v>212100</v>
      </c>
      <c r="F6" s="91">
        <f t="shared" si="1"/>
        <v>424.2</v>
      </c>
      <c r="G6" s="91">
        <f t="shared" si="1"/>
        <v>13.659599999999999</v>
      </c>
      <c r="H6" s="91">
        <f t="shared" si="1"/>
        <v>2.1210000000000004</v>
      </c>
      <c r="I6" s="91">
        <f t="shared" si="1"/>
        <v>30.798642000000001</v>
      </c>
      <c r="J6" s="91">
        <f t="shared" si="1"/>
        <v>212570.77924199996</v>
      </c>
      <c r="K6" s="88"/>
    </row>
    <row r="7" spans="1:13" s="84" customFormat="1">
      <c r="A7" s="83"/>
      <c r="B7" s="88"/>
      <c r="C7" s="85"/>
      <c r="D7" s="86"/>
      <c r="E7" s="85"/>
      <c r="F7" s="85"/>
      <c r="G7" s="85"/>
      <c r="H7" s="85"/>
      <c r="I7" s="85"/>
      <c r="J7" s="85"/>
      <c r="K7" s="88"/>
    </row>
    <row r="8" spans="1:13" s="22" customFormat="1">
      <c r="A8" s="57">
        <v>44419</v>
      </c>
      <c r="B8" s="13" t="s">
        <v>1</v>
      </c>
      <c r="C8" s="10">
        <v>1500</v>
      </c>
      <c r="D8" s="11">
        <f>D6</f>
        <v>20.2</v>
      </c>
      <c r="E8" s="21">
        <f>C8*D8</f>
        <v>30300</v>
      </c>
      <c r="F8" s="21">
        <f>E8*0.002</f>
        <v>60.6</v>
      </c>
      <c r="G8" s="21">
        <f>E8*0.000068</f>
        <v>2.0604</v>
      </c>
      <c r="H8" s="21">
        <f>E8*0.00001</f>
        <v>0.30300000000000005</v>
      </c>
      <c r="I8" s="21">
        <f>(F8+G8+H8)*0.07</f>
        <v>4.4074380000000009</v>
      </c>
      <c r="J8" s="21">
        <f>E8+F8+I8+G8+H8</f>
        <v>30367.370837999995</v>
      </c>
      <c r="L8" s="26"/>
    </row>
    <row r="9" spans="1:13" s="13" customFormat="1">
      <c r="A9" s="57">
        <v>44538</v>
      </c>
      <c r="B9" s="13" t="s">
        <v>2</v>
      </c>
      <c r="C9" s="10">
        <f>C8</f>
        <v>1500</v>
      </c>
      <c r="D9" s="35">
        <f>D8*1.15</f>
        <v>23.229999999999997</v>
      </c>
      <c r="E9" s="11">
        <f>C9*D9</f>
        <v>34844.999999999993</v>
      </c>
      <c r="F9" s="36">
        <f>E9*0.002</f>
        <v>69.689999999999984</v>
      </c>
      <c r="G9" s="35">
        <f>E9*0.000068</f>
        <v>2.3694599999999997</v>
      </c>
      <c r="H9" s="35">
        <f>E9*0.00001</f>
        <v>0.34844999999999998</v>
      </c>
      <c r="I9" s="35">
        <f>(F9+G9+H9)*0.07</f>
        <v>5.0685536999999998</v>
      </c>
      <c r="J9" s="35">
        <f>E9-F9-G9-H9-I9</f>
        <v>34767.523536299988</v>
      </c>
    </row>
    <row r="10" spans="1:13" s="32" customFormat="1" ht="18.75">
      <c r="A10" s="9">
        <f>DAYS360(A8,A9)</f>
        <v>117</v>
      </c>
      <c r="B10" s="12">
        <f>(D9-D8)/D8</f>
        <v>0.14999999999999988</v>
      </c>
      <c r="C10" s="10"/>
      <c r="D10" s="11"/>
      <c r="E10" s="21">
        <f>E9-E8</f>
        <v>4544.9999999999927</v>
      </c>
      <c r="F10" s="21"/>
      <c r="G10" s="21"/>
      <c r="H10" s="21"/>
      <c r="I10" s="21"/>
      <c r="J10" s="21">
        <f>J9-J8</f>
        <v>4400.1526982999931</v>
      </c>
      <c r="K10" s="33"/>
      <c r="L10" s="12"/>
      <c r="M10" s="12"/>
    </row>
    <row r="11" spans="1:13">
      <c r="A11" s="57"/>
      <c r="B11" s="13"/>
      <c r="C11" s="10"/>
      <c r="D11" s="11"/>
      <c r="E11" s="21"/>
      <c r="F11" s="21"/>
      <c r="G11" s="21"/>
      <c r="H11" s="21"/>
      <c r="I11" s="21"/>
      <c r="J11" s="21"/>
    </row>
    <row r="12" spans="1:13">
      <c r="J12" s="5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8"/>
  <sheetViews>
    <sheetView topLeftCell="A29" workbookViewId="0">
      <selection activeCell="D38" sqref="D38"/>
    </sheetView>
  </sheetViews>
  <sheetFormatPr defaultColWidth="8.875" defaultRowHeight="14.25"/>
  <cols>
    <col min="1" max="1" width="10.125" style="44" customWidth="1"/>
    <col min="2" max="2" width="7.125" style="1" customWidth="1"/>
    <col min="3" max="4" width="6.625" style="1" customWidth="1"/>
    <col min="5" max="5" width="11.25" style="1" customWidth="1"/>
    <col min="6" max="6" width="8.875" style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1" t="s">
        <v>16</v>
      </c>
    </row>
    <row r="2" spans="1:11" s="20" customFormat="1" ht="16.5">
      <c r="A2" s="14">
        <v>43143</v>
      </c>
      <c r="B2" s="15" t="s">
        <v>1</v>
      </c>
      <c r="C2" s="16">
        <v>4000</v>
      </c>
      <c r="D2" s="17">
        <v>53</v>
      </c>
      <c r="E2" s="18">
        <f>C2*D2</f>
        <v>212000</v>
      </c>
      <c r="F2" s="18">
        <f>E2*0.002</f>
        <v>424</v>
      </c>
      <c r="G2" s="18">
        <f>E2*0.00006</f>
        <v>12.72</v>
      </c>
      <c r="H2" s="18">
        <f>E2*0.00001</f>
        <v>2.12</v>
      </c>
      <c r="I2" s="18">
        <f>(F2+G2+H2)*0.07</f>
        <v>30.718800000000005</v>
      </c>
      <c r="J2" s="18">
        <f>E2+F2+I2+G2+H2</f>
        <v>212469.5588</v>
      </c>
    </row>
    <row r="3" spans="1:11" s="22" customFormat="1">
      <c r="A3" s="14">
        <v>43153</v>
      </c>
      <c r="B3" s="15" t="s">
        <v>1</v>
      </c>
      <c r="C3" s="16">
        <v>3000</v>
      </c>
      <c r="D3" s="17">
        <v>53</v>
      </c>
      <c r="E3" s="18">
        <f>C3*D3</f>
        <v>159000</v>
      </c>
      <c r="F3" s="18">
        <f>E3*0.002</f>
        <v>318</v>
      </c>
      <c r="G3" s="18">
        <f>E3*0.000068</f>
        <v>10.811999999999999</v>
      </c>
      <c r="H3" s="18">
        <f>E3*0.00001</f>
        <v>1.59</v>
      </c>
      <c r="I3" s="18">
        <f>(F3+G3+H3)*0.07</f>
        <v>23.128140000000002</v>
      </c>
      <c r="J3" s="18">
        <f>E3+F3+I3+G3+H3</f>
        <v>159353.53013999999</v>
      </c>
    </row>
    <row r="4" spans="1:11" s="22" customFormat="1">
      <c r="A4" s="43"/>
      <c r="B4" s="4"/>
      <c r="C4" s="5">
        <f>SUM(C2:C3)</f>
        <v>7000</v>
      </c>
      <c r="D4" s="6">
        <f>E4/C4</f>
        <v>53</v>
      </c>
      <c r="E4" s="5">
        <f t="shared" ref="E4:J4" si="0">SUM(E2:E3)</f>
        <v>371000</v>
      </c>
      <c r="F4" s="5">
        <f t="shared" si="0"/>
        <v>742</v>
      </c>
      <c r="G4" s="5">
        <f t="shared" si="0"/>
        <v>23.532</v>
      </c>
      <c r="H4" s="5">
        <f t="shared" si="0"/>
        <v>3.71</v>
      </c>
      <c r="I4" s="5">
        <f t="shared" si="0"/>
        <v>53.846940000000004</v>
      </c>
      <c r="J4" s="5">
        <f t="shared" si="0"/>
        <v>371823.08893999999</v>
      </c>
      <c r="K4" s="26"/>
    </row>
    <row r="5" spans="1:11" s="22" customFormat="1">
      <c r="A5" s="14">
        <v>43269</v>
      </c>
      <c r="B5" s="15" t="s">
        <v>1</v>
      </c>
      <c r="C5" s="16">
        <v>2000</v>
      </c>
      <c r="D5" s="17">
        <v>55.25</v>
      </c>
      <c r="E5" s="18">
        <f>C5*D5</f>
        <v>110500</v>
      </c>
      <c r="F5" s="18">
        <f>E5*0.002</f>
        <v>221</v>
      </c>
      <c r="G5" s="18">
        <f>E5*0.000068</f>
        <v>7.5140000000000002</v>
      </c>
      <c r="H5" s="18">
        <f>E5*0.00001</f>
        <v>1.105</v>
      </c>
      <c r="I5" s="18">
        <f>(F5+G5+H5)*0.07</f>
        <v>16.073330000000002</v>
      </c>
      <c r="J5" s="18">
        <f>E5+F5+I5+G5+H5</f>
        <v>110745.69232999999</v>
      </c>
    </row>
    <row r="6" spans="1:11" s="22" customFormat="1">
      <c r="A6" s="43"/>
      <c r="B6" s="4"/>
      <c r="C6" s="5">
        <f>SUM(C4:C5)</f>
        <v>9000</v>
      </c>
      <c r="D6" s="6">
        <f>E6/C6</f>
        <v>53.5</v>
      </c>
      <c r="E6" s="5">
        <f t="shared" ref="E6:J6" si="1">SUM(E4:E5)</f>
        <v>481500</v>
      </c>
      <c r="F6" s="5">
        <f t="shared" si="1"/>
        <v>963</v>
      </c>
      <c r="G6" s="5">
        <f t="shared" si="1"/>
        <v>31.045999999999999</v>
      </c>
      <c r="H6" s="5">
        <f t="shared" si="1"/>
        <v>4.8149999999999995</v>
      </c>
      <c r="I6" s="5">
        <f t="shared" si="1"/>
        <v>69.920270000000002</v>
      </c>
      <c r="J6" s="5">
        <f t="shared" si="1"/>
        <v>482568.78126999998</v>
      </c>
      <c r="K6" s="26"/>
    </row>
    <row r="7" spans="1:11" s="22" customFormat="1">
      <c r="A7" s="14">
        <v>43340</v>
      </c>
      <c r="B7" s="15" t="s">
        <v>17</v>
      </c>
      <c r="C7" s="16">
        <v>6000</v>
      </c>
      <c r="D7" s="17">
        <v>53.5</v>
      </c>
      <c r="E7" s="18">
        <f>C7*D7</f>
        <v>321000</v>
      </c>
      <c r="F7" s="18">
        <f>E7*0.002</f>
        <v>642</v>
      </c>
      <c r="G7" s="18">
        <f>E7*0.000068</f>
        <v>21.827999999999999</v>
      </c>
      <c r="H7" s="18">
        <f>E7*0.00001</f>
        <v>3.2100000000000004</v>
      </c>
      <c r="I7" s="18">
        <f>(F7+G7+H7)*0.07</f>
        <v>46.692660000000004</v>
      </c>
      <c r="J7" s="18">
        <f>E7+F7+I7+G7+H7</f>
        <v>321713.73066</v>
      </c>
    </row>
    <row r="8" spans="1:11" s="22" customFormat="1">
      <c r="A8" s="14">
        <v>43479</v>
      </c>
      <c r="B8" s="15" t="s">
        <v>1</v>
      </c>
      <c r="C8" s="16">
        <v>3000</v>
      </c>
      <c r="D8" s="17">
        <v>49</v>
      </c>
      <c r="E8" s="18">
        <f>C8*D8</f>
        <v>147000</v>
      </c>
      <c r="F8" s="18">
        <f>E8*0.002</f>
        <v>294</v>
      </c>
      <c r="G8" s="18">
        <f>E8*0.000068</f>
        <v>9.9960000000000004</v>
      </c>
      <c r="H8" s="18">
        <f>E8*0.00001</f>
        <v>1.4700000000000002</v>
      </c>
      <c r="I8" s="18">
        <f>(F8+G8+H8)*0.07</f>
        <v>21.382620000000003</v>
      </c>
      <c r="J8" s="18">
        <f>E8+F8+I8+G8+H8</f>
        <v>147326.84862</v>
      </c>
    </row>
    <row r="9" spans="1:11" s="22" customFormat="1">
      <c r="A9" s="43"/>
      <c r="B9" s="4"/>
      <c r="C9" s="5">
        <f>SUM(C7:C8)</f>
        <v>9000</v>
      </c>
      <c r="D9" s="6">
        <f>E9/C9</f>
        <v>52</v>
      </c>
      <c r="E9" s="5">
        <f t="shared" ref="E9:J9" si="2">SUM(E7:E8)</f>
        <v>468000</v>
      </c>
      <c r="F9" s="5">
        <f t="shared" si="2"/>
        <v>936</v>
      </c>
      <c r="G9" s="5">
        <f t="shared" si="2"/>
        <v>31.823999999999998</v>
      </c>
      <c r="H9" s="5">
        <f t="shared" si="2"/>
        <v>4.6800000000000006</v>
      </c>
      <c r="I9" s="5">
        <f t="shared" si="2"/>
        <v>68.075280000000006</v>
      </c>
      <c r="J9" s="5">
        <f t="shared" si="2"/>
        <v>469040.57928000001</v>
      </c>
      <c r="K9" s="26"/>
    </row>
    <row r="10" spans="1:11" s="22" customFormat="1">
      <c r="A10" s="14">
        <v>43598</v>
      </c>
      <c r="B10" s="15" t="s">
        <v>1</v>
      </c>
      <c r="C10" s="16">
        <v>3000</v>
      </c>
      <c r="D10" s="17">
        <v>47</v>
      </c>
      <c r="E10" s="18">
        <f>C10*D10</f>
        <v>141000</v>
      </c>
      <c r="F10" s="18">
        <f>E10*0.002</f>
        <v>282</v>
      </c>
      <c r="G10" s="18">
        <f>E10*0.000068</f>
        <v>9.5879999999999992</v>
      </c>
      <c r="H10" s="18">
        <f>E10*0.00001</f>
        <v>1.4100000000000001</v>
      </c>
      <c r="I10" s="18">
        <f>(F10+G10+H10)*0.07</f>
        <v>20.509860000000007</v>
      </c>
      <c r="J10" s="18">
        <f>E10+F10+I10+G10+H10</f>
        <v>141313.50785999998</v>
      </c>
    </row>
    <row r="11" spans="1:11" s="22" customFormat="1">
      <c r="A11" s="43"/>
      <c r="B11" s="4"/>
      <c r="C11" s="5">
        <f>SUM(C9:C10)</f>
        <v>12000</v>
      </c>
      <c r="D11" s="6">
        <f>E11/C11</f>
        <v>50.75</v>
      </c>
      <c r="E11" s="5">
        <f t="shared" ref="E11:J11" si="3">SUM(E9:E10)</f>
        <v>609000</v>
      </c>
      <c r="F11" s="5">
        <f t="shared" si="3"/>
        <v>1218</v>
      </c>
      <c r="G11" s="5">
        <f t="shared" si="3"/>
        <v>41.411999999999999</v>
      </c>
      <c r="H11" s="5">
        <f t="shared" si="3"/>
        <v>6.0900000000000007</v>
      </c>
      <c r="I11" s="5">
        <f t="shared" si="3"/>
        <v>88.58514000000001</v>
      </c>
      <c r="J11" s="5">
        <f t="shared" si="3"/>
        <v>610354.08713999996</v>
      </c>
      <c r="K11" s="26"/>
    </row>
    <row r="12" spans="1:11" s="22" customFormat="1">
      <c r="A12" s="14">
        <v>43656</v>
      </c>
      <c r="B12" s="15" t="s">
        <v>1</v>
      </c>
      <c r="C12" s="16">
        <v>3000</v>
      </c>
      <c r="D12" s="17">
        <v>42</v>
      </c>
      <c r="E12" s="18">
        <f>C12*D12</f>
        <v>126000</v>
      </c>
      <c r="F12" s="18">
        <f>E12*0.002</f>
        <v>252</v>
      </c>
      <c r="G12" s="18">
        <f>E12*0.000068</f>
        <v>8.5679999999999996</v>
      </c>
      <c r="H12" s="18">
        <f>E12*0.00001</f>
        <v>1.26</v>
      </c>
      <c r="I12" s="18">
        <f>(F12+G12+H12)*0.07</f>
        <v>18.327960000000001</v>
      </c>
      <c r="J12" s="18">
        <f>E12+F12+I12+G12+H12</f>
        <v>126280.15595999999</v>
      </c>
    </row>
    <row r="13" spans="1:11" s="22" customFormat="1">
      <c r="A13" s="43"/>
      <c r="B13" s="4"/>
      <c r="C13" s="5">
        <f>SUM(C11:C12)</f>
        <v>15000</v>
      </c>
      <c r="D13" s="6">
        <f>E13/C13</f>
        <v>49</v>
      </c>
      <c r="E13" s="5">
        <f t="shared" ref="E13:J13" si="4">SUM(E11:E12)</f>
        <v>735000</v>
      </c>
      <c r="F13" s="5">
        <f t="shared" si="4"/>
        <v>1470</v>
      </c>
      <c r="G13" s="5">
        <f t="shared" si="4"/>
        <v>49.98</v>
      </c>
      <c r="H13" s="5">
        <f t="shared" si="4"/>
        <v>7.3500000000000005</v>
      </c>
      <c r="I13" s="5">
        <f t="shared" si="4"/>
        <v>106.91310000000001</v>
      </c>
      <c r="J13" s="5">
        <f t="shared" si="4"/>
        <v>736634.24309999996</v>
      </c>
      <c r="K13" s="26"/>
    </row>
    <row r="14" spans="1:11" s="22" customFormat="1">
      <c r="A14" s="14">
        <v>44167</v>
      </c>
      <c r="B14" s="15" t="s">
        <v>7</v>
      </c>
      <c r="C14" s="16">
        <v>9000</v>
      </c>
      <c r="D14" s="17">
        <v>49</v>
      </c>
      <c r="E14" s="18">
        <f>C14*D14</f>
        <v>441000</v>
      </c>
      <c r="F14" s="18">
        <f>E14*0.002</f>
        <v>882</v>
      </c>
      <c r="G14" s="18">
        <f>E14*0.000068</f>
        <v>29.988</v>
      </c>
      <c r="H14" s="18">
        <f>E14*0.00001</f>
        <v>4.41</v>
      </c>
      <c r="I14" s="18">
        <f>(F14+G14+H14)*0.07</f>
        <v>64.147860000000009</v>
      </c>
      <c r="J14" s="18">
        <f>E14+F14+I14+G14+H14</f>
        <v>441980.54586000001</v>
      </c>
    </row>
    <row r="15" spans="1:11" s="22" customFormat="1">
      <c r="A15" s="14">
        <v>44169</v>
      </c>
      <c r="B15" s="15" t="s">
        <v>7</v>
      </c>
      <c r="C15" s="16">
        <v>6000</v>
      </c>
      <c r="D15" s="17">
        <v>49</v>
      </c>
      <c r="E15" s="18">
        <f>C15*D15</f>
        <v>294000</v>
      </c>
      <c r="F15" s="18">
        <f>E15*0.002</f>
        <v>588</v>
      </c>
      <c r="G15" s="18">
        <f>E15*0.000068</f>
        <v>19.992000000000001</v>
      </c>
      <c r="H15" s="18">
        <f>E15*0.00001</f>
        <v>2.9400000000000004</v>
      </c>
      <c r="I15" s="18">
        <f>(F15+G15+H15)*0.07</f>
        <v>42.765240000000006</v>
      </c>
      <c r="J15" s="18">
        <f>E15+F15+I15+G15+H15</f>
        <v>294653.69724000001</v>
      </c>
    </row>
    <row r="16" spans="1:11" s="22" customFormat="1">
      <c r="A16" s="14">
        <v>44186</v>
      </c>
      <c r="B16" s="15" t="s">
        <v>7</v>
      </c>
      <c r="C16" s="73">
        <v>3000</v>
      </c>
      <c r="D16" s="79">
        <v>49</v>
      </c>
      <c r="E16" s="18">
        <f>C16*D16</f>
        <v>147000</v>
      </c>
      <c r="F16" s="18">
        <f>E16*0.002</f>
        <v>294</v>
      </c>
      <c r="G16" s="18">
        <f>E16*0.000068</f>
        <v>9.9960000000000004</v>
      </c>
      <c r="H16" s="18">
        <f>E16*0.00001</f>
        <v>1.4700000000000002</v>
      </c>
      <c r="I16" s="18">
        <f>(F16+G16+H16)*0.07</f>
        <v>21.382620000000003</v>
      </c>
      <c r="J16" s="18">
        <f>E16+F16+I16+G16+H16</f>
        <v>147326.84862</v>
      </c>
    </row>
    <row r="17" spans="1:11" s="22" customFormat="1">
      <c r="A17" s="14">
        <v>44273</v>
      </c>
      <c r="B17" s="15" t="s">
        <v>1</v>
      </c>
      <c r="C17" s="73">
        <v>2000</v>
      </c>
      <c r="D17" s="79">
        <v>46.75</v>
      </c>
      <c r="E17" s="18">
        <f>C17*D17</f>
        <v>93500</v>
      </c>
      <c r="F17" s="18">
        <f>E17*0.002</f>
        <v>187</v>
      </c>
      <c r="G17" s="18">
        <f>E17*0.000068</f>
        <v>6.3579999999999997</v>
      </c>
      <c r="H17" s="18">
        <f>E17*0.00001</f>
        <v>0.93500000000000005</v>
      </c>
      <c r="I17" s="18">
        <f>(F17+G17+H17)*0.07</f>
        <v>13.600510000000002</v>
      </c>
      <c r="J17" s="18">
        <f>E17+F17+I17+G17+H17</f>
        <v>93707.893509999994</v>
      </c>
    </row>
    <row r="18" spans="1:11" s="22" customFormat="1">
      <c r="A18" s="43"/>
      <c r="B18" s="4"/>
      <c r="C18" s="5">
        <f>SUM(C16:C17)</f>
        <v>5000</v>
      </c>
      <c r="D18" s="6">
        <f>E18/C18</f>
        <v>48.1</v>
      </c>
      <c r="E18" s="5">
        <f t="shared" ref="E18:J18" si="5">SUM(E16:E17)</f>
        <v>240500</v>
      </c>
      <c r="F18" s="5">
        <f t="shared" si="5"/>
        <v>481</v>
      </c>
      <c r="G18" s="5">
        <f t="shared" si="5"/>
        <v>16.353999999999999</v>
      </c>
      <c r="H18" s="5">
        <f t="shared" si="5"/>
        <v>2.4050000000000002</v>
      </c>
      <c r="I18" s="5">
        <f t="shared" si="5"/>
        <v>34.983130000000003</v>
      </c>
      <c r="J18" s="5">
        <f t="shared" si="5"/>
        <v>241034.74213</v>
      </c>
      <c r="K18" s="26"/>
    </row>
    <row r="19" spans="1:11" s="22" customFormat="1">
      <c r="A19" s="14">
        <v>44281</v>
      </c>
      <c r="B19" s="15" t="s">
        <v>1</v>
      </c>
      <c r="C19" s="73">
        <v>3000</v>
      </c>
      <c r="D19" s="79">
        <v>44.5</v>
      </c>
      <c r="E19" s="18">
        <f>C19*D19</f>
        <v>133500</v>
      </c>
      <c r="F19" s="18">
        <f>E19*0.002</f>
        <v>267</v>
      </c>
      <c r="G19" s="18">
        <f>E19*0.000068</f>
        <v>9.0779999999999994</v>
      </c>
      <c r="H19" s="18">
        <f>E19*0.00001</f>
        <v>1.3350000000000002</v>
      </c>
      <c r="I19" s="18">
        <f>(F19+G19+H19)*0.07</f>
        <v>19.41891</v>
      </c>
      <c r="J19" s="18">
        <f>E19+F19+I19+G19+H19</f>
        <v>133796.83191000001</v>
      </c>
    </row>
    <row r="20" spans="1:11" s="22" customFormat="1">
      <c r="A20" s="43"/>
      <c r="B20" s="4"/>
      <c r="C20" s="5">
        <f>SUM(C18:C19)</f>
        <v>8000</v>
      </c>
      <c r="D20" s="6">
        <f>E20/C20</f>
        <v>46.75</v>
      </c>
      <c r="E20" s="5">
        <f t="shared" ref="E20:J20" si="6">SUM(E18:E19)</f>
        <v>374000</v>
      </c>
      <c r="F20" s="5">
        <f t="shared" si="6"/>
        <v>748</v>
      </c>
      <c r="G20" s="5">
        <f t="shared" si="6"/>
        <v>25.431999999999999</v>
      </c>
      <c r="H20" s="5">
        <f t="shared" si="6"/>
        <v>3.74</v>
      </c>
      <c r="I20" s="5">
        <f t="shared" si="6"/>
        <v>54.40204</v>
      </c>
      <c r="J20" s="5">
        <f t="shared" si="6"/>
        <v>374831.57403999998</v>
      </c>
      <c r="K20" s="26"/>
    </row>
    <row r="21" spans="1:11" s="22" customFormat="1">
      <c r="A21" s="14">
        <v>44291</v>
      </c>
      <c r="B21" s="15" t="s">
        <v>1</v>
      </c>
      <c r="C21" s="73">
        <v>1000</v>
      </c>
      <c r="D21" s="79">
        <v>44.5</v>
      </c>
      <c r="E21" s="18">
        <f>C21*D21</f>
        <v>44500</v>
      </c>
      <c r="F21" s="18">
        <f>E21*0.002</f>
        <v>89</v>
      </c>
      <c r="G21" s="18">
        <f>E21*0.000068</f>
        <v>3.0259999999999998</v>
      </c>
      <c r="H21" s="18">
        <f>E21*0.00001</f>
        <v>0.44500000000000006</v>
      </c>
      <c r="I21" s="18">
        <f>(F21+G21+H21)*0.07</f>
        <v>6.4729700000000001</v>
      </c>
      <c r="J21" s="18">
        <f>E21+F21+I21+G21+H21</f>
        <v>44598.94397</v>
      </c>
    </row>
    <row r="22" spans="1:11" s="22" customFormat="1">
      <c r="A22" s="43"/>
      <c r="B22" s="4"/>
      <c r="C22" s="5">
        <f>SUM(C20:C21)</f>
        <v>9000</v>
      </c>
      <c r="D22" s="6">
        <f>E22/C22</f>
        <v>46.5</v>
      </c>
      <c r="E22" s="5">
        <f t="shared" ref="E22:J22" si="7">SUM(E20:E21)</f>
        <v>418500</v>
      </c>
      <c r="F22" s="5">
        <f t="shared" si="7"/>
        <v>837</v>
      </c>
      <c r="G22" s="5">
        <f t="shared" si="7"/>
        <v>28.457999999999998</v>
      </c>
      <c r="H22" s="5">
        <f t="shared" si="7"/>
        <v>4.1850000000000005</v>
      </c>
      <c r="I22" s="5">
        <f t="shared" si="7"/>
        <v>60.875010000000003</v>
      </c>
      <c r="J22" s="5">
        <f t="shared" si="7"/>
        <v>419430.51801</v>
      </c>
      <c r="K22" s="26"/>
    </row>
    <row r="23" spans="1:11" s="22" customFormat="1">
      <c r="A23" s="14">
        <v>44308</v>
      </c>
      <c r="B23" s="15" t="s">
        <v>1</v>
      </c>
      <c r="C23" s="16">
        <v>1000</v>
      </c>
      <c r="D23" s="17">
        <v>44</v>
      </c>
      <c r="E23" s="18">
        <f>C23*D23</f>
        <v>44000</v>
      </c>
      <c r="F23" s="18">
        <f>E23*0.002</f>
        <v>88</v>
      </c>
      <c r="G23" s="18">
        <f>E23*0.000068</f>
        <v>2.992</v>
      </c>
      <c r="H23" s="18">
        <f>E23*0.00001</f>
        <v>0.44000000000000006</v>
      </c>
      <c r="I23" s="18">
        <f>(F23+G23+H23)*0.07</f>
        <v>6.400240000000001</v>
      </c>
      <c r="J23" s="18">
        <f>E23+F23+I23+G23+H23</f>
        <v>44097.832240000003</v>
      </c>
    </row>
    <row r="24" spans="1:11" s="22" customFormat="1">
      <c r="A24" s="43" t="s">
        <v>8</v>
      </c>
      <c r="B24" s="4" t="s">
        <v>18</v>
      </c>
      <c r="C24" s="5">
        <f>SUM(C22:C23)</f>
        <v>10000</v>
      </c>
      <c r="D24" s="6">
        <f>E24/C24</f>
        <v>46.25</v>
      </c>
      <c r="E24" s="5">
        <f t="shared" ref="E24:J25" si="8">SUM(E22:E23)</f>
        <v>462500</v>
      </c>
      <c r="F24" s="5">
        <f t="shared" si="8"/>
        <v>925</v>
      </c>
      <c r="G24" s="5">
        <f t="shared" si="8"/>
        <v>31.45</v>
      </c>
      <c r="H24" s="5">
        <f t="shared" si="8"/>
        <v>4.6250000000000009</v>
      </c>
      <c r="I24" s="5">
        <f t="shared" si="8"/>
        <v>67.27525</v>
      </c>
      <c r="J24" s="5">
        <f t="shared" si="8"/>
        <v>463528.35025000002</v>
      </c>
      <c r="K24" s="26"/>
    </row>
    <row r="25" spans="1:11" s="22" customFormat="1">
      <c r="A25" s="43">
        <v>44322</v>
      </c>
      <c r="B25" s="4" t="s">
        <v>18</v>
      </c>
      <c r="C25" s="5">
        <v>9000</v>
      </c>
      <c r="D25" s="6">
        <v>46.25</v>
      </c>
      <c r="E25" s="18">
        <f>C25*D25</f>
        <v>416250</v>
      </c>
      <c r="F25" s="18">
        <f>E25*0.002</f>
        <v>832.5</v>
      </c>
      <c r="G25" s="18">
        <f>E25*0.000068</f>
        <v>28.305</v>
      </c>
      <c r="H25" s="18">
        <f>E25*0.00001</f>
        <v>4.1625000000000005</v>
      </c>
      <c r="I25" s="18">
        <f>(F25+G25+H25)*0.07</f>
        <v>60.547725000000007</v>
      </c>
      <c r="J25" s="18">
        <f>E25+F25+I25+G25+H25</f>
        <v>417175.51522499998</v>
      </c>
      <c r="K25" s="26"/>
    </row>
    <row r="26" spans="1:11" s="22" customFormat="1">
      <c r="A26" s="14">
        <v>44356</v>
      </c>
      <c r="B26" s="15" t="s">
        <v>1</v>
      </c>
      <c r="C26" s="73">
        <v>3000</v>
      </c>
      <c r="D26" s="79">
        <v>42.25</v>
      </c>
      <c r="E26" s="18">
        <f>C26*D26</f>
        <v>126750</v>
      </c>
      <c r="F26" s="18">
        <f>E26*0.002</f>
        <v>253.5</v>
      </c>
      <c r="G26" s="18">
        <f>E26*0.000068</f>
        <v>8.6189999999999998</v>
      </c>
      <c r="H26" s="18">
        <f>E26*0.00001</f>
        <v>1.2675000000000001</v>
      </c>
      <c r="I26" s="18">
        <f>(F26+G26+H26)*0.07</f>
        <v>18.437055000000001</v>
      </c>
      <c r="J26" s="18">
        <f>E26+F26+I26+G26+H26</f>
        <v>127031.82355500001</v>
      </c>
    </row>
    <row r="27" spans="1:11" s="22" customFormat="1">
      <c r="A27" s="43"/>
      <c r="B27" s="7">
        <f>(D26-D25)/D25</f>
        <v>-8.6486486486486491E-2</v>
      </c>
      <c r="C27" s="5">
        <f>SUM(C25:C26)</f>
        <v>12000</v>
      </c>
      <c r="D27" s="6">
        <f>E27/C27</f>
        <v>45.25</v>
      </c>
      <c r="E27" s="5">
        <f t="shared" ref="E27:J27" si="9">SUM(E25:E26)</f>
        <v>543000</v>
      </c>
      <c r="F27" s="5">
        <f t="shared" si="9"/>
        <v>1086</v>
      </c>
      <c r="G27" s="5">
        <f t="shared" si="9"/>
        <v>36.923999999999999</v>
      </c>
      <c r="H27" s="5">
        <f t="shared" si="9"/>
        <v>5.4300000000000006</v>
      </c>
      <c r="I27" s="5">
        <f t="shared" si="9"/>
        <v>78.984780000000001</v>
      </c>
      <c r="J27" s="5">
        <f t="shared" si="9"/>
        <v>544207.33877999999</v>
      </c>
      <c r="K27" s="26"/>
    </row>
    <row r="28" spans="1:11" s="22" customFormat="1">
      <c r="A28" s="14">
        <v>44368</v>
      </c>
      <c r="B28" s="15" t="s">
        <v>1</v>
      </c>
      <c r="C28" s="73">
        <v>3000</v>
      </c>
      <c r="D28" s="79">
        <v>40.25</v>
      </c>
      <c r="E28" s="18">
        <f>C28*D28</f>
        <v>120750</v>
      </c>
      <c r="F28" s="18">
        <f>E28*0.002</f>
        <v>241.5</v>
      </c>
      <c r="G28" s="18">
        <f>E28*0.000068</f>
        <v>8.2110000000000003</v>
      </c>
      <c r="H28" s="18">
        <f>E28*0.00001</f>
        <v>1.2075</v>
      </c>
      <c r="I28" s="18">
        <f>(F28+G28+H28)*0.07</f>
        <v>17.564295000000005</v>
      </c>
      <c r="J28" s="18">
        <f>E28+F28+I28+G28+H28</f>
        <v>121018.482795</v>
      </c>
    </row>
    <row r="29" spans="1:11" s="22" customFormat="1">
      <c r="A29" s="43"/>
      <c r="B29" s="7">
        <f>(D28-D27)/D27</f>
        <v>-0.11049723756906077</v>
      </c>
      <c r="C29" s="5">
        <f>SUM(C27:C28)</f>
        <v>15000</v>
      </c>
      <c r="D29" s="6">
        <f>E29/C29</f>
        <v>44.25</v>
      </c>
      <c r="E29" s="5">
        <f t="shared" ref="E29:J29" si="10">SUM(E27:E28)</f>
        <v>663750</v>
      </c>
      <c r="F29" s="5">
        <f t="shared" si="10"/>
        <v>1327.5</v>
      </c>
      <c r="G29" s="5">
        <f t="shared" si="10"/>
        <v>45.134999999999998</v>
      </c>
      <c r="H29" s="5">
        <f t="shared" si="10"/>
        <v>6.6375000000000011</v>
      </c>
      <c r="I29" s="5">
        <f t="shared" si="10"/>
        <v>96.549075000000002</v>
      </c>
      <c r="J29" s="5">
        <f t="shared" si="10"/>
        <v>665225.82157499995</v>
      </c>
      <c r="K29" s="26"/>
    </row>
    <row r="30" spans="1:11" s="22" customFormat="1">
      <c r="A30" s="14">
        <v>44384</v>
      </c>
      <c r="B30" s="15" t="s">
        <v>1</v>
      </c>
      <c r="C30" s="73">
        <v>3000</v>
      </c>
      <c r="D30" s="79">
        <v>39.75</v>
      </c>
      <c r="E30" s="18">
        <f>C30*D30</f>
        <v>119250</v>
      </c>
      <c r="F30" s="18">
        <f>E30*0.002</f>
        <v>238.5</v>
      </c>
      <c r="G30" s="18">
        <f>E30*0.000068</f>
        <v>8.109</v>
      </c>
      <c r="H30" s="18">
        <f>E30*0.00001</f>
        <v>1.1925000000000001</v>
      </c>
      <c r="I30" s="18">
        <f>(F30+G30+H30)*0.07</f>
        <v>17.346105000000001</v>
      </c>
      <c r="J30" s="18">
        <f>E30+F30+I30+G30+H30</f>
        <v>119515.14760500001</v>
      </c>
    </row>
    <row r="31" spans="1:11" s="22" customFormat="1">
      <c r="A31" s="43"/>
      <c r="B31" s="7">
        <f>(D30-D29)/D29</f>
        <v>-0.10169491525423729</v>
      </c>
      <c r="C31" s="5">
        <f>SUM(C29:C30)</f>
        <v>18000</v>
      </c>
      <c r="D31" s="6">
        <f>E31/C31</f>
        <v>43.5</v>
      </c>
      <c r="E31" s="5">
        <f t="shared" ref="E31:J31" si="11">SUM(E29:E30)</f>
        <v>783000</v>
      </c>
      <c r="F31" s="5">
        <f t="shared" si="11"/>
        <v>1566</v>
      </c>
      <c r="G31" s="5">
        <f t="shared" si="11"/>
        <v>53.244</v>
      </c>
      <c r="H31" s="5">
        <f t="shared" si="11"/>
        <v>7.830000000000001</v>
      </c>
      <c r="I31" s="5">
        <f t="shared" si="11"/>
        <v>113.89518000000001</v>
      </c>
      <c r="J31" s="5">
        <f t="shared" si="11"/>
        <v>784740.96918000001</v>
      </c>
      <c r="K31" s="26"/>
    </row>
    <row r="32" spans="1:11" s="22" customFormat="1">
      <c r="A32" s="14">
        <v>44397</v>
      </c>
      <c r="B32" s="15" t="s">
        <v>1</v>
      </c>
      <c r="C32" s="73">
        <v>3000</v>
      </c>
      <c r="D32" s="79">
        <v>38.25</v>
      </c>
      <c r="E32" s="18">
        <f>C32*D32</f>
        <v>114750</v>
      </c>
      <c r="F32" s="18">
        <f>E32*0.002</f>
        <v>229.5</v>
      </c>
      <c r="G32" s="18">
        <f>E32*0.000068</f>
        <v>7.8029999999999999</v>
      </c>
      <c r="H32" s="18">
        <f>E32*0.00001</f>
        <v>1.1475000000000002</v>
      </c>
      <c r="I32" s="18">
        <f>(F32+G32+H32)*0.07</f>
        <v>16.691535000000002</v>
      </c>
      <c r="J32" s="18">
        <f>E32+F32+I32+G32+H32</f>
        <v>115005.14203500001</v>
      </c>
    </row>
    <row r="33" spans="1:11" s="22" customFormat="1">
      <c r="A33" s="43"/>
      <c r="B33" s="7">
        <f>(D32-D31)/D31</f>
        <v>-0.1206896551724138</v>
      </c>
      <c r="C33" s="5">
        <f>SUM(C31:C32)</f>
        <v>21000</v>
      </c>
      <c r="D33" s="6">
        <f>E33/C33</f>
        <v>42.75</v>
      </c>
      <c r="E33" s="5">
        <f t="shared" ref="E33:J33" si="12">SUM(E31:E32)</f>
        <v>897750</v>
      </c>
      <c r="F33" s="5">
        <f t="shared" si="12"/>
        <v>1795.5</v>
      </c>
      <c r="G33" s="5">
        <f t="shared" si="12"/>
        <v>61.046999999999997</v>
      </c>
      <c r="H33" s="5">
        <f t="shared" si="12"/>
        <v>8.9775000000000009</v>
      </c>
      <c r="I33" s="5">
        <f t="shared" si="12"/>
        <v>130.58671500000003</v>
      </c>
      <c r="J33" s="5">
        <f t="shared" si="12"/>
        <v>899746.11121500004</v>
      </c>
      <c r="K33" s="26"/>
    </row>
    <row r="34" spans="1:11" s="22" customFormat="1">
      <c r="A34" s="14">
        <v>44407</v>
      </c>
      <c r="B34" s="15" t="s">
        <v>1</v>
      </c>
      <c r="C34" s="73">
        <v>3000</v>
      </c>
      <c r="D34" s="79">
        <v>36.75</v>
      </c>
      <c r="E34" s="18">
        <f>C34*D34</f>
        <v>110250</v>
      </c>
      <c r="F34" s="18">
        <f>E34*0.002</f>
        <v>220.5</v>
      </c>
      <c r="G34" s="18">
        <f>E34*0.000068</f>
        <v>7.4969999999999999</v>
      </c>
      <c r="H34" s="18">
        <f>E34*0.00001</f>
        <v>1.1025</v>
      </c>
      <c r="I34" s="18">
        <f>(F34+G34+H34)*0.07</f>
        <v>16.036965000000002</v>
      </c>
      <c r="J34" s="18">
        <f>E34+F34+I34+G34+H34</f>
        <v>110495.136465</v>
      </c>
    </row>
    <row r="35" spans="1:11" s="22" customFormat="1">
      <c r="A35" s="43"/>
      <c r="B35" s="7">
        <f>(D34-D33)/D33</f>
        <v>-0.14035087719298245</v>
      </c>
      <c r="C35" s="5">
        <f>SUM(C33:C34)</f>
        <v>24000</v>
      </c>
      <c r="D35" s="67">
        <f>E35/C35</f>
        <v>42</v>
      </c>
      <c r="E35" s="5">
        <f t="shared" ref="E35:J35" si="13">SUM(E33:E34)</f>
        <v>1008000</v>
      </c>
      <c r="F35" s="5">
        <f t="shared" si="13"/>
        <v>2016</v>
      </c>
      <c r="G35" s="5">
        <f t="shared" si="13"/>
        <v>68.543999999999997</v>
      </c>
      <c r="H35" s="5">
        <f t="shared" si="13"/>
        <v>10.080000000000002</v>
      </c>
      <c r="I35" s="5">
        <f t="shared" si="13"/>
        <v>146.62368000000004</v>
      </c>
      <c r="J35" s="5">
        <f t="shared" si="13"/>
        <v>1010241.24768</v>
      </c>
      <c r="K35" s="26"/>
    </row>
    <row r="36" spans="1:11" s="22" customFormat="1">
      <c r="A36" s="14">
        <v>44467</v>
      </c>
      <c r="B36" s="15" t="s">
        <v>11</v>
      </c>
      <c r="C36" s="16">
        <v>21000</v>
      </c>
      <c r="D36" s="17">
        <v>42</v>
      </c>
      <c r="E36" s="18">
        <f>C36*D36</f>
        <v>882000</v>
      </c>
      <c r="F36" s="18">
        <f>E36*0.002</f>
        <v>1764</v>
      </c>
      <c r="G36" s="18">
        <f>E36*0.000068</f>
        <v>59.975999999999999</v>
      </c>
      <c r="H36" s="18">
        <f>E36*0.00001</f>
        <v>8.82</v>
      </c>
      <c r="I36" s="18">
        <f>(F36+G36+H36)*0.07</f>
        <v>128.29572000000002</v>
      </c>
      <c r="J36" s="18">
        <f>E36+F36+I36+G36+H36</f>
        <v>883961.09172000003</v>
      </c>
    </row>
    <row r="37" spans="1:11" s="22" customFormat="1">
      <c r="A37" s="14">
        <v>44545</v>
      </c>
      <c r="B37" s="15" t="s">
        <v>11</v>
      </c>
      <c r="C37" s="16">
        <v>18000</v>
      </c>
      <c r="D37" s="17">
        <v>42</v>
      </c>
      <c r="E37" s="18">
        <f>C37*D37</f>
        <v>756000</v>
      </c>
      <c r="F37" s="18">
        <f>E37*0.002</f>
        <v>1512</v>
      </c>
      <c r="G37" s="18">
        <f>E37*0.000068</f>
        <v>51.408000000000001</v>
      </c>
      <c r="H37" s="18">
        <f>E37*0.00001</f>
        <v>7.5600000000000005</v>
      </c>
      <c r="I37" s="18">
        <f>(F37+G37+H37)*0.07</f>
        <v>109.96776</v>
      </c>
      <c r="J37" s="18">
        <f>E37+F37+I37+G37+H37</f>
        <v>757680.93576000014</v>
      </c>
    </row>
    <row r="38" spans="1:11" s="22" customFormat="1">
      <c r="A38" s="14">
        <v>44566</v>
      </c>
      <c r="B38" s="15" t="s">
        <v>11</v>
      </c>
      <c r="C38" s="16">
        <v>15000</v>
      </c>
      <c r="D38" s="17">
        <v>42</v>
      </c>
      <c r="E38" s="18">
        <f>C38*D38</f>
        <v>630000</v>
      </c>
      <c r="F38" s="18">
        <f>E38*0.002</f>
        <v>1260</v>
      </c>
      <c r="G38" s="18">
        <f>E38*0.000068</f>
        <v>42.839999999999996</v>
      </c>
      <c r="H38" s="18">
        <f>E38*0.00001</f>
        <v>6.3000000000000007</v>
      </c>
      <c r="I38" s="18">
        <f>(F38+G38+H38)*0.07</f>
        <v>91.639799999999994</v>
      </c>
      <c r="J38" s="18">
        <f>E38+F38+I38+G38+H38</f>
        <v>631400.77980000002</v>
      </c>
    </row>
    <row r="39" spans="1:11" s="22" customFormat="1">
      <c r="A39" s="14"/>
      <c r="B39" s="15"/>
      <c r="C39" s="16"/>
      <c r="D39" s="17"/>
      <c r="E39" s="18"/>
      <c r="F39" s="18"/>
      <c r="G39" s="18"/>
      <c r="H39" s="18"/>
      <c r="I39" s="18"/>
      <c r="J39" s="18"/>
    </row>
    <row r="40" spans="1:11" s="13" customFormat="1">
      <c r="A40" s="14"/>
      <c r="B40" s="15"/>
      <c r="C40" s="16"/>
      <c r="D40" s="27"/>
      <c r="E40" s="17"/>
      <c r="F40" s="28"/>
      <c r="G40" s="27"/>
      <c r="H40" s="27"/>
      <c r="I40" s="27"/>
      <c r="J40" s="27"/>
      <c r="K40" s="15"/>
    </row>
    <row r="41" spans="1:11" s="32" customFormat="1" ht="18.75">
      <c r="A41" s="29"/>
      <c r="B41" s="15"/>
      <c r="C41" s="16"/>
      <c r="D41" s="17"/>
      <c r="E41" s="18"/>
      <c r="F41" s="18"/>
      <c r="G41" s="18"/>
      <c r="H41" s="18"/>
      <c r="I41" s="18"/>
      <c r="J41" s="18"/>
      <c r="K41" s="31"/>
    </row>
    <row r="42" spans="1:11" s="20" customFormat="1" ht="16.5">
      <c r="A42" s="14"/>
      <c r="B42" s="15"/>
      <c r="C42" s="16"/>
      <c r="D42" s="17"/>
      <c r="E42" s="18"/>
      <c r="F42" s="18"/>
      <c r="G42" s="18"/>
      <c r="H42" s="18"/>
      <c r="I42" s="18"/>
      <c r="J42" s="18"/>
    </row>
    <row r="43" spans="1:11" s="22" customFormat="1">
      <c r="A43" s="14"/>
      <c r="B43" s="15"/>
      <c r="C43" s="16"/>
      <c r="D43" s="17"/>
      <c r="E43" s="18"/>
      <c r="F43" s="18"/>
      <c r="G43" s="18"/>
      <c r="H43" s="18"/>
      <c r="I43" s="18"/>
      <c r="J43" s="18"/>
    </row>
    <row r="44" spans="1:11" s="13" customFormat="1">
      <c r="A44" s="14"/>
      <c r="B44" s="15"/>
      <c r="C44" s="16"/>
      <c r="D44" s="27"/>
      <c r="E44" s="17"/>
      <c r="F44" s="28"/>
      <c r="G44" s="27"/>
      <c r="H44" s="27"/>
      <c r="I44" s="27"/>
      <c r="J44" s="27"/>
      <c r="K44" s="15"/>
    </row>
    <row r="45" spans="1:11" s="32" customFormat="1" ht="18.75">
      <c r="A45" s="29"/>
      <c r="B45" s="15"/>
      <c r="C45" s="16"/>
      <c r="D45" s="17"/>
      <c r="E45" s="18"/>
      <c r="F45" s="18"/>
      <c r="G45" s="18"/>
      <c r="H45" s="18"/>
      <c r="I45" s="18"/>
      <c r="J45" s="18"/>
      <c r="K45" s="31"/>
    </row>
    <row r="46" spans="1:11" s="22" customFormat="1">
      <c r="A46" s="8"/>
      <c r="B46" s="13"/>
      <c r="C46" s="10"/>
      <c r="D46" s="11"/>
      <c r="E46" s="21"/>
      <c r="F46" s="21"/>
      <c r="G46" s="21"/>
      <c r="H46" s="21"/>
      <c r="I46" s="21"/>
      <c r="J46" s="21"/>
    </row>
    <row r="47" spans="1:11" s="13" customFormat="1">
      <c r="A47" s="8"/>
      <c r="C47" s="10"/>
      <c r="D47" s="35"/>
      <c r="E47" s="11"/>
      <c r="F47" s="36"/>
      <c r="G47" s="35"/>
      <c r="H47" s="35"/>
      <c r="I47" s="35"/>
      <c r="J47" s="35"/>
    </row>
    <row r="48" spans="1:11" s="32" customFormat="1" ht="18.75">
      <c r="A48" s="9"/>
      <c r="B48" s="13"/>
      <c r="C48" s="10"/>
      <c r="D48" s="11"/>
      <c r="E48" s="21"/>
      <c r="F48" s="21"/>
      <c r="G48" s="21"/>
      <c r="H48" s="21"/>
      <c r="I48" s="21"/>
      <c r="J48" s="21"/>
      <c r="K4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9"/>
  <sheetViews>
    <sheetView topLeftCell="A17" workbookViewId="0">
      <selection activeCell="A12" sqref="A12"/>
    </sheetView>
  </sheetViews>
  <sheetFormatPr defaultColWidth="8.875" defaultRowHeight="14.25"/>
  <cols>
    <col min="1" max="1" width="10.125" style="44" customWidth="1"/>
    <col min="2" max="2" width="7.125" style="1" customWidth="1"/>
    <col min="3" max="3" width="7.375" style="1" bestFit="1" customWidth="1"/>
    <col min="4" max="4" width="7.625" style="46" bestFit="1" customWidth="1"/>
    <col min="5" max="5" width="11.25" style="1" customWidth="1"/>
    <col min="6" max="6" width="8.875" style="1"/>
    <col min="7" max="7" width="10" style="1" bestFit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1" t="s">
        <v>19</v>
      </c>
    </row>
    <row r="2" spans="1:11" s="20" customFormat="1" ht="16.5">
      <c r="A2" s="14">
        <v>43237</v>
      </c>
      <c r="B2" s="15" t="s">
        <v>1</v>
      </c>
      <c r="C2" s="16">
        <v>60000</v>
      </c>
      <c r="D2" s="41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2" customFormat="1">
      <c r="A3" s="14">
        <v>43739</v>
      </c>
      <c r="B3" s="15" t="s">
        <v>1</v>
      </c>
      <c r="C3" s="16">
        <v>20000</v>
      </c>
      <c r="D3" s="42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2" customFormat="1">
      <c r="A4" s="43"/>
      <c r="B4" s="4"/>
      <c r="C4" s="5">
        <f>SUM(C2:C3)</f>
        <v>80000</v>
      </c>
      <c r="D4" s="37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6"/>
    </row>
    <row r="5" spans="1:11" s="22" customFormat="1">
      <c r="A5" s="14">
        <v>43739</v>
      </c>
      <c r="B5" s="15" t="s">
        <v>1</v>
      </c>
      <c r="C5" s="16">
        <v>10000</v>
      </c>
      <c r="D5" s="42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2" customFormat="1">
      <c r="A6" s="43"/>
      <c r="B6" s="4"/>
      <c r="C6" s="5">
        <f>SUM(C4:C5)</f>
        <v>90000</v>
      </c>
      <c r="D6" s="37">
        <f>E6/C6</f>
        <v>10.6</v>
      </c>
      <c r="E6" s="49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6"/>
    </row>
    <row r="7" spans="1:11" s="22" customFormat="1">
      <c r="A7" s="14">
        <v>43739</v>
      </c>
      <c r="B7" s="15" t="s">
        <v>7</v>
      </c>
      <c r="C7" s="16">
        <v>100000</v>
      </c>
      <c r="D7" s="42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2" customFormat="1">
      <c r="A8" s="14">
        <v>44088</v>
      </c>
      <c r="B8" s="15" t="s">
        <v>1</v>
      </c>
      <c r="C8" s="16">
        <v>10000</v>
      </c>
      <c r="D8" s="42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2" customFormat="1">
      <c r="A9" s="43"/>
      <c r="B9" s="4"/>
      <c r="C9" s="5">
        <f>SUM(C7:C8)</f>
        <v>110000</v>
      </c>
      <c r="D9" s="37">
        <f>E9/C9</f>
        <v>10.054545454545455</v>
      </c>
      <c r="E9" s="49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6"/>
    </row>
    <row r="10" spans="1:11" s="22" customFormat="1">
      <c r="A10" s="14">
        <v>44089</v>
      </c>
      <c r="B10" s="15" t="s">
        <v>1</v>
      </c>
      <c r="C10" s="16">
        <v>10000</v>
      </c>
      <c r="D10" s="42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2" customFormat="1">
      <c r="A11" s="43"/>
      <c r="B11" s="4"/>
      <c r="C11" s="5">
        <f>SUM(C9:C10)</f>
        <v>120000</v>
      </c>
      <c r="D11" s="37">
        <f>E11/C11</f>
        <v>10.016666666666667</v>
      </c>
      <c r="E11" s="49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6"/>
    </row>
    <row r="12" spans="1:11" s="22" customFormat="1">
      <c r="A12" s="14">
        <v>44146</v>
      </c>
      <c r="B12" s="15" t="s">
        <v>1</v>
      </c>
      <c r="C12" s="16">
        <v>10000</v>
      </c>
      <c r="D12" s="42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2" customFormat="1">
      <c r="A13" s="43"/>
      <c r="B13" s="4"/>
      <c r="C13" s="5">
        <f>SUM(C11:C12)</f>
        <v>130000</v>
      </c>
      <c r="D13" s="37">
        <f>E13/C13</f>
        <v>10</v>
      </c>
      <c r="E13" s="49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6"/>
    </row>
    <row r="14" spans="1:11" s="22" customFormat="1">
      <c r="A14" s="14">
        <v>44467</v>
      </c>
      <c r="B14" s="15" t="s">
        <v>11</v>
      </c>
      <c r="C14" s="16">
        <v>120000</v>
      </c>
      <c r="D14" s="42">
        <v>10</v>
      </c>
      <c r="E14" s="18">
        <f>C14*D14</f>
        <v>1200000</v>
      </c>
      <c r="F14" s="18">
        <f>E14*0.002</f>
        <v>2400</v>
      </c>
      <c r="G14" s="18">
        <f>E14*0.000068</f>
        <v>81.599999999999994</v>
      </c>
      <c r="H14" s="18">
        <f>E14*0.00001</f>
        <v>12.000000000000002</v>
      </c>
      <c r="I14" s="18">
        <f>(F14+G14+H14)*0.07</f>
        <v>174.55200000000002</v>
      </c>
      <c r="J14" s="18">
        <f>E14+F14+I14+G14+H14</f>
        <v>1202668.152</v>
      </c>
    </row>
    <row r="15" spans="1:11" s="22" customFormat="1">
      <c r="A15" s="14">
        <v>44475</v>
      </c>
      <c r="B15" s="15" t="s">
        <v>11</v>
      </c>
      <c r="C15" s="16">
        <v>110000</v>
      </c>
      <c r="D15" s="42">
        <v>10</v>
      </c>
      <c r="E15" s="18">
        <f>C15*D15</f>
        <v>1100000</v>
      </c>
      <c r="F15" s="18">
        <f>E15*0.002</f>
        <v>2200</v>
      </c>
      <c r="G15" s="18">
        <f>E15*0.000068</f>
        <v>74.8</v>
      </c>
      <c r="H15" s="18">
        <f>E15*0.00001</f>
        <v>11.000000000000002</v>
      </c>
      <c r="I15" s="18">
        <f>(F15+G15+H15)*0.07</f>
        <v>160.00600000000003</v>
      </c>
      <c r="J15" s="18">
        <f>E15+F15+I15+G15+H15</f>
        <v>1102445.8060000001</v>
      </c>
    </row>
    <row r="16" spans="1:11" s="22" customFormat="1">
      <c r="A16" s="14">
        <v>44480</v>
      </c>
      <c r="B16" s="15" t="s">
        <v>11</v>
      </c>
      <c r="C16" s="16">
        <v>100000</v>
      </c>
      <c r="D16" s="42">
        <v>10</v>
      </c>
      <c r="E16" s="18">
        <f>C16*D16</f>
        <v>1000000</v>
      </c>
      <c r="F16" s="18">
        <f>E16*0.002</f>
        <v>2000</v>
      </c>
      <c r="G16" s="18">
        <f>E16*0.000068</f>
        <v>68</v>
      </c>
      <c r="H16" s="18">
        <f>E16*0.00001</f>
        <v>10</v>
      </c>
      <c r="I16" s="18">
        <f>(F16+G16+H16)*0.07</f>
        <v>145.46</v>
      </c>
      <c r="J16" s="18">
        <f>E16+F16+I16+G16+H16</f>
        <v>1002223.46</v>
      </c>
    </row>
    <row r="17" spans="1:11" s="22" customFormat="1">
      <c r="A17" s="14"/>
      <c r="B17" s="15"/>
      <c r="C17" s="16"/>
      <c r="D17" s="42"/>
      <c r="E17" s="18"/>
      <c r="F17" s="18"/>
      <c r="G17" s="18"/>
      <c r="H17" s="18"/>
      <c r="I17" s="18"/>
      <c r="J17" s="18"/>
    </row>
    <row r="18" spans="1:11" s="22" customFormat="1">
      <c r="A18" s="43"/>
      <c r="B18" s="4"/>
      <c r="C18" s="5"/>
      <c r="D18" s="37"/>
      <c r="E18" s="49"/>
      <c r="F18" s="5"/>
      <c r="G18" s="5"/>
      <c r="H18" s="5"/>
      <c r="I18" s="5"/>
      <c r="J18" s="5"/>
      <c r="K18" s="26"/>
    </row>
    <row r="19" spans="1:11" s="22" customFormat="1">
      <c r="A19" s="14"/>
      <c r="B19" s="15"/>
      <c r="C19" s="16"/>
      <c r="D19" s="17"/>
      <c r="E19" s="18"/>
      <c r="F19" s="18"/>
      <c r="G19" s="18"/>
      <c r="H19" s="18"/>
      <c r="I19" s="18"/>
      <c r="J19" s="18"/>
    </row>
    <row r="20" spans="1:11" s="13" customFormat="1">
      <c r="A20" s="14"/>
      <c r="B20" s="15"/>
      <c r="C20" s="16"/>
      <c r="D20" s="27"/>
      <c r="E20" s="17"/>
      <c r="F20" s="28"/>
      <c r="G20" s="27"/>
      <c r="H20" s="27"/>
      <c r="I20" s="27"/>
      <c r="J20" s="27"/>
    </row>
    <row r="21" spans="1:11" s="32" customFormat="1" ht="18.75">
      <c r="A21" s="29"/>
      <c r="B21" s="15"/>
      <c r="C21" s="16"/>
      <c r="D21" s="17"/>
      <c r="E21" s="18"/>
      <c r="F21" s="18"/>
      <c r="G21" s="18"/>
      <c r="H21" s="18"/>
      <c r="I21" s="18"/>
      <c r="J21" s="18"/>
      <c r="K21" s="12"/>
    </row>
    <row r="22" spans="1:11" s="22" customFormat="1">
      <c r="A22" s="8"/>
      <c r="B22" s="13"/>
      <c r="C22" s="10"/>
      <c r="D22" s="11"/>
      <c r="E22" s="21"/>
      <c r="F22" s="21"/>
      <c r="G22" s="21"/>
      <c r="H22" s="21"/>
      <c r="I22" s="21"/>
      <c r="J22" s="21"/>
    </row>
    <row r="23" spans="1:11" s="13" customFormat="1">
      <c r="A23" s="8"/>
      <c r="C23" s="10"/>
      <c r="D23" s="35"/>
      <c r="E23" s="11"/>
      <c r="F23" s="36"/>
      <c r="G23" s="35"/>
      <c r="H23" s="35"/>
      <c r="I23" s="35"/>
      <c r="J23" s="35"/>
    </row>
    <row r="24" spans="1:11" s="32" customFormat="1" ht="18.75">
      <c r="A24" s="9"/>
      <c r="B24" s="13"/>
      <c r="C24" s="10"/>
      <c r="D24" s="11"/>
      <c r="E24" s="21"/>
      <c r="F24" s="21"/>
      <c r="G24" s="21"/>
      <c r="H24" s="21"/>
      <c r="I24" s="21"/>
      <c r="J24" s="21"/>
      <c r="K24" s="12"/>
    </row>
    <row r="25" spans="1:11" s="32" customFormat="1" ht="18.75">
      <c r="A25" s="14"/>
      <c r="B25" s="15"/>
      <c r="C25" s="16"/>
      <c r="D25" s="41"/>
      <c r="E25" s="18"/>
      <c r="F25" s="18"/>
      <c r="G25" s="18"/>
      <c r="H25" s="18"/>
      <c r="I25" s="18"/>
      <c r="J25" s="18"/>
      <c r="K25" s="31"/>
    </row>
    <row r="26" spans="1:11" s="20" customFormat="1" ht="16.5">
      <c r="A26" s="14"/>
      <c r="B26" s="15"/>
      <c r="C26" s="16"/>
      <c r="D26" s="41"/>
      <c r="E26" s="16"/>
      <c r="F26" s="18"/>
      <c r="G26" s="18"/>
      <c r="H26" s="18"/>
      <c r="I26" s="18"/>
      <c r="J26" s="18"/>
    </row>
    <row r="27" spans="1:11" s="13" customFormat="1">
      <c r="A27" s="14"/>
      <c r="B27" s="15"/>
      <c r="C27" s="16"/>
      <c r="D27" s="41"/>
      <c r="E27" s="16"/>
      <c r="F27" s="28"/>
      <c r="G27" s="27"/>
      <c r="H27" s="27"/>
      <c r="I27" s="27"/>
      <c r="J27" s="27"/>
      <c r="K27" s="15"/>
    </row>
    <row r="28" spans="1:11" s="32" customFormat="1" ht="18.75">
      <c r="A28" s="14"/>
      <c r="B28" s="15"/>
      <c r="C28" s="16"/>
      <c r="D28" s="41"/>
      <c r="E28" s="16"/>
      <c r="F28" s="18"/>
      <c r="G28" s="18"/>
      <c r="H28" s="18"/>
      <c r="I28" s="18"/>
      <c r="J28" s="18"/>
      <c r="K28" s="31"/>
    </row>
    <row r="29" spans="1:11">
      <c r="C29" s="16"/>
      <c r="D29" s="41"/>
      <c r="E29" s="16"/>
      <c r="F29" s="28"/>
      <c r="G29" s="27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94C4-4E46-4E0B-BFCA-41BD36E7CAF2}">
  <dimension ref="A1:S25"/>
  <sheetViews>
    <sheetView topLeftCell="A10" workbookViewId="0">
      <selection activeCell="A13" sqref="A13"/>
    </sheetView>
  </sheetViews>
  <sheetFormatPr defaultColWidth="8.875" defaultRowHeight="14.25"/>
  <cols>
    <col min="1" max="1" width="10.125" style="51" customWidth="1"/>
    <col min="2" max="2" width="7.125" style="1" customWidth="1"/>
    <col min="3" max="3" width="6.625" style="1" customWidth="1"/>
    <col min="4" max="4" width="7.625" style="48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9">
      <c r="B1" s="1" t="s">
        <v>20</v>
      </c>
    </row>
    <row r="2" spans="1:19" s="20" customFormat="1" ht="16.5">
      <c r="A2" s="50">
        <v>44419</v>
      </c>
      <c r="B2" s="15" t="s">
        <v>1</v>
      </c>
      <c r="C2" s="16">
        <v>3600</v>
      </c>
      <c r="D2" s="42">
        <v>81</v>
      </c>
      <c r="E2" s="18">
        <f>C2*D2</f>
        <v>291600</v>
      </c>
      <c r="F2" s="18">
        <f>E2*0.002</f>
        <v>583.20000000000005</v>
      </c>
      <c r="G2" s="18">
        <f>E2*0.00006</f>
        <v>17.496000000000002</v>
      </c>
      <c r="H2" s="18">
        <f>E2*0.00001</f>
        <v>2.9160000000000004</v>
      </c>
      <c r="I2" s="18">
        <f>(F2+G2+H2)*0.07</f>
        <v>42.252840000000006</v>
      </c>
      <c r="J2" s="18">
        <f>E2+F2+I2+G2+H2</f>
        <v>292245.86483999999</v>
      </c>
    </row>
    <row r="3" spans="1:19" s="13" customFormat="1">
      <c r="A3" s="40">
        <v>44476</v>
      </c>
      <c r="B3" s="15" t="s">
        <v>1</v>
      </c>
      <c r="C3" s="16">
        <v>2400</v>
      </c>
      <c r="D3" s="70">
        <v>78.5</v>
      </c>
      <c r="E3" s="18">
        <f>C3*D3</f>
        <v>188400</v>
      </c>
      <c r="F3" s="18">
        <f>E3*0.002</f>
        <v>376.8</v>
      </c>
      <c r="G3" s="18">
        <f>E3*0.00006</f>
        <v>11.304</v>
      </c>
      <c r="H3" s="18">
        <f>E3*0.00001</f>
        <v>1.8840000000000001</v>
      </c>
      <c r="I3" s="18">
        <f>(F3+G3+H3)*0.07</f>
        <v>27.299160000000004</v>
      </c>
      <c r="J3" s="18">
        <f>E3+F3+I3+G3+H3</f>
        <v>188817.28715999998</v>
      </c>
      <c r="K3" s="11"/>
      <c r="L3" s="12"/>
    </row>
    <row r="4" spans="1:19" s="22" customFormat="1">
      <c r="A4" s="71"/>
      <c r="B4" s="7">
        <f>(D3-D2)/D2</f>
        <v>-3.0864197530864196E-2</v>
      </c>
      <c r="C4" s="5">
        <f>SUM(C2:C3)</f>
        <v>6000</v>
      </c>
      <c r="D4" s="72">
        <f>E4/C4</f>
        <v>80</v>
      </c>
      <c r="E4" s="5">
        <f t="shared" ref="E4:J4" si="0">SUM(E2:E3)</f>
        <v>480000</v>
      </c>
      <c r="F4" s="5">
        <f t="shared" si="0"/>
        <v>960</v>
      </c>
      <c r="G4" s="5">
        <f t="shared" si="0"/>
        <v>28.800000000000004</v>
      </c>
      <c r="H4" s="5">
        <f t="shared" si="0"/>
        <v>4.8000000000000007</v>
      </c>
      <c r="I4" s="5">
        <f t="shared" si="0"/>
        <v>69.552000000000007</v>
      </c>
      <c r="J4" s="5">
        <f t="shared" si="0"/>
        <v>481063.152</v>
      </c>
      <c r="L4" s="26"/>
    </row>
    <row r="5" spans="1:19" s="13" customFormat="1">
      <c r="A5" s="40">
        <v>44502</v>
      </c>
      <c r="B5" s="15" t="s">
        <v>11</v>
      </c>
      <c r="C5" s="16">
        <v>4000</v>
      </c>
      <c r="D5" s="70">
        <v>80</v>
      </c>
      <c r="E5" s="18">
        <f>C5*D5</f>
        <v>320000</v>
      </c>
      <c r="F5" s="18">
        <f>E5*0.002</f>
        <v>640</v>
      </c>
      <c r="G5" s="18">
        <f>E5*0.00006</f>
        <v>19.2</v>
      </c>
      <c r="H5" s="18">
        <f>E5*0.00001</f>
        <v>3.2</v>
      </c>
      <c r="I5" s="18">
        <f>(F5+G5+H5)*0.07</f>
        <v>46.368000000000009</v>
      </c>
      <c r="J5" s="18">
        <f>E5+F5+I5+G5+H5</f>
        <v>320708.76800000004</v>
      </c>
      <c r="K5" s="11"/>
      <c r="L5" s="12"/>
    </row>
    <row r="6" spans="1:19" s="13" customFormat="1">
      <c r="A6" s="40">
        <v>44529</v>
      </c>
      <c r="B6" s="15" t="s">
        <v>11</v>
      </c>
      <c r="C6" s="16">
        <v>3000</v>
      </c>
      <c r="D6" s="70">
        <v>80</v>
      </c>
      <c r="E6" s="18">
        <f>C6*D6</f>
        <v>240000</v>
      </c>
      <c r="F6" s="18">
        <f>E6*0.002</f>
        <v>480</v>
      </c>
      <c r="G6" s="18">
        <f>E6*0.00006</f>
        <v>14.4</v>
      </c>
      <c r="H6" s="18">
        <f>E6*0.00001</f>
        <v>2.4000000000000004</v>
      </c>
      <c r="I6" s="18">
        <f>(F6+G6+H6)*0.07</f>
        <v>34.776000000000003</v>
      </c>
      <c r="J6" s="18">
        <f>E6+F6+I6+G6+H6</f>
        <v>240531.576</v>
      </c>
      <c r="K6" s="11"/>
      <c r="L6" s="12"/>
    </row>
    <row r="7" spans="1:19" s="13" customFormat="1">
      <c r="A7" s="40">
        <v>44538</v>
      </c>
      <c r="B7" s="15" t="s">
        <v>11</v>
      </c>
      <c r="C7" s="16">
        <v>2000</v>
      </c>
      <c r="D7" s="70">
        <v>80</v>
      </c>
      <c r="E7" s="18">
        <f>C7*D7</f>
        <v>160000</v>
      </c>
      <c r="F7" s="18">
        <f>E7*0.002</f>
        <v>320</v>
      </c>
      <c r="G7" s="18">
        <f>E7*0.00006</f>
        <v>9.6</v>
      </c>
      <c r="H7" s="18">
        <f>E7*0.00001</f>
        <v>1.6</v>
      </c>
      <c r="I7" s="18">
        <f>(F7+G7+H7)*0.07</f>
        <v>23.184000000000005</v>
      </c>
      <c r="J7" s="18">
        <f>E7+F7+I7+G7+H7</f>
        <v>160354.38400000002</v>
      </c>
      <c r="K7" s="11"/>
      <c r="L7" s="12"/>
    </row>
    <row r="8" spans="1:19" s="13" customFormat="1">
      <c r="A8" s="40">
        <v>44544</v>
      </c>
      <c r="B8" s="15" t="s">
        <v>1</v>
      </c>
      <c r="C8" s="16">
        <v>2000</v>
      </c>
      <c r="D8" s="70">
        <v>92</v>
      </c>
      <c r="E8" s="18">
        <f>C8*D8</f>
        <v>184000</v>
      </c>
      <c r="F8" s="18">
        <f>E8*0.002</f>
        <v>368</v>
      </c>
      <c r="G8" s="18">
        <f>E8*0.00006</f>
        <v>11.040000000000001</v>
      </c>
      <c r="H8" s="18">
        <f>E8*0.00001</f>
        <v>1.84</v>
      </c>
      <c r="I8" s="18">
        <f>(F8+G8+H8)*0.07</f>
        <v>26.661600000000004</v>
      </c>
      <c r="J8" s="18">
        <f>E8+F8+I8+G8+H8</f>
        <v>184407.5416</v>
      </c>
      <c r="K8" s="11"/>
      <c r="L8" s="12"/>
    </row>
    <row r="9" spans="1:19" s="22" customFormat="1">
      <c r="A9" s="71"/>
      <c r="B9" s="7">
        <f>(D8-D7)/D7</f>
        <v>0.15</v>
      </c>
      <c r="C9" s="5">
        <f>SUM(C7:C8)</f>
        <v>4000</v>
      </c>
      <c r="D9" s="72">
        <f>E9/C9</f>
        <v>86</v>
      </c>
      <c r="E9" s="5">
        <f t="shared" ref="E9:J9" si="1">SUM(E7:E8)</f>
        <v>344000</v>
      </c>
      <c r="F9" s="5">
        <f t="shared" si="1"/>
        <v>688</v>
      </c>
      <c r="G9" s="5">
        <f t="shared" si="1"/>
        <v>20.64</v>
      </c>
      <c r="H9" s="5">
        <f t="shared" si="1"/>
        <v>3.4400000000000004</v>
      </c>
      <c r="I9" s="5">
        <f t="shared" si="1"/>
        <v>49.845600000000005</v>
      </c>
      <c r="J9" s="5">
        <f t="shared" si="1"/>
        <v>344761.92560000002</v>
      </c>
      <c r="K9" s="23"/>
      <c r="L9" s="23"/>
      <c r="M9" s="23"/>
      <c r="N9" s="23"/>
      <c r="O9" s="23"/>
      <c r="P9" s="23"/>
      <c r="Q9" s="23"/>
      <c r="R9" s="23"/>
      <c r="S9" s="23"/>
    </row>
    <row r="10" spans="1:19" s="13" customFormat="1">
      <c r="A10" s="40">
        <v>44545</v>
      </c>
      <c r="B10" s="15" t="s">
        <v>1</v>
      </c>
      <c r="C10" s="16">
        <v>1000</v>
      </c>
      <c r="D10" s="70">
        <v>91</v>
      </c>
      <c r="E10" s="18">
        <f>C10*D10</f>
        <v>91000</v>
      </c>
      <c r="F10" s="18">
        <f>E10*0.002</f>
        <v>182</v>
      </c>
      <c r="G10" s="18">
        <f>E10*0.00006</f>
        <v>5.46</v>
      </c>
      <c r="H10" s="18">
        <f>E10*0.00001</f>
        <v>0.91</v>
      </c>
      <c r="I10" s="18">
        <f>(F10+G10+H10)*0.07</f>
        <v>13.185900000000002</v>
      </c>
      <c r="J10" s="18">
        <f>E10+F10+I10+G10+H10</f>
        <v>91201.555900000007</v>
      </c>
      <c r="K10" s="11"/>
      <c r="L10" s="12"/>
    </row>
    <row r="11" spans="1:19" s="22" customFormat="1">
      <c r="A11" s="71"/>
      <c r="B11" s="7">
        <f>(D10-D9)/D9</f>
        <v>5.8139534883720929E-2</v>
      </c>
      <c r="C11" s="5">
        <f>SUM(C9:C10)</f>
        <v>5000</v>
      </c>
      <c r="D11" s="72">
        <f>E11/C11</f>
        <v>87</v>
      </c>
      <c r="E11" s="5">
        <f t="shared" ref="E11:J11" si="2">SUM(E9:E10)</f>
        <v>435000</v>
      </c>
      <c r="F11" s="5">
        <f t="shared" si="2"/>
        <v>870</v>
      </c>
      <c r="G11" s="5">
        <f t="shared" si="2"/>
        <v>26.1</v>
      </c>
      <c r="H11" s="5">
        <f t="shared" si="2"/>
        <v>4.3500000000000005</v>
      </c>
      <c r="I11" s="5">
        <f t="shared" si="2"/>
        <v>63.031500000000008</v>
      </c>
      <c r="J11" s="5">
        <f t="shared" si="2"/>
        <v>435963.48149999999</v>
      </c>
      <c r="K11" s="23"/>
      <c r="L11" s="23"/>
      <c r="M11" s="23"/>
      <c r="N11" s="23"/>
      <c r="O11" s="23"/>
      <c r="P11" s="23"/>
      <c r="Q11" s="23"/>
      <c r="R11" s="23"/>
      <c r="S11" s="23"/>
    </row>
    <row r="12" spans="1:19" s="13" customFormat="1">
      <c r="A12" s="40">
        <v>44558</v>
      </c>
      <c r="B12" s="15" t="s">
        <v>11</v>
      </c>
      <c r="C12" s="16">
        <v>4000</v>
      </c>
      <c r="D12" s="70">
        <v>87</v>
      </c>
      <c r="E12" s="18">
        <f>C12*D12</f>
        <v>348000</v>
      </c>
      <c r="F12" s="18">
        <f>E12*0.002</f>
        <v>696</v>
      </c>
      <c r="G12" s="18">
        <f>E12*0.00006</f>
        <v>20.88</v>
      </c>
      <c r="H12" s="18">
        <f>E12*0.00001</f>
        <v>3.4800000000000004</v>
      </c>
      <c r="I12" s="18">
        <f>(F12+G12+H12)*0.07</f>
        <v>50.425200000000004</v>
      </c>
      <c r="J12" s="18">
        <f>E12+F12+I12+G12+H12</f>
        <v>348770.78519999998</v>
      </c>
      <c r="K12" s="11"/>
      <c r="L12" s="12"/>
    </row>
    <row r="13" spans="1:19" ht="12.75">
      <c r="A13" s="50">
        <v>44579</v>
      </c>
      <c r="B13" s="15" t="s">
        <v>1</v>
      </c>
      <c r="C13" s="16">
        <v>2000</v>
      </c>
      <c r="D13" s="42">
        <v>81</v>
      </c>
      <c r="E13" s="18">
        <f>C13*D13</f>
        <v>162000</v>
      </c>
      <c r="F13" s="18">
        <f>E13*0.002</f>
        <v>324</v>
      </c>
      <c r="G13" s="18">
        <f>E13*0.00006</f>
        <v>9.7200000000000006</v>
      </c>
      <c r="H13" s="18">
        <f>E13*0.00001</f>
        <v>1.62</v>
      </c>
      <c r="I13" s="18">
        <f>(F13+G13+H13)*0.07</f>
        <v>23.473800000000004</v>
      </c>
      <c r="J13" s="18">
        <f>E13+F13+I13+G13+H13</f>
        <v>162358.8138</v>
      </c>
    </row>
    <row r="14" spans="1:19">
      <c r="A14" s="55"/>
      <c r="B14" s="75">
        <f>(D13-D12)/D12</f>
        <v>-6.8965517241379309E-2</v>
      </c>
      <c r="C14" s="52">
        <f>SUM(C12:C13)</f>
        <v>6000</v>
      </c>
      <c r="D14" s="53">
        <f>E14/C14</f>
        <v>85</v>
      </c>
      <c r="E14" s="52">
        <f t="shared" ref="E14:J14" si="3">SUM(E12:E13)</f>
        <v>510000</v>
      </c>
      <c r="F14" s="52">
        <f t="shared" si="3"/>
        <v>1020</v>
      </c>
      <c r="G14" s="52">
        <f t="shared" si="3"/>
        <v>30.6</v>
      </c>
      <c r="H14" s="52">
        <f t="shared" si="3"/>
        <v>5.1000000000000005</v>
      </c>
      <c r="I14" s="52">
        <f t="shared" si="3"/>
        <v>73.899000000000001</v>
      </c>
      <c r="J14" s="52">
        <f t="shared" si="3"/>
        <v>511129.59899999999</v>
      </c>
    </row>
    <row r="15" spans="1:19">
      <c r="A15" s="57"/>
      <c r="B15" s="13"/>
      <c r="C15" s="10"/>
      <c r="D15" s="35"/>
      <c r="E15" s="11"/>
      <c r="F15" s="36"/>
      <c r="G15" s="35"/>
      <c r="H15" s="35"/>
      <c r="I15" s="35"/>
      <c r="J15" s="35"/>
    </row>
    <row r="16" spans="1:19" s="22" customFormat="1">
      <c r="A16" s="57">
        <v>44419</v>
      </c>
      <c r="B16" s="13" t="s">
        <v>1</v>
      </c>
      <c r="C16" s="10">
        <v>2000</v>
      </c>
      <c r="D16" s="11">
        <f>D14</f>
        <v>85</v>
      </c>
      <c r="E16" s="21">
        <f>C16*D16</f>
        <v>170000</v>
      </c>
      <c r="F16" s="21">
        <f>E16*0.002</f>
        <v>340</v>
      </c>
      <c r="G16" s="21">
        <f>E16*0.000068</f>
        <v>11.56</v>
      </c>
      <c r="H16" s="21">
        <f>E16*0.00001</f>
        <v>1.7000000000000002</v>
      </c>
      <c r="I16" s="21">
        <f>(F16+G16+H16)*0.07</f>
        <v>24.728200000000001</v>
      </c>
      <c r="J16" s="21">
        <f>E16+F16+I16+G16+H16</f>
        <v>170377.98820000002</v>
      </c>
      <c r="L16" s="26"/>
    </row>
    <row r="17" spans="1:13" s="13" customFormat="1">
      <c r="A17" s="57">
        <v>44538</v>
      </c>
      <c r="B17" s="13" t="s">
        <v>2</v>
      </c>
      <c r="C17" s="10">
        <f>C16</f>
        <v>2000</v>
      </c>
      <c r="D17" s="35">
        <f>D16*1.05</f>
        <v>89.25</v>
      </c>
      <c r="E17" s="11">
        <f>C17*D17</f>
        <v>178500</v>
      </c>
      <c r="F17" s="36">
        <f>E17*0.002</f>
        <v>357</v>
      </c>
      <c r="G17" s="35">
        <f>E17*0.000068</f>
        <v>12.138</v>
      </c>
      <c r="H17" s="35">
        <f>E17*0.00001</f>
        <v>1.7850000000000001</v>
      </c>
      <c r="I17" s="35">
        <f>(F17+G17+H17)*0.07</f>
        <v>25.964610000000004</v>
      </c>
      <c r="J17" s="35">
        <f>E17-F17-G17-H17-I17</f>
        <v>178103.11238999999</v>
      </c>
    </row>
    <row r="18" spans="1:13" s="32" customFormat="1" ht="18.75">
      <c r="A18" s="9">
        <f>DAYS360(A16,A17)</f>
        <v>117</v>
      </c>
      <c r="B18" s="12">
        <f>(D17-D16)/D16</f>
        <v>0.05</v>
      </c>
      <c r="C18" s="10"/>
      <c r="D18" s="11"/>
      <c r="E18" s="21">
        <f>E17-E16</f>
        <v>8500</v>
      </c>
      <c r="F18" s="21"/>
      <c r="G18" s="21"/>
      <c r="H18" s="21"/>
      <c r="I18" s="21"/>
      <c r="J18" s="21">
        <f>J17-J16</f>
        <v>7725.1241899999732</v>
      </c>
      <c r="K18" s="33"/>
      <c r="L18" s="12"/>
      <c r="M18" s="12"/>
    </row>
    <row r="19" spans="1:13">
      <c r="A19" s="57"/>
      <c r="B19" s="13"/>
      <c r="C19" s="10"/>
      <c r="D19" s="11"/>
      <c r="E19" s="21"/>
      <c r="F19" s="21"/>
      <c r="G19" s="21"/>
      <c r="H19" s="21"/>
      <c r="I19" s="21"/>
      <c r="J19" s="21"/>
    </row>
    <row r="20" spans="1:13" s="22" customFormat="1">
      <c r="A20" s="57">
        <v>44419</v>
      </c>
      <c r="B20" s="13" t="s">
        <v>1</v>
      </c>
      <c r="C20" s="10">
        <v>1000</v>
      </c>
      <c r="D20" s="11">
        <v>88</v>
      </c>
      <c r="E20" s="21">
        <f>C20*D20</f>
        <v>88000</v>
      </c>
      <c r="F20" s="21">
        <f>E20*0.002</f>
        <v>176</v>
      </c>
      <c r="G20" s="21">
        <f>E20*0.000068</f>
        <v>5.984</v>
      </c>
      <c r="H20" s="21">
        <f>E20*0.00001</f>
        <v>0.88000000000000012</v>
      </c>
      <c r="I20" s="21">
        <f>(F20+G20+H20)*0.07</f>
        <v>12.800480000000002</v>
      </c>
      <c r="J20" s="21">
        <f>E20+F20+I20+G20+H20</f>
        <v>88195.664480000007</v>
      </c>
      <c r="L20" s="26"/>
    </row>
    <row r="21" spans="1:13" s="13" customFormat="1">
      <c r="A21" s="57">
        <v>44529</v>
      </c>
      <c r="B21" s="13" t="s">
        <v>2</v>
      </c>
      <c r="C21" s="10">
        <f>C20</f>
        <v>1000</v>
      </c>
      <c r="D21" s="35">
        <v>93</v>
      </c>
      <c r="E21" s="11">
        <f>C21*D21</f>
        <v>93000</v>
      </c>
      <c r="F21" s="36">
        <f>E21*0.002</f>
        <v>186</v>
      </c>
      <c r="G21" s="35">
        <f>E21*0.000068</f>
        <v>6.3239999999999998</v>
      </c>
      <c r="H21" s="35">
        <f>E21*0.00001</f>
        <v>0.93</v>
      </c>
      <c r="I21" s="35">
        <f>(F21+G21+H21)*0.07</f>
        <v>13.527780000000003</v>
      </c>
      <c r="J21" s="35">
        <f>E21-F21-G21-H21-I21</f>
        <v>92793.21822000001</v>
      </c>
    </row>
    <row r="22" spans="1:13" s="32" customFormat="1" ht="18.75">
      <c r="A22" s="9">
        <f>DAYS360(A20,A21)</f>
        <v>108</v>
      </c>
      <c r="B22" s="33">
        <f>D21/1.05</f>
        <v>88.571428571428569</v>
      </c>
      <c r="C22" s="10"/>
      <c r="D22" s="11"/>
      <c r="E22" s="21">
        <f>E21-E20</f>
        <v>5000</v>
      </c>
      <c r="F22" s="21"/>
      <c r="G22" s="21"/>
      <c r="H22" s="21"/>
      <c r="I22" s="21"/>
      <c r="J22" s="21">
        <f>J21-J20</f>
        <v>4597.553740000003</v>
      </c>
      <c r="K22" s="33"/>
      <c r="L22" s="12"/>
      <c r="M22" s="12"/>
    </row>
    <row r="23" spans="1:13" s="22" customFormat="1">
      <c r="A23" s="57">
        <v>44419</v>
      </c>
      <c r="B23" s="13" t="s">
        <v>1</v>
      </c>
      <c r="C23" s="10">
        <v>1000</v>
      </c>
      <c r="D23" s="11">
        <v>88</v>
      </c>
      <c r="E23" s="21">
        <f>C23*D23</f>
        <v>88000</v>
      </c>
      <c r="F23" s="21">
        <f>E23*0.002</f>
        <v>176</v>
      </c>
      <c r="G23" s="21">
        <f>E23*0.000068</f>
        <v>5.984</v>
      </c>
      <c r="H23" s="21">
        <f>E23*0.00001</f>
        <v>0.88000000000000012</v>
      </c>
      <c r="I23" s="21">
        <f>(F23+G23+H23)*0.07</f>
        <v>12.800480000000002</v>
      </c>
      <c r="J23" s="21">
        <f>E23+F23+I23+G23+H23</f>
        <v>88195.664480000007</v>
      </c>
      <c r="L23" s="26"/>
    </row>
    <row r="24" spans="1:13" s="13" customFormat="1">
      <c r="A24" s="57">
        <v>44538</v>
      </c>
      <c r="B24" s="13" t="s">
        <v>2</v>
      </c>
      <c r="C24" s="10">
        <f>C23</f>
        <v>1000</v>
      </c>
      <c r="D24" s="35">
        <v>93</v>
      </c>
      <c r="E24" s="11">
        <f>C24*D24</f>
        <v>93000</v>
      </c>
      <c r="F24" s="36">
        <f>E24*0.002</f>
        <v>186</v>
      </c>
      <c r="G24" s="35">
        <f>E24*0.000068</f>
        <v>6.3239999999999998</v>
      </c>
      <c r="H24" s="35">
        <f>E24*0.00001</f>
        <v>0.93</v>
      </c>
      <c r="I24" s="35">
        <f>(F24+G24+H24)*0.07</f>
        <v>13.527780000000003</v>
      </c>
      <c r="J24" s="35">
        <f>E24-F24-G24-H24-I24</f>
        <v>92793.21822000001</v>
      </c>
    </row>
    <row r="25" spans="1:13" s="32" customFormat="1" ht="18.75">
      <c r="A25" s="9">
        <f>DAYS360(A23,A24)</f>
        <v>117</v>
      </c>
      <c r="B25" s="33">
        <f>D24/1.05</f>
        <v>88.571428571428569</v>
      </c>
      <c r="C25" s="10"/>
      <c r="D25" s="11"/>
      <c r="E25" s="21">
        <f>E24-E23</f>
        <v>5000</v>
      </c>
      <c r="F25" s="21"/>
      <c r="G25" s="21"/>
      <c r="H25" s="21"/>
      <c r="I25" s="21"/>
      <c r="J25" s="21">
        <f>J24-J23</f>
        <v>4597.553740000003</v>
      </c>
      <c r="K25" s="33"/>
      <c r="L25" s="12"/>
      <c r="M2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53"/>
  <sheetViews>
    <sheetView topLeftCell="A49" workbookViewId="0">
      <selection activeCell="D51" sqref="D51"/>
    </sheetView>
  </sheetViews>
  <sheetFormatPr defaultColWidth="8.875" defaultRowHeight="14.25"/>
  <cols>
    <col min="1" max="1" width="10.625" style="45" customWidth="1"/>
    <col min="2" max="2" width="7.25" style="22" bestFit="1" customWidth="1"/>
    <col min="3" max="3" width="7.375" style="22" bestFit="1" customWidth="1"/>
    <col min="4" max="4" width="7.875" style="22" customWidth="1"/>
    <col min="5" max="5" width="12.25" style="22" customWidth="1"/>
    <col min="6" max="6" width="10" style="22" customWidth="1"/>
    <col min="7" max="7" width="7.375" style="22" customWidth="1"/>
    <col min="8" max="8" width="6.375" style="22" customWidth="1"/>
    <col min="9" max="9" width="7.375" style="22" customWidth="1"/>
    <col min="10" max="10" width="12.25" style="22" customWidth="1"/>
    <col min="11" max="16384" width="8.875" style="22"/>
  </cols>
  <sheetData>
    <row r="1" spans="1:13">
      <c r="B1" s="22" t="s">
        <v>21</v>
      </c>
    </row>
    <row r="2" spans="1:13" s="15" customFormat="1">
      <c r="A2" s="14">
        <v>42608</v>
      </c>
      <c r="B2" s="14" t="s">
        <v>1</v>
      </c>
      <c r="C2" s="16">
        <v>20000</v>
      </c>
      <c r="D2" s="41">
        <v>14</v>
      </c>
      <c r="E2" s="27">
        <f>C2*D2</f>
        <v>280000</v>
      </c>
      <c r="F2" s="27">
        <f>E2*0.002</f>
        <v>560</v>
      </c>
      <c r="G2" s="27">
        <f>E2*0.000068</f>
        <v>19.04</v>
      </c>
      <c r="H2" s="27">
        <f>E2*0.00001</f>
        <v>2.8000000000000003</v>
      </c>
      <c r="I2" s="27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1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8">
        <f t="shared" ref="E4:J4" si="0">SUM(E2:E3)</f>
        <v>411000</v>
      </c>
      <c r="F4" s="38">
        <f t="shared" si="0"/>
        <v>822</v>
      </c>
      <c r="G4" s="38">
        <f t="shared" si="0"/>
        <v>27.948</v>
      </c>
      <c r="H4" s="38">
        <f t="shared" si="0"/>
        <v>4.1100000000000003</v>
      </c>
      <c r="I4" s="38">
        <f t="shared" si="0"/>
        <v>59.784060000000004</v>
      </c>
      <c r="J4" s="38">
        <f t="shared" si="0"/>
        <v>411913.84205999994</v>
      </c>
    </row>
    <row r="5" spans="1:13" s="13" customFormat="1">
      <c r="A5" s="14">
        <v>42656</v>
      </c>
      <c r="B5" s="15" t="s">
        <v>1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3"/>
      <c r="B6" s="4"/>
      <c r="C6" s="5">
        <f>SUM(C4:C5)</f>
        <v>40000</v>
      </c>
      <c r="D6" s="6">
        <f>E6/C6</f>
        <v>13.4</v>
      </c>
      <c r="E6" s="38">
        <f t="shared" ref="E6:J6" si="1">SUM(E4:E5)</f>
        <v>536000</v>
      </c>
      <c r="F6" s="38">
        <f t="shared" si="1"/>
        <v>1072</v>
      </c>
      <c r="G6" s="38">
        <f t="shared" si="1"/>
        <v>36.448</v>
      </c>
      <c r="H6" s="38">
        <f t="shared" si="1"/>
        <v>5.36</v>
      </c>
      <c r="I6" s="38">
        <f t="shared" si="1"/>
        <v>77.966560000000001</v>
      </c>
      <c r="J6" s="38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2</v>
      </c>
      <c r="C7" s="16">
        <v>40000</v>
      </c>
      <c r="D7" s="27">
        <v>15.63</v>
      </c>
      <c r="E7" s="17">
        <f>C7*D7</f>
        <v>625200</v>
      </c>
      <c r="F7" s="28">
        <f>E7*0.002</f>
        <v>1250.4000000000001</v>
      </c>
      <c r="G7" s="27">
        <f>E7*0.000068</f>
        <v>42.513599999999997</v>
      </c>
      <c r="H7" s="27">
        <f>E7*0.00001</f>
        <v>6.2520000000000007</v>
      </c>
      <c r="I7" s="27">
        <f>(F7+G7+H7)*0.07</f>
        <v>90.941592000000014</v>
      </c>
      <c r="J7" s="27">
        <f>E7-F7-G7-H7-I7</f>
        <v>623809.89280800009</v>
      </c>
    </row>
    <row r="8" spans="1:13">
      <c r="E8" s="24">
        <f>E7-E6</f>
        <v>89200</v>
      </c>
      <c r="J8" s="24">
        <f>J7-J6</f>
        <v>86618.118248000159</v>
      </c>
    </row>
    <row r="9" spans="1:13" s="13" customFormat="1" ht="18.600000000000001" customHeight="1">
      <c r="A9" s="14">
        <v>42662</v>
      </c>
      <c r="B9" s="15" t="s">
        <v>2</v>
      </c>
      <c r="C9" s="16">
        <v>10000</v>
      </c>
      <c r="D9" s="27">
        <v>15</v>
      </c>
      <c r="E9" s="17">
        <f>C9*D9</f>
        <v>150000</v>
      </c>
      <c r="F9" s="28">
        <f>E9*0.002</f>
        <v>300</v>
      </c>
      <c r="G9" s="27">
        <f>E9*0.000068</f>
        <v>10.199999999999999</v>
      </c>
      <c r="H9" s="27">
        <f>E9*0.00001</f>
        <v>1.5000000000000002</v>
      </c>
      <c r="I9" s="27">
        <f>(F9+G9+H9)*0.07</f>
        <v>21.819000000000003</v>
      </c>
      <c r="J9" s="27">
        <f>E9-F9-G9-H9-I9</f>
        <v>149666.481</v>
      </c>
    </row>
    <row r="10" spans="1:13" s="13" customFormat="1">
      <c r="A10" s="8">
        <v>42572</v>
      </c>
      <c r="B10" s="13" t="s">
        <v>1</v>
      </c>
      <c r="C10" s="10">
        <f>C9</f>
        <v>10000</v>
      </c>
      <c r="D10" s="35">
        <v>14.5</v>
      </c>
      <c r="E10" s="11">
        <f>C10*D10</f>
        <v>145000</v>
      </c>
      <c r="F10" s="36">
        <f>E10*0.002</f>
        <v>290</v>
      </c>
      <c r="G10" s="35">
        <f>E10*0.000068</f>
        <v>9.86</v>
      </c>
      <c r="H10" s="35">
        <f>E10*0.00001</f>
        <v>1.4500000000000002</v>
      </c>
      <c r="I10" s="35">
        <f>(F10+G10+H10)*0.07</f>
        <v>21.091700000000003</v>
      </c>
      <c r="J10" s="11">
        <f>E10+F10+I10+G10+H10</f>
        <v>145322.40169999999</v>
      </c>
      <c r="K10" s="33"/>
      <c r="L10" s="33"/>
      <c r="M10" s="33"/>
    </row>
    <row r="11" spans="1:13" s="13" customFormat="1">
      <c r="A11" s="8">
        <f>DAYS360(A10,A9)</f>
        <v>88</v>
      </c>
      <c r="C11" s="10"/>
      <c r="D11" s="35"/>
      <c r="E11" s="35">
        <f>E9-E10</f>
        <v>5000</v>
      </c>
      <c r="F11" s="35"/>
      <c r="G11" s="35"/>
      <c r="H11" s="35"/>
      <c r="I11" s="12"/>
      <c r="J11" s="35">
        <f>J9-J10</f>
        <v>4344.0793000000122</v>
      </c>
    </row>
    <row r="12" spans="1:13" s="13" customFormat="1" ht="18.600000000000001" customHeight="1">
      <c r="A12" s="14">
        <v>42664</v>
      </c>
      <c r="B12" s="15" t="s">
        <v>2</v>
      </c>
      <c r="C12" s="16">
        <v>10000</v>
      </c>
      <c r="D12" s="27">
        <v>15.4</v>
      </c>
      <c r="E12" s="17">
        <f>C12*D12</f>
        <v>154000</v>
      </c>
      <c r="F12" s="28">
        <f>E12*0.002</f>
        <v>308</v>
      </c>
      <c r="G12" s="27">
        <f>E12*0.000068</f>
        <v>10.472</v>
      </c>
      <c r="H12" s="27">
        <f>E12*0.00001</f>
        <v>1.54</v>
      </c>
      <c r="I12" s="27">
        <f>(F12+G12+H12)*0.07</f>
        <v>22.400840000000002</v>
      </c>
      <c r="J12" s="27">
        <f>E12-F12-G12-H12-I12</f>
        <v>153657.58716</v>
      </c>
    </row>
    <row r="13" spans="1:13" s="13" customFormat="1">
      <c r="A13" s="8">
        <v>42572</v>
      </c>
      <c r="B13" s="13" t="s">
        <v>1</v>
      </c>
      <c r="C13" s="10">
        <f>C12</f>
        <v>10000</v>
      </c>
      <c r="D13" s="35">
        <v>14.9</v>
      </c>
      <c r="E13" s="11">
        <f>C13*D13</f>
        <v>149000</v>
      </c>
      <c r="F13" s="36">
        <f>E13*0.002</f>
        <v>298</v>
      </c>
      <c r="G13" s="35">
        <f>E13*0.000068</f>
        <v>10.132</v>
      </c>
      <c r="H13" s="35">
        <f>E13*0.00001</f>
        <v>1.4900000000000002</v>
      </c>
      <c r="I13" s="35">
        <f>(F13+G13+H13)*0.07</f>
        <v>21.673540000000003</v>
      </c>
      <c r="J13" s="11">
        <f>E13+F13+I13+G13+H13</f>
        <v>149331.29553999999</v>
      </c>
      <c r="K13" s="33"/>
      <c r="L13" s="33"/>
      <c r="M13" s="33"/>
    </row>
    <row r="14" spans="1:13" s="13" customFormat="1">
      <c r="A14" s="8">
        <f>DAYS360(A13,A12)</f>
        <v>90</v>
      </c>
      <c r="C14" s="10"/>
      <c r="D14" s="35"/>
      <c r="E14" s="35">
        <f>E12-E13</f>
        <v>5000</v>
      </c>
      <c r="F14" s="35"/>
      <c r="G14" s="35"/>
      <c r="H14" s="35"/>
      <c r="I14" s="12"/>
      <c r="J14" s="35">
        <f>J12-J13</f>
        <v>4326.2916200000036</v>
      </c>
    </row>
    <row r="15" spans="1:13" s="13" customFormat="1" ht="18.600000000000001" customHeight="1">
      <c r="A15" s="14">
        <v>42668</v>
      </c>
      <c r="B15" s="15" t="s">
        <v>2</v>
      </c>
      <c r="C15" s="16">
        <v>10000</v>
      </c>
      <c r="D15" s="27">
        <v>15.9</v>
      </c>
      <c r="E15" s="17">
        <f>C15*D15</f>
        <v>159000</v>
      </c>
      <c r="F15" s="28">
        <f>E15*0.002</f>
        <v>318</v>
      </c>
      <c r="G15" s="27">
        <f>E15*0.000068</f>
        <v>10.811999999999999</v>
      </c>
      <c r="H15" s="27">
        <f>E15*0.00001</f>
        <v>1.59</v>
      </c>
      <c r="I15" s="27">
        <f>(F15+G15+H15)*0.07</f>
        <v>23.128140000000002</v>
      </c>
      <c r="J15" s="27">
        <f>E15-F15-G15-H15-I15</f>
        <v>158646.46986000001</v>
      </c>
    </row>
    <row r="16" spans="1:13" s="13" customFormat="1">
      <c r="A16" s="8">
        <v>42674</v>
      </c>
      <c r="B16" s="13" t="s">
        <v>1</v>
      </c>
      <c r="C16" s="10">
        <f>C15</f>
        <v>10000</v>
      </c>
      <c r="D16" s="35">
        <v>15.4</v>
      </c>
      <c r="E16" s="11">
        <f>C16*D16</f>
        <v>154000</v>
      </c>
      <c r="F16" s="36">
        <f>E16*0.002</f>
        <v>308</v>
      </c>
      <c r="G16" s="35">
        <f>E16*0.000068</f>
        <v>10.472</v>
      </c>
      <c r="H16" s="35">
        <f>E16*0.00001</f>
        <v>1.54</v>
      </c>
      <c r="I16" s="35">
        <f>(F16+G16+H16)*0.07</f>
        <v>22.400840000000002</v>
      </c>
      <c r="J16" s="11">
        <f>E16+F16+I16+G16+H16</f>
        <v>154342.41284</v>
      </c>
      <c r="K16" s="33"/>
      <c r="L16" s="33"/>
      <c r="M16" s="33"/>
    </row>
    <row r="17" spans="1:13" s="13" customFormat="1">
      <c r="A17" s="8">
        <f>DAYS360(A15,A16)</f>
        <v>6</v>
      </c>
      <c r="C17" s="10"/>
      <c r="D17" s="35"/>
      <c r="E17" s="35">
        <f>E15-E16</f>
        <v>5000</v>
      </c>
      <c r="F17" s="35"/>
      <c r="G17" s="35"/>
      <c r="H17" s="35"/>
      <c r="I17" s="12"/>
      <c r="J17" s="35">
        <f>J15-J16</f>
        <v>4304.0570200000075</v>
      </c>
    </row>
    <row r="18" spans="1:13" s="13" customFormat="1" ht="18.600000000000001" customHeight="1">
      <c r="A18" s="14">
        <v>42681</v>
      </c>
      <c r="B18" s="15" t="s">
        <v>2</v>
      </c>
      <c r="C18" s="16">
        <v>10000</v>
      </c>
      <c r="D18" s="27">
        <v>16.2</v>
      </c>
      <c r="E18" s="17">
        <f>C18*D18</f>
        <v>162000</v>
      </c>
      <c r="F18" s="28">
        <f>E18*0.002</f>
        <v>324</v>
      </c>
      <c r="G18" s="27">
        <f>E18*0.000068</f>
        <v>11.016</v>
      </c>
      <c r="H18" s="27">
        <f>E18*0.00001</f>
        <v>1.62</v>
      </c>
      <c r="I18" s="27">
        <f>(F18+G18+H18)*0.07</f>
        <v>23.564520000000005</v>
      </c>
      <c r="J18" s="27">
        <f>E18-F18-G18-H18-I18</f>
        <v>161639.79947999999</v>
      </c>
    </row>
    <row r="19" spans="1:13" s="13" customFormat="1">
      <c r="A19" s="8">
        <v>42674</v>
      </c>
      <c r="B19" s="13" t="s">
        <v>1</v>
      </c>
      <c r="C19" s="10">
        <f>C18</f>
        <v>10000</v>
      </c>
      <c r="D19" s="35">
        <v>15.7</v>
      </c>
      <c r="E19" s="11">
        <f>C19*D19</f>
        <v>157000</v>
      </c>
      <c r="F19" s="36">
        <f>E19*0.002</f>
        <v>314</v>
      </c>
      <c r="G19" s="35">
        <f>E19*0.000068</f>
        <v>10.676</v>
      </c>
      <c r="H19" s="35">
        <f>E19*0.00001</f>
        <v>1.57</v>
      </c>
      <c r="I19" s="35">
        <f>(F19+G19+H19)*0.07</f>
        <v>22.837220000000002</v>
      </c>
      <c r="J19" s="11">
        <f>E19+F19+I19+G19+H19</f>
        <v>157349.08322</v>
      </c>
      <c r="K19" s="33"/>
      <c r="L19" s="33"/>
      <c r="M19" s="33"/>
    </row>
    <row r="20" spans="1:13" s="13" customFormat="1">
      <c r="A20" s="8">
        <f>DAYS360(A18,A19)</f>
        <v>-6</v>
      </c>
      <c r="C20" s="10"/>
      <c r="D20" s="35"/>
      <c r="E20" s="35">
        <f>E18-E19</f>
        <v>5000</v>
      </c>
      <c r="F20" s="35"/>
      <c r="G20" s="35"/>
      <c r="H20" s="35"/>
      <c r="I20" s="12"/>
      <c r="J20" s="35">
        <f>J18-J19</f>
        <v>4290.7162599999865</v>
      </c>
    </row>
    <row r="21" spans="1:13" s="13" customFormat="1">
      <c r="A21" s="14">
        <v>42674</v>
      </c>
      <c r="B21" s="15" t="s">
        <v>1</v>
      </c>
      <c r="C21" s="16">
        <v>10000</v>
      </c>
      <c r="D21" s="27">
        <v>15.4</v>
      </c>
      <c r="E21" s="17">
        <f>C21*D21</f>
        <v>154000</v>
      </c>
      <c r="F21" s="28">
        <f>E21*0.002</f>
        <v>308</v>
      </c>
      <c r="G21" s="27">
        <f>E21*0.000068</f>
        <v>10.472</v>
      </c>
      <c r="H21" s="27">
        <f>E21*0.00001</f>
        <v>1.54</v>
      </c>
      <c r="I21" s="27">
        <f>(F21+G21+H21)*0.07</f>
        <v>22.400840000000002</v>
      </c>
      <c r="J21" s="17">
        <f>E21+F21+I21+G21+H21</f>
        <v>154342.41284</v>
      </c>
      <c r="K21" s="33"/>
      <c r="L21" s="33"/>
      <c r="M21" s="33"/>
    </row>
    <row r="22" spans="1:13" s="13" customFormat="1" ht="18.600000000000001" customHeight="1">
      <c r="A22" s="14">
        <v>42677</v>
      </c>
      <c r="B22" s="15" t="s">
        <v>2</v>
      </c>
      <c r="C22" s="16">
        <v>10000</v>
      </c>
      <c r="D22" s="27">
        <v>16.100000000000001</v>
      </c>
      <c r="E22" s="17">
        <f>C22*D22</f>
        <v>161000</v>
      </c>
      <c r="F22" s="28">
        <f>E22*0.002</f>
        <v>322</v>
      </c>
      <c r="G22" s="27">
        <f>E22*0.000068</f>
        <v>10.948</v>
      </c>
      <c r="H22" s="27">
        <f>E22*0.00001</f>
        <v>1.61</v>
      </c>
      <c r="I22" s="27">
        <f>(F22+G22+H22)*0.07</f>
        <v>23.419060000000002</v>
      </c>
      <c r="J22" s="27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7"/>
      <c r="E23" s="27">
        <f>E22-E21</f>
        <v>7000</v>
      </c>
      <c r="F23" s="27"/>
      <c r="G23" s="27"/>
      <c r="H23" s="27"/>
      <c r="I23" s="31"/>
      <c r="J23" s="27">
        <f>J22-J21</f>
        <v>6299.6101000000199</v>
      </c>
    </row>
    <row r="24" spans="1:13" s="15" customFormat="1">
      <c r="A24" s="14">
        <v>42685</v>
      </c>
      <c r="B24" s="14" t="s">
        <v>1</v>
      </c>
      <c r="C24" s="16">
        <v>20000</v>
      </c>
      <c r="D24" s="41">
        <v>18.2</v>
      </c>
      <c r="E24" s="27">
        <f>C24*D24</f>
        <v>364000</v>
      </c>
      <c r="F24" s="27">
        <f>E24*0.002</f>
        <v>728</v>
      </c>
      <c r="G24" s="27">
        <f>E24*0.000068</f>
        <v>24.751999999999999</v>
      </c>
      <c r="H24" s="27">
        <f>E24*0.00001</f>
        <v>3.64</v>
      </c>
      <c r="I24" s="27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1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3"/>
      <c r="B26" s="4"/>
      <c r="C26" s="5">
        <f>SUM(C24:C25)</f>
        <v>30000</v>
      </c>
      <c r="D26" s="6">
        <f>E26/C26</f>
        <v>18.100000000000001</v>
      </c>
      <c r="E26" s="38">
        <f t="shared" ref="E26:J26" si="2">SUM(E24:E25)</f>
        <v>543000</v>
      </c>
      <c r="F26" s="38">
        <f t="shared" si="2"/>
        <v>1086</v>
      </c>
      <c r="G26" s="38">
        <f t="shared" si="2"/>
        <v>36.923999999999999</v>
      </c>
      <c r="H26" s="38">
        <f t="shared" si="2"/>
        <v>5.43</v>
      </c>
      <c r="I26" s="38">
        <f t="shared" si="2"/>
        <v>78.984780000000001</v>
      </c>
      <c r="J26" s="38">
        <f t="shared" si="2"/>
        <v>544207.33877999999</v>
      </c>
    </row>
    <row r="27" spans="1:13" s="13" customFormat="1">
      <c r="A27" s="14">
        <v>42688</v>
      </c>
      <c r="B27" s="15" t="s">
        <v>1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3"/>
      <c r="B28" s="4"/>
      <c r="C28" s="5">
        <f>SUM(C26:C27)</f>
        <v>40000</v>
      </c>
      <c r="D28" s="6">
        <f>E28/C28</f>
        <v>18</v>
      </c>
      <c r="E28" s="38">
        <f t="shared" ref="E28:J28" si="3">SUM(E26:E27)</f>
        <v>720000</v>
      </c>
      <c r="F28" s="38">
        <f t="shared" si="3"/>
        <v>1440</v>
      </c>
      <c r="G28" s="38">
        <f t="shared" si="3"/>
        <v>48.96</v>
      </c>
      <c r="H28" s="38">
        <f t="shared" si="3"/>
        <v>7.2</v>
      </c>
      <c r="I28" s="38">
        <f t="shared" si="3"/>
        <v>104.7312</v>
      </c>
      <c r="J28" s="38">
        <f t="shared" si="3"/>
        <v>721600.89119999995</v>
      </c>
    </row>
    <row r="29" spans="1:13" s="13" customFormat="1">
      <c r="A29" s="14">
        <v>42688</v>
      </c>
      <c r="B29" s="15" t="s">
        <v>1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3"/>
      <c r="B30" s="4"/>
      <c r="C30" s="5">
        <f>SUM(C28:C29)</f>
        <v>50000</v>
      </c>
      <c r="D30" s="6">
        <f>E30/C30</f>
        <v>17.899999999999999</v>
      </c>
      <c r="E30" s="38">
        <f t="shared" ref="E30:J30" si="4">SUM(E28:E29)</f>
        <v>895000</v>
      </c>
      <c r="F30" s="38">
        <f t="shared" si="4"/>
        <v>1790</v>
      </c>
      <c r="G30" s="38">
        <f t="shared" si="4"/>
        <v>60.86</v>
      </c>
      <c r="H30" s="38">
        <f t="shared" si="4"/>
        <v>8.9500000000000011</v>
      </c>
      <c r="I30" s="38">
        <f t="shared" si="4"/>
        <v>130.1867</v>
      </c>
      <c r="J30" s="38">
        <f t="shared" si="4"/>
        <v>896989.99670000002</v>
      </c>
    </row>
    <row r="31" spans="1:13" s="13" customFormat="1">
      <c r="A31" s="14">
        <v>42688</v>
      </c>
      <c r="B31" s="15" t="s">
        <v>1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3"/>
      <c r="B32" s="4"/>
      <c r="C32" s="5">
        <f>SUM(C30:C31)</f>
        <v>60000</v>
      </c>
      <c r="D32" s="6">
        <f>E32/C32</f>
        <v>17.8</v>
      </c>
      <c r="E32" s="38">
        <f t="shared" ref="E32:J32" si="5">SUM(E30:E31)</f>
        <v>1068000</v>
      </c>
      <c r="F32" s="38">
        <f t="shared" si="5"/>
        <v>2136</v>
      </c>
      <c r="G32" s="38">
        <f t="shared" si="5"/>
        <v>72.623999999999995</v>
      </c>
      <c r="H32" s="38">
        <f t="shared" si="5"/>
        <v>10.680000000000001</v>
      </c>
      <c r="I32" s="38">
        <f t="shared" si="5"/>
        <v>155.35128</v>
      </c>
      <c r="J32" s="38">
        <f t="shared" si="5"/>
        <v>1070374.6552800001</v>
      </c>
    </row>
    <row r="33" spans="1:11" s="13" customFormat="1">
      <c r="A33" s="14">
        <v>42691</v>
      </c>
      <c r="B33" s="15" t="s">
        <v>1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3"/>
      <c r="B34" s="4"/>
      <c r="C34" s="5">
        <f>SUM(C32:C33)</f>
        <v>70000</v>
      </c>
      <c r="D34" s="6">
        <f>E34/C34</f>
        <v>17.442857142857143</v>
      </c>
      <c r="E34" s="38">
        <f t="shared" ref="E34:J34" si="6">SUM(E32:E33)</f>
        <v>1221000</v>
      </c>
      <c r="F34" s="38">
        <f t="shared" si="6"/>
        <v>2442</v>
      </c>
      <c r="G34" s="38">
        <f t="shared" si="6"/>
        <v>83.027999999999992</v>
      </c>
      <c r="H34" s="38">
        <f t="shared" si="6"/>
        <v>12.21</v>
      </c>
      <c r="I34" s="38">
        <f t="shared" si="6"/>
        <v>177.60666000000001</v>
      </c>
      <c r="J34" s="38">
        <f t="shared" si="6"/>
        <v>1223714.8446599999</v>
      </c>
    </row>
    <row r="35" spans="1:11" s="13" customFormat="1">
      <c r="A35" s="14">
        <v>42720</v>
      </c>
      <c r="B35" s="15" t="s">
        <v>1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3"/>
      <c r="B36" s="4"/>
      <c r="C36" s="5">
        <f>SUM(C34:C35)</f>
        <v>80000</v>
      </c>
      <c r="D36" s="6">
        <f>E36/C36</f>
        <v>17.399999999999999</v>
      </c>
      <c r="E36" s="38">
        <f t="shared" ref="E36:J36" si="7">SUM(E34:E35)</f>
        <v>1392000</v>
      </c>
      <c r="F36" s="38">
        <f t="shared" si="7"/>
        <v>2784</v>
      </c>
      <c r="G36" s="38">
        <f t="shared" si="7"/>
        <v>94.655999999999992</v>
      </c>
      <c r="H36" s="38">
        <f t="shared" si="7"/>
        <v>13.920000000000002</v>
      </c>
      <c r="I36" s="38">
        <f t="shared" si="7"/>
        <v>202.48032000000001</v>
      </c>
      <c r="J36" s="38">
        <f t="shared" si="7"/>
        <v>1395095.05632</v>
      </c>
    </row>
    <row r="38" spans="1:11" s="15" customFormat="1">
      <c r="A38" s="14">
        <v>42685</v>
      </c>
      <c r="B38" s="14" t="s">
        <v>1</v>
      </c>
      <c r="C38" s="16">
        <v>20000</v>
      </c>
      <c r="D38" s="41">
        <v>18.2</v>
      </c>
      <c r="E38" s="27">
        <f t="shared" ref="E38:E44" si="8">C38*D38</f>
        <v>364000</v>
      </c>
      <c r="F38" s="27">
        <f t="shared" ref="F38:F44" si="9">E38*0.002</f>
        <v>728</v>
      </c>
      <c r="G38" s="27">
        <f t="shared" ref="G38:G44" si="10">E38*0.000068</f>
        <v>24.751999999999999</v>
      </c>
      <c r="H38" s="27">
        <f t="shared" ref="H38:H44" si="11">E38*0.00001</f>
        <v>3.64</v>
      </c>
      <c r="I38" s="27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1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1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1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1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1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1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3">
        <f>SUM(C38:C44)</f>
        <v>80000</v>
      </c>
      <c r="D45" s="22">
        <f>E45/C45</f>
        <v>17.399999999999999</v>
      </c>
      <c r="E45" s="23">
        <f t="shared" ref="E45:J45" si="14">SUM(E38:E44)</f>
        <v>1392000</v>
      </c>
      <c r="F45" s="23">
        <f t="shared" si="14"/>
        <v>2784</v>
      </c>
      <c r="G45" s="23">
        <f t="shared" si="14"/>
        <v>94.655999999999992</v>
      </c>
      <c r="H45" s="23">
        <f t="shared" si="14"/>
        <v>13.920000000000002</v>
      </c>
      <c r="I45" s="23">
        <f t="shared" si="14"/>
        <v>202.48032000000001</v>
      </c>
      <c r="J45" s="23">
        <f t="shared" si="14"/>
        <v>1395095.05632</v>
      </c>
    </row>
    <row r="47" spans="1:11" s="13" customFormat="1">
      <c r="A47" s="14">
        <v>42720</v>
      </c>
      <c r="B47" s="15" t="s">
        <v>22</v>
      </c>
      <c r="C47" s="16">
        <v>75000</v>
      </c>
      <c r="D47" s="41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1</v>
      </c>
      <c r="C48" s="16">
        <v>5000</v>
      </c>
      <c r="D48" s="41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3"/>
      <c r="B49" s="4"/>
      <c r="C49" s="5">
        <f>SUM(C47:C48)</f>
        <v>80000</v>
      </c>
      <c r="D49" s="67">
        <f>E49/C49</f>
        <v>16.7</v>
      </c>
      <c r="E49" s="38">
        <f t="shared" ref="E49:J49" si="15">SUM(E47:E48)</f>
        <v>1336000</v>
      </c>
      <c r="F49" s="38">
        <f t="shared" si="15"/>
        <v>2672</v>
      </c>
      <c r="G49" s="38">
        <f t="shared" si="15"/>
        <v>90.847999999999999</v>
      </c>
      <c r="H49" s="38">
        <f t="shared" si="15"/>
        <v>13.360000000000001</v>
      </c>
      <c r="I49" s="38">
        <f t="shared" si="15"/>
        <v>194.33456000000004</v>
      </c>
      <c r="J49" s="38">
        <f t="shared" si="15"/>
        <v>1338970.54256</v>
      </c>
    </row>
    <row r="50" spans="1:10" s="13" customFormat="1">
      <c r="A50" s="14">
        <v>44351</v>
      </c>
      <c r="B50" s="15" t="s">
        <v>22</v>
      </c>
      <c r="C50" s="16">
        <v>70000</v>
      </c>
      <c r="D50" s="41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11</v>
      </c>
      <c r="C51" s="16">
        <v>60000</v>
      </c>
      <c r="D51" s="41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8">
        <v>44271</v>
      </c>
      <c r="B52" s="13" t="s">
        <v>1</v>
      </c>
      <c r="C52" s="10">
        <v>5000</v>
      </c>
      <c r="D52" s="65">
        <v>13.7</v>
      </c>
      <c r="E52" s="21">
        <f>C52*D52</f>
        <v>68500</v>
      </c>
      <c r="F52" s="21">
        <f>E52*0.002</f>
        <v>137</v>
      </c>
      <c r="G52" s="21">
        <f>E52*0.000068</f>
        <v>4.6580000000000004</v>
      </c>
      <c r="H52" s="21">
        <f>E52*0.00001</f>
        <v>0.68500000000000005</v>
      </c>
      <c r="I52" s="21">
        <f>(F52+G52+H52)*0.07</f>
        <v>9.96401</v>
      </c>
      <c r="J52" s="21">
        <f>E52+F52+I52+G52+H52</f>
        <v>68652.30700999999</v>
      </c>
    </row>
    <row r="53" spans="1:10">
      <c r="B53" s="26">
        <f>(D52-D50)/D50</f>
        <v>-0.17964071856287425</v>
      </c>
      <c r="C53" s="23">
        <f>SUM(C50:C52)</f>
        <v>135000</v>
      </c>
      <c r="D53" s="66">
        <f>E53/C53</f>
        <v>16.588888888888889</v>
      </c>
      <c r="E53" s="25">
        <f t="shared" ref="E53:J53" si="16">SUM(E50:E52)</f>
        <v>2239500</v>
      </c>
      <c r="F53" s="25">
        <f t="shared" si="16"/>
        <v>4479</v>
      </c>
      <c r="G53" s="25">
        <f t="shared" si="16"/>
        <v>152.28599999999997</v>
      </c>
      <c r="H53" s="25">
        <f t="shared" si="16"/>
        <v>22.395</v>
      </c>
      <c r="I53" s="25">
        <f t="shared" si="16"/>
        <v>325.75767000000002</v>
      </c>
      <c r="J53" s="25">
        <f t="shared" si="16"/>
        <v>2244479.4386700001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14"/>
  <sheetViews>
    <sheetView topLeftCell="A5" workbookViewId="0">
      <selection activeCell="A9" sqref="A9:XFD9"/>
    </sheetView>
  </sheetViews>
  <sheetFormatPr defaultColWidth="8.875" defaultRowHeight="14.25"/>
  <cols>
    <col min="1" max="1" width="10.625" style="39" customWidth="1"/>
    <col min="2" max="2" width="7.125" style="22" customWidth="1"/>
    <col min="3" max="3" width="6.625" style="22" customWidth="1"/>
    <col min="4" max="4" width="7.625" style="22" customWidth="1"/>
    <col min="5" max="5" width="11.25" style="22" customWidth="1"/>
    <col min="6" max="6" width="9" style="22"/>
    <col min="7" max="7" width="6.75" style="22" customWidth="1"/>
    <col min="8" max="8" width="5.75" style="22" customWidth="1"/>
    <col min="9" max="9" width="7.375" style="22" customWidth="1"/>
    <col min="10" max="10" width="11.25" style="22" customWidth="1"/>
    <col min="11" max="11" width="5.625" style="22" bestFit="1" customWidth="1"/>
    <col min="12" max="12" width="8.875" style="22"/>
    <col min="13" max="13" width="8.875" style="26"/>
    <col min="14" max="16384" width="8.875" style="22"/>
  </cols>
  <sheetData>
    <row r="1" spans="1:13">
      <c r="B1" s="22" t="s">
        <v>23</v>
      </c>
    </row>
    <row r="2" spans="1:13" s="1" customFormat="1">
      <c r="A2" s="50">
        <v>44440</v>
      </c>
      <c r="B2" s="15" t="s">
        <v>1</v>
      </c>
      <c r="C2" s="16">
        <v>18000</v>
      </c>
      <c r="D2" s="42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50">
        <v>44474</v>
      </c>
      <c r="B3" s="15" t="s">
        <v>1</v>
      </c>
      <c r="C3" s="16">
        <v>6000</v>
      </c>
      <c r="D3" s="42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50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50">
        <v>44477</v>
      </c>
      <c r="B5" s="15" t="s">
        <v>1</v>
      </c>
      <c r="C5" s="16">
        <v>6000</v>
      </c>
      <c r="D5" s="42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50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50">
        <v>44504</v>
      </c>
      <c r="B7" s="15" t="s">
        <v>1</v>
      </c>
      <c r="C7" s="16">
        <v>6000</v>
      </c>
      <c r="D7" s="42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50"/>
      <c r="B8" s="31">
        <f>(D7-D6)/D6</f>
        <v>-7.9470198675496637E-2</v>
      </c>
      <c r="C8" s="16">
        <f>SUM(C6:C7)</f>
        <v>36000</v>
      </c>
      <c r="D8" s="17">
        <f>E8/C8</f>
        <v>7.45</v>
      </c>
      <c r="E8" s="16">
        <f t="shared" ref="E8:J9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 ht="12.75">
      <c r="A9" s="57"/>
      <c r="B9" s="12" t="s">
        <v>7</v>
      </c>
      <c r="C9" s="10">
        <v>24000</v>
      </c>
      <c r="D9" s="11">
        <v>7.45</v>
      </c>
      <c r="E9" s="10">
        <f t="shared" si="2"/>
        <v>309900</v>
      </c>
      <c r="F9" s="10">
        <f t="shared" si="2"/>
        <v>619.79999999999995</v>
      </c>
      <c r="G9" s="10">
        <f t="shared" si="2"/>
        <v>18.593999999999998</v>
      </c>
      <c r="H9" s="10">
        <f t="shared" si="2"/>
        <v>3.0990000000000002</v>
      </c>
      <c r="I9" s="10">
        <f t="shared" si="2"/>
        <v>44.904510000000009</v>
      </c>
      <c r="J9" s="10">
        <f t="shared" si="2"/>
        <v>310586.39750999998</v>
      </c>
    </row>
    <row r="10" spans="1:13">
      <c r="J10" s="25"/>
    </row>
    <row r="11" spans="1:13">
      <c r="A11" s="57">
        <v>44419</v>
      </c>
      <c r="B11" s="13" t="s">
        <v>1</v>
      </c>
      <c r="C11" s="10">
        <v>12000</v>
      </c>
      <c r="D11" s="11">
        <v>7.45</v>
      </c>
      <c r="E11" s="21">
        <f>C11*D11</f>
        <v>89400</v>
      </c>
      <c r="F11" s="21">
        <f>E11*0.002</f>
        <v>178.8</v>
      </c>
      <c r="G11" s="21">
        <f>E11*0.000068</f>
        <v>6.0792000000000002</v>
      </c>
      <c r="H11" s="21">
        <f>E11*0.00001</f>
        <v>0.89400000000000013</v>
      </c>
      <c r="I11" s="21">
        <f>(F11+G11+H11)*0.07</f>
        <v>13.004124000000003</v>
      </c>
      <c r="J11" s="21">
        <f>E11+F11+I11+G11+H11</f>
        <v>89598.777323999995</v>
      </c>
      <c r="L11" s="26"/>
      <c r="M11" s="22"/>
    </row>
    <row r="12" spans="1:13" s="13" customFormat="1">
      <c r="A12" s="57">
        <v>44538</v>
      </c>
      <c r="B12" s="13" t="s">
        <v>2</v>
      </c>
      <c r="C12" s="10">
        <f>C11</f>
        <v>12000</v>
      </c>
      <c r="D12" s="35">
        <v>7.5</v>
      </c>
      <c r="E12" s="11">
        <f>C12*D12</f>
        <v>90000</v>
      </c>
      <c r="F12" s="36">
        <f>E12*0.002</f>
        <v>180</v>
      </c>
      <c r="G12" s="35">
        <f>E12*0.000068</f>
        <v>6.12</v>
      </c>
      <c r="H12" s="35">
        <f>E12*0.00001</f>
        <v>0.9</v>
      </c>
      <c r="I12" s="35">
        <f>(F12+G12+H12)*0.07</f>
        <v>13.091400000000002</v>
      </c>
      <c r="J12" s="35">
        <f>E12-F12-G12-H12-I12</f>
        <v>89799.888600000006</v>
      </c>
    </row>
    <row r="13" spans="1:13" s="32" customFormat="1" ht="18.75">
      <c r="A13" s="9">
        <f>DAYS360(A11,A12)</f>
        <v>117</v>
      </c>
      <c r="B13" s="33" t="s">
        <v>8</v>
      </c>
      <c r="C13" s="10"/>
      <c r="D13" s="11"/>
      <c r="E13" s="21">
        <f>E12-E11</f>
        <v>600</v>
      </c>
      <c r="F13" s="21"/>
      <c r="G13" s="21"/>
      <c r="H13" s="21"/>
      <c r="I13" s="21"/>
      <c r="J13" s="21">
        <f>J12-J11</f>
        <v>201.11127600001055</v>
      </c>
      <c r="K13" s="33"/>
      <c r="L13" s="12"/>
      <c r="M13" s="12"/>
    </row>
    <row r="14" spans="1:13" ht="12.7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01E0-0C39-4426-8AB2-3B589A7276E2}">
  <dimension ref="A1:M16"/>
  <sheetViews>
    <sheetView workbookViewId="0">
      <selection activeCell="O17" sqref="O17"/>
    </sheetView>
  </sheetViews>
  <sheetFormatPr defaultColWidth="8.875" defaultRowHeight="14.25"/>
  <cols>
    <col min="1" max="1" width="10.625" style="39" customWidth="1"/>
    <col min="2" max="2" width="7.125" style="22" customWidth="1"/>
    <col min="3" max="3" width="6.625" style="22" customWidth="1"/>
    <col min="4" max="4" width="7.625" style="22" customWidth="1"/>
    <col min="5" max="5" width="11.25" style="22" customWidth="1"/>
    <col min="6" max="6" width="9" style="22"/>
    <col min="7" max="7" width="6.75" style="22" customWidth="1"/>
    <col min="8" max="8" width="5.75" style="22" customWidth="1"/>
    <col min="9" max="9" width="7.375" style="22" customWidth="1"/>
    <col min="10" max="10" width="11.25" style="22" customWidth="1"/>
    <col min="11" max="11" width="5.625" style="22" bestFit="1" customWidth="1"/>
    <col min="12" max="12" width="8.875" style="22"/>
    <col min="13" max="13" width="8.875" style="26"/>
    <col min="14" max="16384" width="8.875" style="22"/>
  </cols>
  <sheetData>
    <row r="1" spans="1:13">
      <c r="B1" s="22" t="s">
        <v>24</v>
      </c>
    </row>
    <row r="2" spans="1:13" s="1" customFormat="1">
      <c r="A2" s="50">
        <v>44321</v>
      </c>
      <c r="B2" s="15" t="s">
        <v>1</v>
      </c>
      <c r="C2" s="16">
        <v>12000</v>
      </c>
      <c r="D2" s="42">
        <v>8.9</v>
      </c>
      <c r="E2" s="18">
        <f>C2*D2</f>
        <v>106800</v>
      </c>
      <c r="F2" s="18">
        <f>E2*0.002</f>
        <v>213.6</v>
      </c>
      <c r="G2" s="18">
        <f>E2*0.00006</f>
        <v>6.4080000000000004</v>
      </c>
      <c r="H2" s="18">
        <f>E2*0.00001</f>
        <v>1.0680000000000001</v>
      </c>
      <c r="I2" s="18">
        <f>(F2+G2+H2)*0.07</f>
        <v>15.475320000000002</v>
      </c>
      <c r="J2" s="18">
        <f>E2+F2+I2+G2+H2</f>
        <v>107036.55132</v>
      </c>
    </row>
    <row r="3" spans="1:13" s="13" customFormat="1">
      <c r="A3" s="40">
        <v>44327</v>
      </c>
      <c r="B3" s="15" t="s">
        <v>1</v>
      </c>
      <c r="C3" s="16">
        <v>6000</v>
      </c>
      <c r="D3" s="70">
        <v>8</v>
      </c>
      <c r="E3" s="18">
        <f>C3*D3</f>
        <v>48000</v>
      </c>
      <c r="F3" s="18">
        <f>E3*0.002</f>
        <v>96</v>
      </c>
      <c r="G3" s="18">
        <f>E3*0.00006</f>
        <v>2.88</v>
      </c>
      <c r="H3" s="18">
        <f>E3*0.00001</f>
        <v>0.48000000000000004</v>
      </c>
      <c r="I3" s="18">
        <f>(F3+G3+H3)*0.07</f>
        <v>6.9552000000000005</v>
      </c>
      <c r="J3" s="18">
        <f>E3+F3+I3+G3+H3</f>
        <v>48106.315199999997</v>
      </c>
      <c r="K3" s="11"/>
      <c r="L3" s="12"/>
    </row>
    <row r="4" spans="1:13">
      <c r="A4" s="71"/>
      <c r="B4" s="7">
        <f>(D3-D2)/D2</f>
        <v>-0.10112359550561802</v>
      </c>
      <c r="C4" s="5">
        <f>SUM(C2:C3)</f>
        <v>18000</v>
      </c>
      <c r="D4" s="72">
        <f>E4/C4</f>
        <v>8.6</v>
      </c>
      <c r="E4" s="5">
        <f t="shared" ref="E4:J4" si="0">SUM(E2:E3)</f>
        <v>154800</v>
      </c>
      <c r="F4" s="5">
        <f t="shared" si="0"/>
        <v>309.60000000000002</v>
      </c>
      <c r="G4" s="5">
        <f t="shared" si="0"/>
        <v>9.2880000000000003</v>
      </c>
      <c r="H4" s="5">
        <f t="shared" si="0"/>
        <v>1.548</v>
      </c>
      <c r="I4" s="5">
        <f t="shared" si="0"/>
        <v>22.430520000000001</v>
      </c>
      <c r="J4" s="5">
        <f t="shared" si="0"/>
        <v>155142.86651999998</v>
      </c>
      <c r="L4" s="26"/>
      <c r="M4" s="22"/>
    </row>
    <row r="5" spans="1:13" s="13" customFormat="1">
      <c r="A5" s="40">
        <v>44329</v>
      </c>
      <c r="B5" s="15" t="s">
        <v>1</v>
      </c>
      <c r="C5" s="16">
        <v>6000</v>
      </c>
      <c r="D5" s="70">
        <v>7.2</v>
      </c>
      <c r="E5" s="18">
        <f>C5*D5</f>
        <v>43200</v>
      </c>
      <c r="F5" s="18">
        <f>E5*0.002</f>
        <v>86.4</v>
      </c>
      <c r="G5" s="18">
        <f>E5*0.00006</f>
        <v>2.5920000000000001</v>
      </c>
      <c r="H5" s="18">
        <f>E5*0.00001</f>
        <v>0.43200000000000005</v>
      </c>
      <c r="I5" s="18">
        <f>(F5+G5+H5)*0.07</f>
        <v>6.2596800000000012</v>
      </c>
      <c r="J5" s="18">
        <f>E5+F5+I5+G5+H5</f>
        <v>43295.683680000002</v>
      </c>
      <c r="K5" s="11"/>
      <c r="L5" s="12"/>
    </row>
    <row r="6" spans="1:13">
      <c r="A6" s="71"/>
      <c r="B6" s="7">
        <f>(D5-D4)/D4</f>
        <v>-0.16279069767441856</v>
      </c>
      <c r="C6" s="5">
        <f>SUM(C4:C5)</f>
        <v>24000</v>
      </c>
      <c r="D6" s="72">
        <f>E6/C6</f>
        <v>8.25</v>
      </c>
      <c r="E6" s="5">
        <f t="shared" ref="E6:J6" si="1">SUM(E4:E5)</f>
        <v>198000</v>
      </c>
      <c r="F6" s="5">
        <f t="shared" si="1"/>
        <v>396</v>
      </c>
      <c r="G6" s="5">
        <f t="shared" si="1"/>
        <v>11.88</v>
      </c>
      <c r="H6" s="5">
        <f t="shared" si="1"/>
        <v>1.98</v>
      </c>
      <c r="I6" s="5">
        <f t="shared" si="1"/>
        <v>28.690200000000004</v>
      </c>
      <c r="J6" s="5">
        <f t="shared" si="1"/>
        <v>198438.5502</v>
      </c>
      <c r="L6" s="26"/>
      <c r="M6" s="22"/>
    </row>
    <row r="7" spans="1:13" s="13" customFormat="1">
      <c r="A7" s="40">
        <v>44421</v>
      </c>
      <c r="B7" s="15" t="s">
        <v>1</v>
      </c>
      <c r="C7" s="16">
        <v>6000</v>
      </c>
      <c r="D7" s="70">
        <v>6.5</v>
      </c>
      <c r="E7" s="18">
        <f>C7*D7</f>
        <v>39000</v>
      </c>
      <c r="F7" s="18">
        <f>E7*0.002</f>
        <v>78</v>
      </c>
      <c r="G7" s="18">
        <f>E7*0.00006</f>
        <v>2.34</v>
      </c>
      <c r="H7" s="18">
        <f>E7*0.00001</f>
        <v>0.39</v>
      </c>
      <c r="I7" s="18">
        <f>(F7+G7+H7)*0.07</f>
        <v>5.6511000000000005</v>
      </c>
      <c r="J7" s="18">
        <f>E7+F7+I7+G7+H7</f>
        <v>39086.381099999999</v>
      </c>
      <c r="K7" s="11"/>
      <c r="L7" s="12"/>
    </row>
    <row r="8" spans="1:13">
      <c r="A8" s="71"/>
      <c r="B8" s="7">
        <f>(D7-D6)/D6</f>
        <v>-0.21212121212121213</v>
      </c>
      <c r="C8" s="5">
        <f>SUM(C6:C7)</f>
        <v>30000</v>
      </c>
      <c r="D8" s="72">
        <f>E8/C8</f>
        <v>7.9</v>
      </c>
      <c r="E8" s="5">
        <f t="shared" ref="E8:J8" si="2">SUM(E6:E7)</f>
        <v>237000</v>
      </c>
      <c r="F8" s="5">
        <f t="shared" si="2"/>
        <v>474</v>
      </c>
      <c r="G8" s="5">
        <f t="shared" si="2"/>
        <v>14.22</v>
      </c>
      <c r="H8" s="5">
        <f t="shared" si="2"/>
        <v>2.37</v>
      </c>
      <c r="I8" s="5">
        <f t="shared" si="2"/>
        <v>34.341300000000004</v>
      </c>
      <c r="J8" s="5">
        <f t="shared" si="2"/>
        <v>237524.9313</v>
      </c>
      <c r="L8" s="26"/>
      <c r="M8" s="22"/>
    </row>
    <row r="9" spans="1:13" s="13" customFormat="1">
      <c r="A9" s="40">
        <v>44503</v>
      </c>
      <c r="B9" s="15" t="s">
        <v>1</v>
      </c>
      <c r="C9" s="16">
        <v>6000</v>
      </c>
      <c r="D9" s="70">
        <v>6.4</v>
      </c>
      <c r="E9" s="18">
        <f>C9*D9</f>
        <v>38400</v>
      </c>
      <c r="F9" s="18">
        <f>E9*0.002</f>
        <v>76.8</v>
      </c>
      <c r="G9" s="18">
        <f>E9*0.00006</f>
        <v>2.3040000000000003</v>
      </c>
      <c r="H9" s="18">
        <f>E9*0.00001</f>
        <v>0.38400000000000001</v>
      </c>
      <c r="I9" s="18">
        <f>(F9+G9+H9)*0.07</f>
        <v>5.5641600000000002</v>
      </c>
      <c r="J9" s="18">
        <f>E9+F9+I9+G9+H9</f>
        <v>38485.052159999999</v>
      </c>
      <c r="K9" s="11"/>
      <c r="L9" s="12"/>
    </row>
    <row r="10" spans="1:13">
      <c r="A10" s="71"/>
      <c r="B10" s="7">
        <f>(D9-D8)/D8</f>
        <v>-0.18987341772151897</v>
      </c>
      <c r="C10" s="5">
        <f>SUM(C8:C9)</f>
        <v>36000</v>
      </c>
      <c r="D10" s="81">
        <f>E10/C10</f>
        <v>7.65</v>
      </c>
      <c r="E10" s="5">
        <f t="shared" ref="E10:J10" si="3">SUM(E8:E9)</f>
        <v>275400</v>
      </c>
      <c r="F10" s="5">
        <f t="shared" si="3"/>
        <v>550.79999999999995</v>
      </c>
      <c r="G10" s="5">
        <f t="shared" si="3"/>
        <v>16.524000000000001</v>
      </c>
      <c r="H10" s="5">
        <f t="shared" si="3"/>
        <v>2.754</v>
      </c>
      <c r="I10" s="5">
        <f t="shared" si="3"/>
        <v>39.905460000000005</v>
      </c>
      <c r="J10" s="5">
        <f t="shared" si="3"/>
        <v>276009.98346000002</v>
      </c>
      <c r="L10" s="26"/>
      <c r="M10" s="22"/>
    </row>
    <row r="11" spans="1:13" s="13" customFormat="1">
      <c r="A11" s="40">
        <v>44529</v>
      </c>
      <c r="B11" s="15" t="s">
        <v>1</v>
      </c>
      <c r="C11" s="16">
        <v>6000</v>
      </c>
      <c r="D11" s="70">
        <v>6.25</v>
      </c>
      <c r="E11" s="18">
        <f>C11*D11</f>
        <v>37500</v>
      </c>
      <c r="F11" s="18">
        <f>E11*0.002</f>
        <v>75</v>
      </c>
      <c r="G11" s="18">
        <f>E11*0.00006</f>
        <v>2.25</v>
      </c>
      <c r="H11" s="18">
        <f>E11*0.00001</f>
        <v>0.37500000000000006</v>
      </c>
      <c r="I11" s="18">
        <f>(F11+G11+H11)*0.07</f>
        <v>5.4337500000000007</v>
      </c>
      <c r="J11" s="18">
        <f>E11+F11+I11+G11+H11</f>
        <v>37583.058749999997</v>
      </c>
      <c r="K11" s="11"/>
      <c r="L11" s="12"/>
    </row>
    <row r="12" spans="1:13">
      <c r="A12" s="71"/>
      <c r="B12" s="7">
        <f>(D11-D10)/D10</f>
        <v>-0.18300653594771246</v>
      </c>
      <c r="C12" s="5">
        <f>SUM(C10:C11)</f>
        <v>42000</v>
      </c>
      <c r="D12" s="81">
        <f>E12/C12</f>
        <v>7.45</v>
      </c>
      <c r="E12" s="5">
        <f t="shared" ref="E12:J12" si="4">SUM(E10:E11)</f>
        <v>312900</v>
      </c>
      <c r="F12" s="5">
        <f t="shared" si="4"/>
        <v>625.79999999999995</v>
      </c>
      <c r="G12" s="5">
        <f t="shared" si="4"/>
        <v>18.774000000000001</v>
      </c>
      <c r="H12" s="5">
        <f t="shared" si="4"/>
        <v>3.129</v>
      </c>
      <c r="I12" s="5">
        <f t="shared" si="4"/>
        <v>45.339210000000008</v>
      </c>
      <c r="J12" s="5">
        <f t="shared" si="4"/>
        <v>313593.04220999999</v>
      </c>
      <c r="L12" s="26"/>
      <c r="M12" s="22"/>
    </row>
    <row r="13" spans="1:13" s="13" customFormat="1">
      <c r="A13" s="40">
        <v>44550</v>
      </c>
      <c r="B13" s="15" t="s">
        <v>1</v>
      </c>
      <c r="C13" s="16">
        <v>21000</v>
      </c>
      <c r="D13" s="70">
        <v>6.1</v>
      </c>
      <c r="E13" s="18">
        <f>C13*D13</f>
        <v>128099.99999999999</v>
      </c>
      <c r="F13" s="18">
        <f>E13*0.002</f>
        <v>256.2</v>
      </c>
      <c r="G13" s="18">
        <f>E13*0.00006</f>
        <v>7.6859999999999991</v>
      </c>
      <c r="H13" s="18">
        <f>E13*0.00001</f>
        <v>1.2809999999999999</v>
      </c>
      <c r="I13" s="18">
        <f>(F13+G13+H13)*0.07</f>
        <v>18.561689999999999</v>
      </c>
      <c r="J13" s="18">
        <f>E13+F13+I13+G13+H13</f>
        <v>128383.72868999999</v>
      </c>
      <c r="K13" s="11"/>
      <c r="L13" s="12"/>
    </row>
    <row r="14" spans="1:13">
      <c r="A14" s="71"/>
      <c r="B14" s="7">
        <f>(D13-D12)/D12</f>
        <v>-0.18120805369127524</v>
      </c>
      <c r="C14" s="5">
        <f>SUM(C12:C13)</f>
        <v>63000</v>
      </c>
      <c r="D14" s="81">
        <f>E14/C14</f>
        <v>7</v>
      </c>
      <c r="E14" s="5">
        <f t="shared" ref="E14:J14" si="5">SUM(E12:E13)</f>
        <v>441000</v>
      </c>
      <c r="F14" s="5">
        <f t="shared" si="5"/>
        <v>882</v>
      </c>
      <c r="G14" s="5">
        <f t="shared" si="5"/>
        <v>26.46</v>
      </c>
      <c r="H14" s="5">
        <f t="shared" si="5"/>
        <v>4.41</v>
      </c>
      <c r="I14" s="5">
        <f t="shared" si="5"/>
        <v>63.900900000000007</v>
      </c>
      <c r="J14" s="5">
        <f t="shared" si="5"/>
        <v>441976.7709</v>
      </c>
      <c r="L14" s="26"/>
      <c r="M14" s="22"/>
    </row>
    <row r="15" spans="1:13" s="13" customFormat="1">
      <c r="A15" s="68">
        <v>44550</v>
      </c>
      <c r="B15" s="13" t="s">
        <v>1</v>
      </c>
      <c r="C15" s="10">
        <v>21000</v>
      </c>
      <c r="D15" s="63">
        <v>6</v>
      </c>
      <c r="E15" s="21">
        <f>C15*D15</f>
        <v>126000</v>
      </c>
      <c r="F15" s="21">
        <f>E15*0.002</f>
        <v>252</v>
      </c>
      <c r="G15" s="21">
        <f>E15*0.00006</f>
        <v>7.5600000000000005</v>
      </c>
      <c r="H15" s="21">
        <f>E15*0.00001</f>
        <v>1.26</v>
      </c>
      <c r="I15" s="21">
        <f>(F15+G15+H15)*0.07</f>
        <v>18.257400000000001</v>
      </c>
      <c r="J15" s="21">
        <f>E15+F15+I15+G15+H15</f>
        <v>126279.07739999999</v>
      </c>
      <c r="K15" s="11"/>
      <c r="L15" s="12"/>
    </row>
    <row r="16" spans="1:13">
      <c r="B16" s="26">
        <f>(D15-D14)/D14</f>
        <v>-0.14285714285714285</v>
      </c>
      <c r="C16" s="23">
        <f>SUM(C14:C15)</f>
        <v>84000</v>
      </c>
      <c r="D16" s="78">
        <f>E16/C16</f>
        <v>6.75</v>
      </c>
      <c r="E16" s="23">
        <f t="shared" ref="E16:J16" si="6">SUM(E14:E15)</f>
        <v>567000</v>
      </c>
      <c r="F16" s="23">
        <f t="shared" si="6"/>
        <v>1134</v>
      </c>
      <c r="G16" s="23">
        <f t="shared" si="6"/>
        <v>34.020000000000003</v>
      </c>
      <c r="H16" s="23">
        <f t="shared" si="6"/>
        <v>5.67</v>
      </c>
      <c r="I16" s="23">
        <f t="shared" si="6"/>
        <v>82.158300000000011</v>
      </c>
      <c r="J16" s="23">
        <f t="shared" si="6"/>
        <v>568255.84829999995</v>
      </c>
      <c r="L16" s="26"/>
      <c r="M16" s="2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AE91-0BC5-4EC7-8477-2D235554CE2C}">
  <dimension ref="A1:L17"/>
  <sheetViews>
    <sheetView workbookViewId="0">
      <selection activeCell="A5" sqref="A5:XFD6"/>
    </sheetView>
  </sheetViews>
  <sheetFormatPr defaultColWidth="8.875" defaultRowHeight="14.25"/>
  <cols>
    <col min="1" max="1" width="10.625" style="44" customWidth="1"/>
    <col min="2" max="2" width="7.125" style="1" customWidth="1"/>
    <col min="3" max="3" width="6.625" style="1" customWidth="1"/>
    <col min="4" max="4" width="7.375" style="1" bestFit="1" customWidth="1"/>
    <col min="5" max="5" width="11.25" style="1" customWidth="1"/>
    <col min="6" max="6" width="9" style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2">
      <c r="B1" s="1" t="s">
        <v>25</v>
      </c>
    </row>
    <row r="2" spans="1:12" s="22" customFormat="1">
      <c r="A2" s="50">
        <v>44467</v>
      </c>
      <c r="B2" s="15" t="s">
        <v>1</v>
      </c>
      <c r="C2" s="16">
        <v>5000</v>
      </c>
      <c r="D2" s="42">
        <v>40.5</v>
      </c>
      <c r="E2" s="18">
        <f>C2*D2</f>
        <v>202500</v>
      </c>
      <c r="F2" s="18">
        <f>E2*0.002</f>
        <v>405</v>
      </c>
      <c r="G2" s="18">
        <f>E2*0.00006</f>
        <v>12.15</v>
      </c>
      <c r="H2" s="18">
        <f>E2*0.00001</f>
        <v>2.0250000000000004</v>
      </c>
      <c r="I2" s="18">
        <f>(F2+G2+H2)*0.07</f>
        <v>29.34225</v>
      </c>
      <c r="J2" s="18">
        <f>E2+F2+I2+G2+H2</f>
        <v>202948.51724999998</v>
      </c>
      <c r="K2" s="4"/>
      <c r="L2" s="4"/>
    </row>
    <row r="3" spans="1:12" s="13" customFormat="1">
      <c r="A3" s="40">
        <v>44529</v>
      </c>
      <c r="B3" s="15" t="s">
        <v>1</v>
      </c>
      <c r="C3" s="16">
        <v>4000</v>
      </c>
      <c r="D3" s="70">
        <v>36</v>
      </c>
      <c r="E3" s="18">
        <f>C3*D3</f>
        <v>144000</v>
      </c>
      <c r="F3" s="18">
        <f>E3*0.002</f>
        <v>288</v>
      </c>
      <c r="G3" s="18">
        <f>E3*0.00006</f>
        <v>8.64</v>
      </c>
      <c r="H3" s="18">
        <f>E3*0.00001</f>
        <v>1.4400000000000002</v>
      </c>
      <c r="I3" s="18">
        <f>(F3+G3+H3)*0.07</f>
        <v>20.865600000000001</v>
      </c>
      <c r="J3" s="18">
        <f>E3+F3+I3+G3+H3</f>
        <v>144318.94560000001</v>
      </c>
      <c r="K3" s="11"/>
      <c r="L3" s="12"/>
    </row>
    <row r="4" spans="1:12" s="22" customFormat="1">
      <c r="A4" s="71"/>
      <c r="B4" s="7">
        <f>(D3-D2)/D2</f>
        <v>-0.1111111111111111</v>
      </c>
      <c r="C4" s="5">
        <f>SUM(C2:C3)</f>
        <v>9000</v>
      </c>
      <c r="D4" s="72">
        <f>E4/C4</f>
        <v>38.5</v>
      </c>
      <c r="E4" s="5">
        <f t="shared" ref="E4:J4" si="0">SUM(E2:E3)</f>
        <v>346500</v>
      </c>
      <c r="F4" s="5">
        <f t="shared" si="0"/>
        <v>693</v>
      </c>
      <c r="G4" s="5">
        <f t="shared" si="0"/>
        <v>20.79</v>
      </c>
      <c r="H4" s="5">
        <f t="shared" si="0"/>
        <v>3.4650000000000007</v>
      </c>
      <c r="I4" s="5">
        <f t="shared" si="0"/>
        <v>50.207850000000001</v>
      </c>
      <c r="J4" s="5">
        <f t="shared" si="0"/>
        <v>347267.46285000001</v>
      </c>
      <c r="L4" s="26"/>
    </row>
    <row r="5" spans="1:12" s="13" customFormat="1">
      <c r="A5" s="68">
        <v>44476</v>
      </c>
      <c r="B5" s="13" t="s">
        <v>1</v>
      </c>
      <c r="C5" s="10">
        <v>3000</v>
      </c>
      <c r="D5" s="63">
        <v>36.5</v>
      </c>
      <c r="E5" s="21">
        <f>C5*D5</f>
        <v>109500</v>
      </c>
      <c r="F5" s="21">
        <f>E5*0.002</f>
        <v>219</v>
      </c>
      <c r="G5" s="21">
        <f>E5*0.00006</f>
        <v>6.57</v>
      </c>
      <c r="H5" s="21">
        <f>E5*0.00001</f>
        <v>1.0950000000000002</v>
      </c>
      <c r="I5" s="21">
        <f>(F5+G5+H5)*0.07</f>
        <v>15.86655</v>
      </c>
      <c r="J5" s="21">
        <f>E5+F5+I5+G5+H5</f>
        <v>109742.53155000001</v>
      </c>
      <c r="K5" s="11"/>
      <c r="L5" s="12"/>
    </row>
    <row r="6" spans="1:12" s="22" customFormat="1">
      <c r="A6" s="39"/>
      <c r="B6" s="26">
        <f>(D5-D4)/D4</f>
        <v>-5.1948051948051951E-2</v>
      </c>
      <c r="C6" s="23">
        <f>SUM(C4:C5)</f>
        <v>12000</v>
      </c>
      <c r="D6" s="69">
        <f>E6/C6</f>
        <v>38</v>
      </c>
      <c r="E6" s="23">
        <f t="shared" ref="E6:J6" si="1">SUM(E4:E5)</f>
        <v>456000</v>
      </c>
      <c r="F6" s="23">
        <f t="shared" si="1"/>
        <v>912</v>
      </c>
      <c r="G6" s="23">
        <f t="shared" si="1"/>
        <v>27.36</v>
      </c>
      <c r="H6" s="23">
        <f t="shared" si="1"/>
        <v>4.5600000000000005</v>
      </c>
      <c r="I6" s="23">
        <f t="shared" si="1"/>
        <v>66.074399999999997</v>
      </c>
      <c r="J6" s="23">
        <f t="shared" si="1"/>
        <v>457009.99440000003</v>
      </c>
      <c r="L6" s="26"/>
    </row>
    <row r="7" spans="1:12" s="22" customFormat="1">
      <c r="A7" s="57"/>
      <c r="B7" s="13"/>
      <c r="C7" s="10"/>
      <c r="D7" s="47"/>
      <c r="E7" s="21"/>
      <c r="F7" s="21"/>
      <c r="G7" s="21"/>
      <c r="H7" s="21"/>
      <c r="I7" s="21"/>
      <c r="J7" s="21"/>
      <c r="K7" s="23"/>
      <c r="L7" s="23"/>
    </row>
    <row r="8" spans="1:12" s="13" customFormat="1">
      <c r="A8" s="57"/>
      <c r="C8" s="10"/>
      <c r="D8" s="35"/>
      <c r="E8" s="11"/>
      <c r="F8" s="36"/>
      <c r="G8" s="35"/>
      <c r="H8" s="35"/>
      <c r="I8" s="35"/>
      <c r="J8" s="35"/>
      <c r="K8" s="26"/>
      <c r="L8" s="15"/>
    </row>
    <row r="9" spans="1:12" s="22" customFormat="1">
      <c r="A9" s="57"/>
      <c r="B9" s="13"/>
      <c r="C9" s="10"/>
      <c r="D9" s="11"/>
      <c r="E9" s="21"/>
      <c r="F9" s="21"/>
      <c r="G9" s="21"/>
      <c r="H9" s="21"/>
      <c r="I9" s="21"/>
      <c r="J9" s="21"/>
      <c r="K9" s="26"/>
      <c r="L9" s="4"/>
    </row>
    <row r="10" spans="1:12" s="22" customFormat="1">
      <c r="A10" s="51"/>
      <c r="B10" s="1"/>
      <c r="C10" s="1"/>
      <c r="D10" s="48"/>
      <c r="E10" s="1"/>
      <c r="F10" s="1"/>
      <c r="G10" s="1"/>
      <c r="H10" s="1"/>
      <c r="I10" s="1"/>
      <c r="J10" s="54"/>
      <c r="K10" s="26"/>
      <c r="L10" s="4"/>
    </row>
    <row r="11" spans="1:12" s="13" customFormat="1">
      <c r="A11" s="43"/>
      <c r="B11" s="4"/>
      <c r="C11" s="5"/>
      <c r="D11" s="37"/>
      <c r="E11" s="5"/>
      <c r="F11" s="5"/>
      <c r="G11" s="5"/>
      <c r="H11" s="5"/>
      <c r="I11" s="5"/>
      <c r="J11" s="5"/>
      <c r="K11" s="26"/>
      <c r="L11" s="15"/>
    </row>
    <row r="12" spans="1:12" s="22" customFormat="1">
      <c r="A12" s="14"/>
      <c r="B12" s="15"/>
      <c r="C12" s="16"/>
      <c r="D12" s="17"/>
      <c r="E12" s="18"/>
      <c r="F12" s="18"/>
      <c r="G12" s="18"/>
      <c r="H12" s="18"/>
      <c r="I12" s="18"/>
      <c r="J12" s="18"/>
      <c r="K12" s="26"/>
      <c r="L12" s="4"/>
    </row>
    <row r="13" spans="1:12" s="13" customFormat="1">
      <c r="A13" s="43"/>
      <c r="B13" s="4"/>
      <c r="C13" s="5"/>
      <c r="D13" s="37"/>
      <c r="E13" s="5"/>
      <c r="F13" s="5"/>
      <c r="G13" s="5"/>
      <c r="H13" s="5"/>
      <c r="I13" s="5"/>
      <c r="J13" s="5"/>
      <c r="K13" s="26"/>
      <c r="L13" s="15"/>
    </row>
    <row r="14" spans="1:12" s="22" customFormat="1">
      <c r="A14" s="14"/>
      <c r="B14" s="15"/>
      <c r="C14" s="16"/>
      <c r="D14" s="17"/>
      <c r="E14" s="18"/>
      <c r="F14" s="18"/>
      <c r="G14" s="18"/>
      <c r="H14" s="18"/>
      <c r="I14" s="18"/>
      <c r="J14" s="18"/>
      <c r="K14" s="26"/>
    </row>
    <row r="15" spans="1:12" s="13" customFormat="1">
      <c r="A15" s="43"/>
      <c r="B15" s="4"/>
      <c r="C15" s="5"/>
      <c r="D15" s="37"/>
      <c r="E15" s="5"/>
      <c r="F15" s="5"/>
      <c r="G15" s="5"/>
      <c r="H15" s="5"/>
      <c r="I15" s="5"/>
      <c r="J15" s="5"/>
      <c r="K15" s="26"/>
    </row>
    <row r="16" spans="1:12" s="22" customFormat="1">
      <c r="A16" s="14"/>
      <c r="B16" s="15"/>
      <c r="C16" s="16"/>
      <c r="D16" s="17"/>
      <c r="E16" s="18"/>
      <c r="F16" s="18"/>
      <c r="G16" s="18"/>
      <c r="H16" s="18"/>
      <c r="I16" s="18"/>
      <c r="J16" s="18"/>
      <c r="K16" s="26"/>
    </row>
    <row r="17" spans="1:11" s="13" customFormat="1">
      <c r="A17" s="43"/>
      <c r="B17" s="4"/>
      <c r="C17" s="5"/>
      <c r="D17" s="37"/>
      <c r="E17" s="5"/>
      <c r="F17" s="5"/>
      <c r="G17" s="5"/>
      <c r="H17" s="5"/>
      <c r="I17" s="5"/>
      <c r="J17" s="5"/>
      <c r="K17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24"/>
  <sheetViews>
    <sheetView topLeftCell="A9" workbookViewId="0">
      <selection activeCell="D24" sqref="D24"/>
    </sheetView>
  </sheetViews>
  <sheetFormatPr defaultColWidth="8.875" defaultRowHeight="14.25"/>
  <cols>
    <col min="1" max="1" width="10.625" style="44" customWidth="1"/>
    <col min="2" max="2" width="7.125" style="1" customWidth="1"/>
    <col min="3" max="3" width="6.625" style="1" customWidth="1"/>
    <col min="4" max="4" width="7.375" style="1" bestFit="1" customWidth="1"/>
    <col min="5" max="5" width="11.25" style="1" customWidth="1"/>
    <col min="6" max="6" width="8.875" style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2">
      <c r="B1" s="1" t="s">
        <v>26</v>
      </c>
    </row>
    <row r="2" spans="1:12" s="22" customFormat="1">
      <c r="A2" s="14">
        <v>43252</v>
      </c>
      <c r="B2" s="15" t="s">
        <v>1</v>
      </c>
      <c r="C2" s="16">
        <v>3000</v>
      </c>
      <c r="D2" s="17">
        <v>89</v>
      </c>
      <c r="E2" s="18">
        <f>C2*D2</f>
        <v>267000</v>
      </c>
      <c r="F2" s="18">
        <f>E2*0.002</f>
        <v>534</v>
      </c>
      <c r="G2" s="18">
        <f>E2*0.000068</f>
        <v>18.155999999999999</v>
      </c>
      <c r="H2" s="18">
        <f>E2*0.00001</f>
        <v>2.6700000000000004</v>
      </c>
      <c r="I2" s="18">
        <f>(F2+G2+H2)*0.07</f>
        <v>38.837820000000001</v>
      </c>
      <c r="J2" s="18">
        <f>E2+F2+I2+G2+H2</f>
        <v>267593.66382000002</v>
      </c>
      <c r="K2" s="4"/>
      <c r="L2" s="4"/>
    </row>
    <row r="3" spans="1:12" s="22" customFormat="1" ht="21" customHeight="1">
      <c r="A3" s="14">
        <v>43280</v>
      </c>
      <c r="B3" s="15" t="s">
        <v>1</v>
      </c>
      <c r="C3" s="16">
        <v>1500</v>
      </c>
      <c r="D3" s="17">
        <v>75.5</v>
      </c>
      <c r="E3" s="18">
        <f>C3*D3</f>
        <v>113250</v>
      </c>
      <c r="F3" s="18">
        <f>E3*0.002</f>
        <v>226.5</v>
      </c>
      <c r="G3" s="18">
        <f>E3*0.000068</f>
        <v>7.7009999999999996</v>
      </c>
      <c r="H3" s="18">
        <f>E3*0.00001</f>
        <v>1.1325000000000001</v>
      </c>
      <c r="I3" s="18">
        <f>(F3+G3+H3)*0.07</f>
        <v>16.473345000000002</v>
      </c>
      <c r="J3" s="18">
        <f>E3+F3+I3+G3+H3</f>
        <v>113501.80684500001</v>
      </c>
    </row>
    <row r="4" spans="1:12" s="22" customFormat="1">
      <c r="A4" s="43"/>
      <c r="B4" s="4"/>
      <c r="C4" s="5">
        <f>SUM(C2:C3)</f>
        <v>4500</v>
      </c>
      <c r="D4" s="37">
        <f>E4/C4</f>
        <v>84.5</v>
      </c>
      <c r="E4" s="5">
        <f t="shared" ref="E4:J4" si="0">SUM(E2:E3)</f>
        <v>380250</v>
      </c>
      <c r="F4" s="5">
        <f t="shared" si="0"/>
        <v>760.5</v>
      </c>
      <c r="G4" s="5">
        <f t="shared" si="0"/>
        <v>25.856999999999999</v>
      </c>
      <c r="H4" s="5">
        <f t="shared" si="0"/>
        <v>3.8025000000000002</v>
      </c>
      <c r="I4" s="5">
        <f t="shared" si="0"/>
        <v>55.311165000000003</v>
      </c>
      <c r="J4" s="5">
        <f t="shared" si="0"/>
        <v>381095.47066500003</v>
      </c>
      <c r="K4" s="23"/>
      <c r="L4" s="23"/>
    </row>
    <row r="5" spans="1:12" s="22" customFormat="1" ht="21" customHeight="1">
      <c r="A5" s="14">
        <v>43397</v>
      </c>
      <c r="B5" s="15" t="s">
        <v>1</v>
      </c>
      <c r="C5" s="16">
        <v>1500</v>
      </c>
      <c r="D5" s="17">
        <v>74.5</v>
      </c>
      <c r="E5" s="18">
        <f>C5*D5</f>
        <v>111750</v>
      </c>
      <c r="F5" s="18">
        <f>E5*0.002</f>
        <v>223.5</v>
      </c>
      <c r="G5" s="18">
        <f>E5*0.000068</f>
        <v>7.5990000000000002</v>
      </c>
      <c r="H5" s="18">
        <f>E5*0.00001</f>
        <v>1.1175000000000002</v>
      </c>
      <c r="I5" s="18">
        <f>(F5+G5+H5)*0.07</f>
        <v>16.255155000000002</v>
      </c>
      <c r="J5" s="18">
        <f>E5+F5+I5+G5+H5</f>
        <v>111998.471655</v>
      </c>
    </row>
    <row r="6" spans="1:12" s="22" customFormat="1">
      <c r="A6" s="43"/>
      <c r="B6" s="4"/>
      <c r="C6" s="5">
        <f>SUM(C4:C5)</f>
        <v>6000</v>
      </c>
      <c r="D6" s="37">
        <f>E6/C6</f>
        <v>82</v>
      </c>
      <c r="E6" s="5">
        <f t="shared" ref="E6:J6" si="1">SUM(E4:E5)</f>
        <v>492000</v>
      </c>
      <c r="F6" s="5">
        <f t="shared" si="1"/>
        <v>984</v>
      </c>
      <c r="G6" s="5">
        <f t="shared" si="1"/>
        <v>33.456000000000003</v>
      </c>
      <c r="H6" s="5">
        <f t="shared" si="1"/>
        <v>4.92</v>
      </c>
      <c r="I6" s="5">
        <f t="shared" si="1"/>
        <v>71.566320000000005</v>
      </c>
      <c r="J6" s="5">
        <f t="shared" si="1"/>
        <v>493093.94232000003</v>
      </c>
      <c r="K6" s="23"/>
      <c r="L6" s="23"/>
    </row>
    <row r="7" spans="1:12" s="22" customFormat="1">
      <c r="A7" s="14">
        <v>43651</v>
      </c>
      <c r="B7" s="15" t="s">
        <v>1</v>
      </c>
      <c r="C7" s="16">
        <v>2000</v>
      </c>
      <c r="D7" s="17">
        <v>63</v>
      </c>
      <c r="E7" s="18">
        <f>C7*D7</f>
        <v>126000</v>
      </c>
      <c r="F7" s="18">
        <f>E7*0.002</f>
        <v>252</v>
      </c>
      <c r="G7" s="18">
        <f>E7*0.000068</f>
        <v>8.5679999999999996</v>
      </c>
      <c r="H7" s="18">
        <f>E7*0.00001</f>
        <v>1.26</v>
      </c>
      <c r="I7" s="18">
        <f>(F7+G7+H7)*0.07</f>
        <v>18.327960000000001</v>
      </c>
      <c r="J7" s="18">
        <f>E7+F7+I7+G7+H7</f>
        <v>126280.15595999999</v>
      </c>
      <c r="K7" s="26"/>
      <c r="L7" s="4"/>
    </row>
    <row r="8" spans="1:12" s="13" customFormat="1">
      <c r="A8" s="43"/>
      <c r="B8" s="4"/>
      <c r="C8" s="5">
        <f>SUM(C6:C7)</f>
        <v>8000</v>
      </c>
      <c r="D8" s="37">
        <f>E8/C8</f>
        <v>77.25</v>
      </c>
      <c r="E8" s="5">
        <f t="shared" ref="E8:J8" si="2">SUM(E6:E7)</f>
        <v>618000</v>
      </c>
      <c r="F8" s="5">
        <f t="shared" si="2"/>
        <v>1236</v>
      </c>
      <c r="G8" s="5">
        <f t="shared" si="2"/>
        <v>42.024000000000001</v>
      </c>
      <c r="H8" s="5">
        <f t="shared" si="2"/>
        <v>6.18</v>
      </c>
      <c r="I8" s="5">
        <f t="shared" si="2"/>
        <v>89.894280000000009</v>
      </c>
      <c r="J8" s="5">
        <f t="shared" si="2"/>
        <v>619374.09828000003</v>
      </c>
      <c r="K8" s="26"/>
      <c r="L8" s="15"/>
    </row>
    <row r="9" spans="1:12" s="22" customFormat="1">
      <c r="A9" s="14">
        <v>43990</v>
      </c>
      <c r="B9" s="15" t="s">
        <v>7</v>
      </c>
      <c r="C9" s="16">
        <v>2000</v>
      </c>
      <c r="D9" s="17">
        <v>75.5</v>
      </c>
      <c r="E9" s="18">
        <f>C9*D9</f>
        <v>151000</v>
      </c>
      <c r="F9" s="18">
        <f>E9*0.002</f>
        <v>302</v>
      </c>
      <c r="G9" s="18">
        <f>E9*0.000068</f>
        <v>10.268000000000001</v>
      </c>
      <c r="H9" s="18">
        <f>E9*0.00001</f>
        <v>1.5100000000000002</v>
      </c>
      <c r="I9" s="18">
        <f>(F9+G9+H9)*0.07</f>
        <v>21.964460000000003</v>
      </c>
      <c r="J9" s="18">
        <f>E9+F9+I9+G9+H9</f>
        <v>151335.74246000001</v>
      </c>
      <c r="K9" s="26"/>
      <c r="L9" s="4"/>
    </row>
    <row r="10" spans="1:12" s="22" customFormat="1">
      <c r="A10" s="14">
        <v>44272</v>
      </c>
      <c r="B10" s="15" t="s">
        <v>1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6"/>
      <c r="L10" s="4"/>
    </row>
    <row r="11" spans="1:12" s="13" customFormat="1">
      <c r="A11" s="43"/>
      <c r="B11" s="4"/>
      <c r="C11" s="5">
        <f>C9+C10</f>
        <v>4000</v>
      </c>
      <c r="D11" s="37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6"/>
      <c r="L11" s="15"/>
    </row>
    <row r="12" spans="1:12" s="22" customFormat="1">
      <c r="A12" s="14">
        <v>44274</v>
      </c>
      <c r="B12" s="15" t="s">
        <v>1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6"/>
      <c r="L12" s="4"/>
    </row>
    <row r="13" spans="1:12" s="13" customFormat="1">
      <c r="A13" s="43"/>
      <c r="B13" s="4"/>
      <c r="C13" s="5">
        <f>C11+C12</f>
        <v>6000</v>
      </c>
      <c r="D13" s="37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6"/>
      <c r="L13" s="15"/>
    </row>
    <row r="14" spans="1:12" s="22" customFormat="1">
      <c r="A14" s="14">
        <v>44295</v>
      </c>
      <c r="B14" s="15" t="s">
        <v>1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6"/>
    </row>
    <row r="15" spans="1:12" s="13" customFormat="1">
      <c r="A15" s="43"/>
      <c r="B15" s="4"/>
      <c r="C15" s="5">
        <f>C13+C14</f>
        <v>7000</v>
      </c>
      <c r="D15" s="37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6"/>
    </row>
    <row r="16" spans="1:12" s="22" customFormat="1">
      <c r="A16" s="14">
        <v>44295</v>
      </c>
      <c r="B16" s="15" t="s">
        <v>1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6"/>
    </row>
    <row r="17" spans="1:12" s="13" customFormat="1">
      <c r="A17" s="43"/>
      <c r="B17" s="4"/>
      <c r="C17" s="5">
        <f>C15+C16</f>
        <v>8000</v>
      </c>
      <c r="D17" s="37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6"/>
    </row>
    <row r="18" spans="1:12" s="22" customFormat="1">
      <c r="A18" s="14">
        <v>44538</v>
      </c>
      <c r="B18" s="15" t="s">
        <v>1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6"/>
    </row>
    <row r="19" spans="1:12" s="22" customFormat="1">
      <c r="A19" s="14">
        <v>44557</v>
      </c>
      <c r="B19" s="15" t="s">
        <v>7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6"/>
      <c r="L19" s="4"/>
    </row>
    <row r="20" spans="1:12" s="22" customFormat="1">
      <c r="A20" s="14">
        <v>44560</v>
      </c>
      <c r="B20" s="15" t="s">
        <v>7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6"/>
      <c r="L20" s="4"/>
    </row>
    <row r="21" spans="1:12" s="13" customFormat="1" ht="12.75">
      <c r="A21" s="40">
        <v>44578</v>
      </c>
      <c r="B21" s="15" t="s">
        <v>1</v>
      </c>
      <c r="C21" s="16">
        <v>1600</v>
      </c>
      <c r="D21" s="70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2" s="22" customFormat="1" ht="12.75">
      <c r="A22" s="71"/>
      <c r="B22" s="7">
        <f>(D21-D20)/D20</f>
        <v>-0.11235955056179775</v>
      </c>
      <c r="C22" s="5">
        <f>SUM(C20:C21)</f>
        <v>6000</v>
      </c>
      <c r="D22" s="72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6"/>
    </row>
    <row r="23" spans="1:12" s="13" customFormat="1">
      <c r="A23" s="68">
        <v>44476</v>
      </c>
      <c r="B23" s="13" t="s">
        <v>1</v>
      </c>
      <c r="C23" s="10">
        <v>1200</v>
      </c>
      <c r="D23" s="63">
        <v>54.25</v>
      </c>
      <c r="E23" s="21">
        <f>C23*D23</f>
        <v>65100</v>
      </c>
      <c r="F23" s="21">
        <f>E23*0.002</f>
        <v>130.19999999999999</v>
      </c>
      <c r="G23" s="21">
        <f>E23*0.00006</f>
        <v>3.9060000000000001</v>
      </c>
      <c r="H23" s="21">
        <f>E23*0.00001</f>
        <v>0.65100000000000002</v>
      </c>
      <c r="I23" s="21">
        <f>(F23+G23+H23)*0.07</f>
        <v>9.432990000000002</v>
      </c>
      <c r="J23" s="21">
        <f>E23+F23+I23+G23+H23</f>
        <v>65244.189989999999</v>
      </c>
      <c r="K23" s="11"/>
      <c r="L23" s="12"/>
    </row>
    <row r="24" spans="1:12" s="22" customFormat="1">
      <c r="A24" s="39"/>
      <c r="B24" s="26">
        <f>(D23-D22)/D22</f>
        <v>-0.16216216216216217</v>
      </c>
      <c r="C24" s="23">
        <f>SUM(C22:C23)</f>
        <v>7200</v>
      </c>
      <c r="D24" s="69">
        <f>E24/C24</f>
        <v>63</v>
      </c>
      <c r="E24" s="23">
        <f t="shared" ref="E24:J24" si="11">SUM(E22:E23)</f>
        <v>453600</v>
      </c>
      <c r="F24" s="23">
        <f t="shared" si="11"/>
        <v>907.2</v>
      </c>
      <c r="G24" s="23">
        <f t="shared" si="11"/>
        <v>29.565599999999996</v>
      </c>
      <c r="H24" s="23">
        <f t="shared" si="11"/>
        <v>4.5360000000000005</v>
      </c>
      <c r="I24" s="23">
        <f t="shared" si="11"/>
        <v>65.891112000000007</v>
      </c>
      <c r="J24" s="23">
        <f t="shared" si="11"/>
        <v>454607.19271199999</v>
      </c>
      <c r="L24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3EB5-BC77-4617-9B0C-882BC06F7E03}">
  <dimension ref="A1:M8"/>
  <sheetViews>
    <sheetView workbookViewId="0">
      <selection activeCell="D8" sqref="D8"/>
    </sheetView>
  </sheetViews>
  <sheetFormatPr defaultColWidth="8.875" defaultRowHeight="14.25"/>
  <cols>
    <col min="1" max="1" width="10.625" style="39" customWidth="1"/>
    <col min="2" max="2" width="7.125" style="22" customWidth="1"/>
    <col min="3" max="3" width="6.625" style="22" customWidth="1"/>
    <col min="4" max="4" width="7.625" style="22" customWidth="1"/>
    <col min="5" max="5" width="11.25" style="22" customWidth="1"/>
    <col min="6" max="6" width="9" style="22"/>
    <col min="7" max="7" width="6.75" style="22" customWidth="1"/>
    <col min="8" max="8" width="5.75" style="22" customWidth="1"/>
    <col min="9" max="9" width="7.375" style="22" customWidth="1"/>
    <col min="10" max="10" width="11.25" style="22" customWidth="1"/>
    <col min="11" max="11" width="18" style="22" customWidth="1"/>
    <col min="12" max="12" width="8.875" style="22"/>
    <col min="13" max="13" width="8.875" style="26"/>
    <col min="14" max="16384" width="8.875" style="22"/>
  </cols>
  <sheetData>
    <row r="1" spans="1:13">
      <c r="B1" s="22" t="s">
        <v>27</v>
      </c>
    </row>
    <row r="2" spans="1:13" s="13" customFormat="1">
      <c r="A2" s="40">
        <v>44375</v>
      </c>
      <c r="B2" s="15" t="s">
        <v>1</v>
      </c>
      <c r="C2" s="16">
        <v>3000</v>
      </c>
      <c r="D2" s="17">
        <v>45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  <c r="K2" s="30"/>
      <c r="L2" s="17"/>
      <c r="M2" s="31"/>
    </row>
    <row r="3" spans="1:13">
      <c r="A3" s="14">
        <v>44445</v>
      </c>
      <c r="B3" s="15" t="s">
        <v>1</v>
      </c>
      <c r="C3" s="16">
        <v>3000</v>
      </c>
      <c r="D3" s="17">
        <v>47</v>
      </c>
      <c r="E3" s="18">
        <f>C3*D3</f>
        <v>141000</v>
      </c>
      <c r="F3" s="18">
        <f>E3*0.002</f>
        <v>282</v>
      </c>
      <c r="G3" s="18">
        <f>E3*0.000068</f>
        <v>9.5879999999999992</v>
      </c>
      <c r="H3" s="18">
        <f>E3*0.00001</f>
        <v>1.4100000000000001</v>
      </c>
      <c r="I3" s="18">
        <f>(F3+G3+H3)*0.07</f>
        <v>20.509860000000007</v>
      </c>
      <c r="J3" s="18">
        <f>E3+F3+I3+G3+H3</f>
        <v>141313.50785999998</v>
      </c>
      <c r="M3" s="22"/>
    </row>
    <row r="4" spans="1:13">
      <c r="A4" s="43"/>
      <c r="B4" s="7">
        <f>(D3-D2)/D2</f>
        <v>4.4444444444444446E-2</v>
      </c>
      <c r="C4" s="5">
        <f>SUM(C2:C3)</f>
        <v>6000</v>
      </c>
      <c r="D4" s="67">
        <f>E4/C4</f>
        <v>46</v>
      </c>
      <c r="E4" s="5">
        <f t="shared" ref="E4:J4" si="0">SUM(E2:E3)</f>
        <v>276000</v>
      </c>
      <c r="F4" s="5">
        <f t="shared" si="0"/>
        <v>552</v>
      </c>
      <c r="G4" s="5">
        <f t="shared" si="0"/>
        <v>17.687999999999999</v>
      </c>
      <c r="H4" s="5">
        <f t="shared" si="0"/>
        <v>2.7600000000000002</v>
      </c>
      <c r="I4" s="5">
        <f t="shared" si="0"/>
        <v>40.071360000000013</v>
      </c>
      <c r="J4" s="5">
        <f t="shared" si="0"/>
        <v>276612.51936000003</v>
      </c>
      <c r="K4" s="25"/>
      <c r="L4" s="26"/>
      <c r="M4" s="22"/>
    </row>
    <row r="5" spans="1:13">
      <c r="A5" s="14">
        <v>44558</v>
      </c>
      <c r="B5" s="15" t="s">
        <v>1</v>
      </c>
      <c r="C5" s="16">
        <v>3000</v>
      </c>
      <c r="D5" s="17">
        <v>45.25</v>
      </c>
      <c r="E5" s="18">
        <f>C5*D5</f>
        <v>135750</v>
      </c>
      <c r="F5" s="18">
        <f>E5*0.002</f>
        <v>271.5</v>
      </c>
      <c r="G5" s="18">
        <f>E5*0.000068</f>
        <v>9.2309999999999999</v>
      </c>
      <c r="H5" s="18">
        <f>E5*0.00001</f>
        <v>1.3575000000000002</v>
      </c>
      <c r="I5" s="18">
        <f>(F5+G5+H5)*0.07</f>
        <v>19.746195000000004</v>
      </c>
      <c r="J5" s="18">
        <f>E5+F5+I5+G5+H5</f>
        <v>136051.83469500003</v>
      </c>
      <c r="M5" s="22"/>
    </row>
    <row r="6" spans="1:13">
      <c r="A6" s="43"/>
      <c r="B6" s="7">
        <f>(D5-D4)/D4</f>
        <v>-1.6304347826086956E-2</v>
      </c>
      <c r="C6" s="5">
        <f>SUM(C4:C5)</f>
        <v>9000</v>
      </c>
      <c r="D6" s="67">
        <f>E6/C6</f>
        <v>45.75</v>
      </c>
      <c r="E6" s="5">
        <f t="shared" ref="E6:J6" si="1">SUM(E4:E5)</f>
        <v>411750</v>
      </c>
      <c r="F6" s="5">
        <f t="shared" si="1"/>
        <v>823.5</v>
      </c>
      <c r="G6" s="5">
        <f t="shared" si="1"/>
        <v>26.918999999999997</v>
      </c>
      <c r="H6" s="5">
        <f t="shared" si="1"/>
        <v>4.1175000000000006</v>
      </c>
      <c r="I6" s="5">
        <f t="shared" si="1"/>
        <v>59.817555000000013</v>
      </c>
      <c r="J6" s="5">
        <f t="shared" si="1"/>
        <v>412664.35405500006</v>
      </c>
      <c r="K6" s="25"/>
      <c r="L6" s="26"/>
      <c r="M6" s="22"/>
    </row>
    <row r="7" spans="1:13">
      <c r="A7" s="8">
        <v>44558</v>
      </c>
      <c r="B7" s="13" t="s">
        <v>1</v>
      </c>
      <c r="C7" s="10">
        <v>3000</v>
      </c>
      <c r="D7" s="11">
        <v>42.75</v>
      </c>
      <c r="E7" s="21">
        <f>C7*D7</f>
        <v>128250</v>
      </c>
      <c r="F7" s="21">
        <f>E7*0.002</f>
        <v>256.5</v>
      </c>
      <c r="G7" s="21">
        <f>E7*0.000068</f>
        <v>8.7210000000000001</v>
      </c>
      <c r="H7" s="21">
        <f>E7*0.00001</f>
        <v>1.2825000000000002</v>
      </c>
      <c r="I7" s="21">
        <f>(F7+G7+H7)*0.07</f>
        <v>18.655245000000004</v>
      </c>
      <c r="J7" s="21">
        <f>E7+F7+I7+G7+H7</f>
        <v>128535.15874500001</v>
      </c>
      <c r="M7" s="22"/>
    </row>
    <row r="8" spans="1:13">
      <c r="A8" s="45"/>
      <c r="B8" s="26">
        <f>(D7-D6)/D6</f>
        <v>-6.5573770491803282E-2</v>
      </c>
      <c r="C8" s="23">
        <f>SUM(C6:C7)</f>
        <v>12000</v>
      </c>
      <c r="D8" s="66">
        <f>E8/C8</f>
        <v>45</v>
      </c>
      <c r="E8" s="23">
        <f t="shared" ref="E8:J8" si="2">SUM(E6:E7)</f>
        <v>540000</v>
      </c>
      <c r="F8" s="23">
        <f t="shared" si="2"/>
        <v>1080</v>
      </c>
      <c r="G8" s="23">
        <f t="shared" si="2"/>
        <v>35.64</v>
      </c>
      <c r="H8" s="23">
        <f t="shared" si="2"/>
        <v>5.4</v>
      </c>
      <c r="I8" s="23">
        <f t="shared" si="2"/>
        <v>78.472800000000021</v>
      </c>
      <c r="J8" s="23">
        <f t="shared" si="2"/>
        <v>541199.51280000003</v>
      </c>
      <c r="K8" s="25"/>
      <c r="L8" s="26"/>
      <c r="M8" s="2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840D-1AA0-4738-B005-1CA11C5812E3}">
  <dimension ref="A1:L13"/>
  <sheetViews>
    <sheetView workbookViewId="0">
      <selection activeCell="D8" sqref="D8"/>
    </sheetView>
  </sheetViews>
  <sheetFormatPr defaultColWidth="8.875" defaultRowHeight="14.25"/>
  <cols>
    <col min="1" max="1" width="10.125" style="51" customWidth="1"/>
    <col min="2" max="2" width="7.125" style="1" customWidth="1"/>
    <col min="3" max="3" width="6.625" style="1" customWidth="1"/>
    <col min="4" max="4" width="7.625" style="48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2">
      <c r="B1" s="1" t="s">
        <v>3</v>
      </c>
    </row>
    <row r="2" spans="1:12" s="20" customFormat="1" ht="16.5">
      <c r="A2" s="50">
        <v>44453</v>
      </c>
      <c r="B2" s="15" t="s">
        <v>1</v>
      </c>
      <c r="C2" s="16">
        <v>3000</v>
      </c>
      <c r="D2" s="42">
        <v>42</v>
      </c>
      <c r="E2" s="18">
        <f>C2*D2</f>
        <v>126000</v>
      </c>
      <c r="F2" s="18">
        <f>E2*0.002</f>
        <v>252</v>
      </c>
      <c r="G2" s="18">
        <f>E2*0.00006</f>
        <v>7.5600000000000005</v>
      </c>
      <c r="H2" s="18">
        <f>E2*0.00001</f>
        <v>1.26</v>
      </c>
      <c r="I2" s="18">
        <f>(F2+G2+H2)*0.07</f>
        <v>18.257400000000001</v>
      </c>
      <c r="J2" s="18">
        <f>E2+F2+I2+G2+H2</f>
        <v>126279.07739999999</v>
      </c>
    </row>
    <row r="3" spans="1:12" s="20" customFormat="1" ht="16.5">
      <c r="A3" s="50">
        <v>44531</v>
      </c>
      <c r="B3" s="15" t="s">
        <v>1</v>
      </c>
      <c r="C3" s="16">
        <v>3000</v>
      </c>
      <c r="D3" s="42">
        <v>39.5</v>
      </c>
      <c r="E3" s="18">
        <f>C3*D3</f>
        <v>118500</v>
      </c>
      <c r="F3" s="18">
        <f>E3*0.002</f>
        <v>237</v>
      </c>
      <c r="G3" s="18">
        <f>E3*0.00006</f>
        <v>7.11</v>
      </c>
      <c r="H3" s="18">
        <f>E3*0.00001</f>
        <v>1.1850000000000001</v>
      </c>
      <c r="I3" s="18">
        <f>(F3+G3+H3)*0.07</f>
        <v>17.170650000000002</v>
      </c>
      <c r="J3" s="18">
        <f>E3+F3+I3+G3+H3</f>
        <v>118762.46565</v>
      </c>
    </row>
    <row r="4" spans="1:12" s="20" customFormat="1" ht="16.5">
      <c r="A4" s="50"/>
      <c r="B4" s="31">
        <f>(D3-D2)/D2</f>
        <v>-5.9523809523809521E-2</v>
      </c>
      <c r="C4" s="16">
        <f>C2+C3</f>
        <v>6000</v>
      </c>
      <c r="D4" s="42">
        <f>E4/C4</f>
        <v>40.75</v>
      </c>
      <c r="E4" s="16">
        <f t="shared" ref="E4:J4" si="0">E2+E3</f>
        <v>244500</v>
      </c>
      <c r="F4" s="16">
        <f t="shared" si="0"/>
        <v>489</v>
      </c>
      <c r="G4" s="16">
        <f t="shared" si="0"/>
        <v>14.670000000000002</v>
      </c>
      <c r="H4" s="16">
        <f t="shared" si="0"/>
        <v>2.4450000000000003</v>
      </c>
      <c r="I4" s="16">
        <f t="shared" si="0"/>
        <v>35.428049999999999</v>
      </c>
      <c r="J4" s="16">
        <f t="shared" si="0"/>
        <v>245041.54304999998</v>
      </c>
      <c r="K4" s="59"/>
      <c r="L4" s="59"/>
    </row>
    <row r="5" spans="1:12" s="20" customFormat="1" ht="16.5">
      <c r="A5" s="50">
        <v>44533</v>
      </c>
      <c r="B5" s="15" t="s">
        <v>1</v>
      </c>
      <c r="C5" s="16">
        <v>3000</v>
      </c>
      <c r="D5" s="42">
        <v>38.5</v>
      </c>
      <c r="E5" s="18">
        <f>C5*D5</f>
        <v>115500</v>
      </c>
      <c r="F5" s="18">
        <f>E5*0.002</f>
        <v>231</v>
      </c>
      <c r="G5" s="18">
        <f>E5*0.00006</f>
        <v>6.9300000000000006</v>
      </c>
      <c r="H5" s="18">
        <f>E5*0.00001</f>
        <v>1.155</v>
      </c>
      <c r="I5" s="18">
        <f>(F5+G5+H5)*0.07</f>
        <v>16.735950000000003</v>
      </c>
      <c r="J5" s="18">
        <f>E5+F5+I5+G5+H5</f>
        <v>115755.82094999999</v>
      </c>
    </row>
    <row r="6" spans="1:12" s="20" customFormat="1" ht="16.5">
      <c r="A6" s="50"/>
      <c r="B6" s="31">
        <f>(D5-D4)/D4</f>
        <v>-5.5214723926380369E-2</v>
      </c>
      <c r="C6" s="16">
        <f>C4+C5</f>
        <v>9000</v>
      </c>
      <c r="D6" s="42">
        <f>E6/C6</f>
        <v>40</v>
      </c>
      <c r="E6" s="16">
        <f t="shared" ref="E6:J6" si="1">E4+E5</f>
        <v>360000</v>
      </c>
      <c r="F6" s="16">
        <f t="shared" si="1"/>
        <v>720</v>
      </c>
      <c r="G6" s="16">
        <f t="shared" si="1"/>
        <v>21.6</v>
      </c>
      <c r="H6" s="16">
        <f t="shared" si="1"/>
        <v>3.6000000000000005</v>
      </c>
      <c r="I6" s="16">
        <f t="shared" si="1"/>
        <v>52.164000000000001</v>
      </c>
      <c r="J6" s="16">
        <f t="shared" si="1"/>
        <v>360797.36399999994</v>
      </c>
      <c r="K6" s="59"/>
      <c r="L6" s="59"/>
    </row>
    <row r="7" spans="1:12" s="20" customFormat="1" ht="16.5">
      <c r="A7" s="57">
        <v>44533</v>
      </c>
      <c r="B7" s="13" t="s">
        <v>1</v>
      </c>
      <c r="C7" s="10">
        <v>3000</v>
      </c>
      <c r="D7" s="47">
        <v>38</v>
      </c>
      <c r="E7" s="21">
        <f>C7*D7</f>
        <v>114000</v>
      </c>
      <c r="F7" s="21">
        <f>E7*0.002</f>
        <v>228</v>
      </c>
      <c r="G7" s="21">
        <f>E7*0.00006</f>
        <v>6.84</v>
      </c>
      <c r="H7" s="21">
        <f>E7*0.00001</f>
        <v>1.1400000000000001</v>
      </c>
      <c r="I7" s="21">
        <f>(F7+G7+H7)*0.07</f>
        <v>16.518599999999999</v>
      </c>
      <c r="J7" s="21">
        <f>E7+F7+I7+G7+H7</f>
        <v>114252.49859999999</v>
      </c>
    </row>
    <row r="8" spans="1:12" s="20" customFormat="1" ht="16.5">
      <c r="A8" s="57"/>
      <c r="B8" s="12">
        <f>(D7-D6)/D6</f>
        <v>-0.05</v>
      </c>
      <c r="C8" s="10">
        <f>C6+C7</f>
        <v>12000</v>
      </c>
      <c r="D8" s="47">
        <f>E8/C8</f>
        <v>39.5</v>
      </c>
      <c r="E8" s="10">
        <f t="shared" ref="E8:J8" si="2">E6+E7</f>
        <v>474000</v>
      </c>
      <c r="F8" s="10">
        <f t="shared" si="2"/>
        <v>948</v>
      </c>
      <c r="G8" s="10">
        <f t="shared" si="2"/>
        <v>28.44</v>
      </c>
      <c r="H8" s="10">
        <f t="shared" si="2"/>
        <v>4.74</v>
      </c>
      <c r="I8" s="10">
        <f t="shared" si="2"/>
        <v>68.682600000000008</v>
      </c>
      <c r="J8" s="10">
        <f t="shared" si="2"/>
        <v>475049.86259999993</v>
      </c>
      <c r="K8" s="59"/>
      <c r="L8" s="59"/>
    </row>
    <row r="9" spans="1:12">
      <c r="K9" s="60"/>
      <c r="L9" s="60"/>
    </row>
    <row r="10" spans="1:12">
      <c r="K10" s="60"/>
      <c r="L10" s="60"/>
    </row>
    <row r="11" spans="1:12">
      <c r="K11" s="60"/>
      <c r="L11" s="60"/>
    </row>
    <row r="12" spans="1:12">
      <c r="K12" s="60"/>
      <c r="L12" s="60"/>
    </row>
    <row r="13" spans="1:12">
      <c r="K13" s="60"/>
      <c r="L13" s="6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M18"/>
  <sheetViews>
    <sheetView workbookViewId="0">
      <selection activeCell="D14" sqref="D14"/>
    </sheetView>
  </sheetViews>
  <sheetFormatPr defaultColWidth="8.875" defaultRowHeight="14.25"/>
  <cols>
    <col min="1" max="1" width="10.625" style="39" customWidth="1"/>
    <col min="2" max="2" width="7.125" style="22" customWidth="1"/>
    <col min="3" max="3" width="6.625" style="22" customWidth="1"/>
    <col min="4" max="4" width="7.625" style="22" customWidth="1"/>
    <col min="5" max="5" width="11.25" style="22" customWidth="1"/>
    <col min="6" max="6" width="9" style="22"/>
    <col min="7" max="7" width="6.75" style="22" customWidth="1"/>
    <col min="8" max="8" width="5.75" style="22" customWidth="1"/>
    <col min="9" max="9" width="7.375" style="22" customWidth="1"/>
    <col min="10" max="10" width="11.25" style="22" customWidth="1"/>
    <col min="11" max="11" width="18" style="22" customWidth="1"/>
    <col min="12" max="12" width="8.875" style="22"/>
    <col min="13" max="13" width="8.875" style="26"/>
    <col min="14" max="16384" width="8.875" style="22"/>
  </cols>
  <sheetData>
    <row r="1" spans="1:13">
      <c r="B1" s="22" t="s">
        <v>28</v>
      </c>
    </row>
    <row r="2" spans="1:13" s="13" customFormat="1" ht="12.75">
      <c r="A2" s="68">
        <v>44508</v>
      </c>
      <c r="B2" s="13" t="s">
        <v>1</v>
      </c>
      <c r="C2" s="10">
        <v>3000</v>
      </c>
      <c r="D2" s="11">
        <v>44</v>
      </c>
      <c r="E2" s="21">
        <f>C2*D2</f>
        <v>132000</v>
      </c>
      <c r="F2" s="21">
        <f>E2*0.002</f>
        <v>264</v>
      </c>
      <c r="G2" s="21">
        <f>E2*0.00006</f>
        <v>7.92</v>
      </c>
      <c r="H2" s="21">
        <f>E2*0.00001</f>
        <v>1.32</v>
      </c>
      <c r="I2" s="21">
        <f>(F2+G2+H2)*0.07</f>
        <v>19.126800000000003</v>
      </c>
      <c r="J2" s="21">
        <f>E2+F2+I2+G2+H2</f>
        <v>132292.36680000002</v>
      </c>
      <c r="K2" s="33"/>
      <c r="L2" s="11"/>
      <c r="M2" s="12"/>
    </row>
    <row r="3" spans="1:13" ht="12.75">
      <c r="A3" s="8">
        <v>44517</v>
      </c>
      <c r="B3" s="13" t="s">
        <v>1</v>
      </c>
      <c r="C3" s="10">
        <v>1500</v>
      </c>
      <c r="D3" s="11">
        <v>41</v>
      </c>
      <c r="E3" s="21">
        <f>C3*D3</f>
        <v>61500</v>
      </c>
      <c r="F3" s="21">
        <f>E3*0.002</f>
        <v>123</v>
      </c>
      <c r="G3" s="21">
        <f>E3*0.000068</f>
        <v>4.1820000000000004</v>
      </c>
      <c r="H3" s="21">
        <f>E3*0.00001</f>
        <v>0.6150000000000001</v>
      </c>
      <c r="I3" s="21">
        <f>(F3+G3+H3)*0.07</f>
        <v>8.9457900000000006</v>
      </c>
      <c r="J3" s="21">
        <f>E3+F3+I3+G3+H3</f>
        <v>61636.742789999997</v>
      </c>
      <c r="M3" s="22"/>
    </row>
    <row r="4" spans="1:13" ht="12.75">
      <c r="A4" s="45"/>
      <c r="B4" s="26">
        <f>(D3-D2)/D2</f>
        <v>-6.8181818181818177E-2</v>
      </c>
      <c r="C4" s="23">
        <f>SUM(C2:C3)</f>
        <v>4500</v>
      </c>
      <c r="D4" s="66">
        <f>E4/C4</f>
        <v>43</v>
      </c>
      <c r="E4" s="23">
        <f t="shared" ref="E4:J4" si="0">SUM(E2:E3)</f>
        <v>193500</v>
      </c>
      <c r="F4" s="23">
        <f t="shared" si="0"/>
        <v>387</v>
      </c>
      <c r="G4" s="23">
        <f t="shared" si="0"/>
        <v>12.102</v>
      </c>
      <c r="H4" s="23">
        <f t="shared" si="0"/>
        <v>1.9350000000000001</v>
      </c>
      <c r="I4" s="23">
        <f t="shared" si="0"/>
        <v>28.072590000000005</v>
      </c>
      <c r="J4" s="23">
        <f t="shared" si="0"/>
        <v>193929.10959000001</v>
      </c>
      <c r="K4" s="25"/>
      <c r="L4" s="26"/>
      <c r="M4" s="22"/>
    </row>
    <row r="5" spans="1:13" s="13" customFormat="1" ht="18.600000000000001" customHeight="1">
      <c r="A5" s="8">
        <v>44543</v>
      </c>
      <c r="B5" s="13" t="s">
        <v>2</v>
      </c>
      <c r="C5" s="10">
        <v>900</v>
      </c>
      <c r="D5" s="35">
        <v>46</v>
      </c>
      <c r="E5" s="11">
        <f>C5*D5</f>
        <v>41400</v>
      </c>
      <c r="F5" s="36">
        <f>E5*0.002</f>
        <v>82.8</v>
      </c>
      <c r="G5" s="35">
        <f>E5*0.000068</f>
        <v>2.8151999999999999</v>
      </c>
      <c r="H5" s="35">
        <f>E5*0.00001</f>
        <v>0.41400000000000003</v>
      </c>
      <c r="I5" s="35">
        <f>(F5+G5+H5)*0.07</f>
        <v>6.0220440000000011</v>
      </c>
      <c r="J5" s="35">
        <f>E5-F5-G5-H5-I5</f>
        <v>41307.948756000005</v>
      </c>
    </row>
    <row r="6" spans="1:13" s="1" customFormat="1" ht="12.75">
      <c r="A6" s="57"/>
      <c r="B6" s="12" t="s">
        <v>11</v>
      </c>
      <c r="C6" s="10">
        <f>C4-C5</f>
        <v>3600</v>
      </c>
      <c r="D6" s="11">
        <v>43</v>
      </c>
      <c r="E6" s="21">
        <f>C6*D6</f>
        <v>154800</v>
      </c>
      <c r="F6" s="21">
        <f>E6*0.002</f>
        <v>309.60000000000002</v>
      </c>
      <c r="G6" s="21">
        <f>E6*0.000068</f>
        <v>10.526400000000001</v>
      </c>
      <c r="H6" s="21">
        <f>E6*0.00001</f>
        <v>1.548</v>
      </c>
      <c r="I6" s="21">
        <f>(F6+G6+H6)*0.07</f>
        <v>22.517208000000007</v>
      </c>
      <c r="J6" s="21">
        <f>E6+F6+I6+G6+H6</f>
        <v>155144.19160800002</v>
      </c>
    </row>
    <row r="7" spans="1:13" ht="12.75">
      <c r="A7" s="8">
        <v>44545</v>
      </c>
      <c r="B7" s="13" t="s">
        <v>1</v>
      </c>
      <c r="C7" s="10">
        <v>2400</v>
      </c>
      <c r="D7" s="11">
        <v>43</v>
      </c>
      <c r="E7" s="21">
        <f>C7*D7</f>
        <v>103200</v>
      </c>
      <c r="F7" s="21">
        <f>E7*0.002</f>
        <v>206.4</v>
      </c>
      <c r="G7" s="21">
        <f>E7*0.000068</f>
        <v>7.0175999999999998</v>
      </c>
      <c r="H7" s="21">
        <f>E7*0.00001</f>
        <v>1.032</v>
      </c>
      <c r="I7" s="21">
        <f>(F7+G7+H7)*0.07</f>
        <v>15.011472000000001</v>
      </c>
      <c r="J7" s="21">
        <f>E7+F7+I7+G7+H7</f>
        <v>103429.46107200001</v>
      </c>
      <c r="M7" s="22"/>
    </row>
    <row r="8" spans="1:13" ht="12.75">
      <c r="A8" s="45"/>
      <c r="B8" s="26">
        <f>(D7-D6)/D6</f>
        <v>0</v>
      </c>
      <c r="C8" s="23">
        <f>SUM(C6:C7)</f>
        <v>6000</v>
      </c>
      <c r="D8" s="66">
        <f>E8/C8</f>
        <v>43</v>
      </c>
      <c r="E8" s="23">
        <f t="shared" ref="E8:J8" si="1">SUM(E6:E7)</f>
        <v>258000</v>
      </c>
      <c r="F8" s="23">
        <f t="shared" si="1"/>
        <v>516</v>
      </c>
      <c r="G8" s="23">
        <f t="shared" si="1"/>
        <v>17.544</v>
      </c>
      <c r="H8" s="23">
        <f t="shared" si="1"/>
        <v>2.58</v>
      </c>
      <c r="I8" s="23">
        <f t="shared" si="1"/>
        <v>37.528680000000008</v>
      </c>
      <c r="J8" s="23">
        <f t="shared" si="1"/>
        <v>258573.65268000003</v>
      </c>
      <c r="K8" s="25"/>
      <c r="L8" s="26"/>
      <c r="M8" s="22"/>
    </row>
    <row r="9" spans="1:13" s="1" customFormat="1" ht="12.75">
      <c r="A9" s="57">
        <v>44551</v>
      </c>
      <c r="B9" s="12" t="s">
        <v>11</v>
      </c>
      <c r="C9" s="10">
        <v>4500</v>
      </c>
      <c r="D9" s="11">
        <v>43</v>
      </c>
      <c r="E9" s="21">
        <f>C9*D9</f>
        <v>193500</v>
      </c>
      <c r="F9" s="21">
        <f>E9*0.002</f>
        <v>387</v>
      </c>
      <c r="G9" s="21">
        <f>E9*0.000068</f>
        <v>13.157999999999999</v>
      </c>
      <c r="H9" s="21">
        <f>E9*0.00001</f>
        <v>1.9350000000000001</v>
      </c>
      <c r="I9" s="21">
        <f>(F9+G9+H9)*0.07</f>
        <v>28.146510000000003</v>
      </c>
      <c r="J9" s="21">
        <f>E9+F9+I9+G9+H9</f>
        <v>193930.23950999998</v>
      </c>
    </row>
    <row r="10" spans="1:13" ht="12.75">
      <c r="A10" s="8">
        <v>44578</v>
      </c>
      <c r="B10" s="13" t="s">
        <v>1</v>
      </c>
      <c r="C10" s="10">
        <v>1500</v>
      </c>
      <c r="D10" s="11">
        <v>49</v>
      </c>
      <c r="E10" s="21">
        <f>C10*D10</f>
        <v>73500</v>
      </c>
      <c r="F10" s="21">
        <f>E10*0.002</f>
        <v>147</v>
      </c>
      <c r="G10" s="21">
        <f>E10*0.000068</f>
        <v>4.9980000000000002</v>
      </c>
      <c r="H10" s="21">
        <f>E10*0.00001</f>
        <v>0.7350000000000001</v>
      </c>
      <c r="I10" s="21">
        <f>(F10+G10+H10)*0.07</f>
        <v>10.691310000000001</v>
      </c>
      <c r="J10" s="21">
        <f>E10+F10+I10+G10+H10</f>
        <v>73663.424310000002</v>
      </c>
      <c r="M10" s="22"/>
    </row>
    <row r="11" spans="1:13" ht="12.75">
      <c r="A11" s="45"/>
      <c r="B11" s="26">
        <f>(D10-D9)/D9</f>
        <v>0.13953488372093023</v>
      </c>
      <c r="C11" s="23">
        <f>SUM(C9:C10)</f>
        <v>6000</v>
      </c>
      <c r="D11" s="66">
        <f>E11/C11</f>
        <v>44.5</v>
      </c>
      <c r="E11" s="23">
        <f t="shared" ref="E11:J11" si="2">SUM(E9:E10)</f>
        <v>267000</v>
      </c>
      <c r="F11" s="23">
        <f t="shared" si="2"/>
        <v>534</v>
      </c>
      <c r="G11" s="23">
        <f t="shared" si="2"/>
        <v>18.155999999999999</v>
      </c>
      <c r="H11" s="23">
        <f t="shared" si="2"/>
        <v>2.67</v>
      </c>
      <c r="I11" s="23">
        <f t="shared" si="2"/>
        <v>38.837820000000008</v>
      </c>
      <c r="J11" s="23">
        <f t="shared" si="2"/>
        <v>267593.66382000002</v>
      </c>
      <c r="K11" s="25"/>
      <c r="L11" s="26"/>
      <c r="M11" s="22"/>
    </row>
    <row r="12" spans="1:13" s="1" customFormat="1">
      <c r="A12" s="50">
        <v>44580</v>
      </c>
      <c r="B12" s="31" t="s">
        <v>11</v>
      </c>
      <c r="C12" s="16">
        <v>4500</v>
      </c>
      <c r="D12" s="17">
        <v>44.5</v>
      </c>
      <c r="E12" s="18">
        <f>C12*D12</f>
        <v>200250</v>
      </c>
      <c r="F12" s="18">
        <f>E12*0.002</f>
        <v>400.5</v>
      </c>
      <c r="G12" s="18">
        <f>E12*0.000068</f>
        <v>13.616999999999999</v>
      </c>
      <c r="H12" s="18">
        <f>E12*0.00001</f>
        <v>2.0024999999999999</v>
      </c>
      <c r="I12" s="18">
        <f>(F12+G12+H12)*0.07</f>
        <v>29.128365000000002</v>
      </c>
      <c r="J12" s="18">
        <f>E12+F12+I12+G12+H12</f>
        <v>200695.24786500001</v>
      </c>
    </row>
    <row r="13" spans="1:13" ht="12.75">
      <c r="A13" s="8">
        <v>44578</v>
      </c>
      <c r="B13" s="13" t="s">
        <v>1</v>
      </c>
      <c r="C13" s="10">
        <v>1500</v>
      </c>
      <c r="D13" s="11">
        <v>41.5</v>
      </c>
      <c r="E13" s="21">
        <f>C13*D13</f>
        <v>62250</v>
      </c>
      <c r="F13" s="21">
        <f>E13*0.002</f>
        <v>124.5</v>
      </c>
      <c r="G13" s="21">
        <f>E13*0.000068</f>
        <v>4.2329999999999997</v>
      </c>
      <c r="H13" s="21">
        <f>E13*0.00001</f>
        <v>0.62250000000000005</v>
      </c>
      <c r="I13" s="21">
        <f>(F13+G13+H13)*0.07</f>
        <v>9.0548850000000005</v>
      </c>
      <c r="J13" s="21">
        <f>E13+F13+I13+G13+H13</f>
        <v>62388.410384999996</v>
      </c>
      <c r="M13" s="22"/>
    </row>
    <row r="14" spans="1:13" ht="12.75">
      <c r="A14" s="45"/>
      <c r="B14" s="26">
        <f>(D13-D11)/D11</f>
        <v>-6.741573033707865E-2</v>
      </c>
      <c r="C14" s="23">
        <f>SUM(C12:C13)</f>
        <v>6000</v>
      </c>
      <c r="D14" s="66">
        <f>E14/C14</f>
        <v>43.75</v>
      </c>
      <c r="E14" s="23">
        <f t="shared" ref="E14:J14" si="3">SUM(E12:E13)</f>
        <v>262500</v>
      </c>
      <c r="F14" s="23">
        <f t="shared" si="3"/>
        <v>525</v>
      </c>
      <c r="G14" s="23">
        <f t="shared" si="3"/>
        <v>17.849999999999998</v>
      </c>
      <c r="H14" s="23">
        <f t="shared" si="3"/>
        <v>2.625</v>
      </c>
      <c r="I14" s="23">
        <f t="shared" si="3"/>
        <v>38.183250000000001</v>
      </c>
      <c r="J14" s="23">
        <f t="shared" si="3"/>
        <v>263083.65824999998</v>
      </c>
      <c r="K14" s="25"/>
      <c r="L14" s="26"/>
      <c r="M14" s="22"/>
    </row>
    <row r="16" spans="1:13" s="13" customFormat="1" ht="12.75">
      <c r="A16" s="68">
        <v>44508</v>
      </c>
      <c r="B16" s="13" t="s">
        <v>1</v>
      </c>
      <c r="C16" s="10">
        <v>1500</v>
      </c>
      <c r="D16" s="11">
        <v>44.5</v>
      </c>
      <c r="E16" s="21">
        <f>C16*D16</f>
        <v>66750</v>
      </c>
      <c r="F16" s="21">
        <f>E16*0.002</f>
        <v>133.5</v>
      </c>
      <c r="G16" s="21">
        <f>E16*0.00006</f>
        <v>4.0049999999999999</v>
      </c>
      <c r="H16" s="21">
        <f>E16*0.00001</f>
        <v>0.66750000000000009</v>
      </c>
      <c r="I16" s="21">
        <f>(F16+G16+H16)*0.07</f>
        <v>9.6720749999999995</v>
      </c>
      <c r="J16" s="21">
        <f>E16+F16+I16+G16+H16</f>
        <v>66897.844574999996</v>
      </c>
      <c r="K16" s="33"/>
      <c r="L16" s="11"/>
      <c r="M16" s="12"/>
    </row>
    <row r="17" spans="1:11" s="13" customFormat="1" ht="12.75">
      <c r="A17" s="8">
        <v>44580</v>
      </c>
      <c r="B17" s="13" t="s">
        <v>2</v>
      </c>
      <c r="C17" s="10">
        <f>C16</f>
        <v>1500</v>
      </c>
      <c r="D17" s="35">
        <v>49.5</v>
      </c>
      <c r="E17" s="11">
        <f>C17*D17</f>
        <v>74250</v>
      </c>
      <c r="F17" s="36">
        <f>E17*0.002</f>
        <v>148.5</v>
      </c>
      <c r="G17" s="35">
        <f>E17*0.000068</f>
        <v>5.0490000000000004</v>
      </c>
      <c r="H17" s="35">
        <f>E17*0.00001</f>
        <v>0.74250000000000005</v>
      </c>
      <c r="I17" s="35">
        <f>(F17+G17+H17)*0.07</f>
        <v>10.800405000000001</v>
      </c>
      <c r="J17" s="35">
        <f>E17-F17-G17-H17-I17</f>
        <v>74084.908095000006</v>
      </c>
    </row>
    <row r="18" spans="1:11" s="32" customFormat="1" ht="18.75">
      <c r="A18" s="8" t="s">
        <v>8</v>
      </c>
      <c r="B18" s="26">
        <f>(D17-D16)/D16</f>
        <v>0.11235955056179775</v>
      </c>
      <c r="C18" s="10"/>
      <c r="D18" s="11"/>
      <c r="E18" s="21">
        <f>E17-E16</f>
        <v>7500</v>
      </c>
      <c r="F18" s="21"/>
      <c r="G18" s="21"/>
      <c r="H18" s="21"/>
      <c r="I18" s="21"/>
      <c r="J18" s="21">
        <f>J17-J16</f>
        <v>7187.0635200000106</v>
      </c>
      <c r="K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5591-2C1E-448B-A869-514EC9EC592B}">
  <dimension ref="A1:M8"/>
  <sheetViews>
    <sheetView workbookViewId="0">
      <selection activeCell="A6" sqref="A6:XFD8"/>
    </sheetView>
  </sheetViews>
  <sheetFormatPr defaultColWidth="8.875" defaultRowHeight="14.25"/>
  <cols>
    <col min="1" max="1" width="10.625" style="39" customWidth="1"/>
    <col min="2" max="2" width="7.125" style="22" customWidth="1"/>
    <col min="3" max="3" width="6.625" style="22" customWidth="1"/>
    <col min="4" max="4" width="7.625" style="22" customWidth="1"/>
    <col min="5" max="5" width="11.25" style="22" customWidth="1"/>
    <col min="6" max="6" width="9" style="22"/>
    <col min="7" max="7" width="6.75" style="22" customWidth="1"/>
    <col min="8" max="8" width="5.75" style="22" customWidth="1"/>
    <col min="9" max="9" width="7.375" style="22" customWidth="1"/>
    <col min="10" max="10" width="11.25" style="22" customWidth="1"/>
    <col min="11" max="11" width="18" style="22" customWidth="1"/>
    <col min="12" max="12" width="8.875" style="22"/>
    <col min="13" max="13" width="8.875" style="26"/>
    <col min="14" max="16384" width="8.875" style="22"/>
  </cols>
  <sheetData>
    <row r="1" spans="1:13">
      <c r="B1" s="22" t="s">
        <v>29</v>
      </c>
    </row>
    <row r="2" spans="1:13" s="13" customFormat="1">
      <c r="A2" s="40">
        <v>44509</v>
      </c>
      <c r="B2" s="15" t="s">
        <v>1</v>
      </c>
      <c r="C2" s="16">
        <v>3000</v>
      </c>
      <c r="D2" s="17">
        <v>33</v>
      </c>
      <c r="E2" s="18">
        <f>C2*D2</f>
        <v>99000</v>
      </c>
      <c r="F2" s="18">
        <f>E2*0.002</f>
        <v>198</v>
      </c>
      <c r="G2" s="18">
        <f>E2*0.00006</f>
        <v>5.94</v>
      </c>
      <c r="H2" s="18">
        <f>E2*0.00001</f>
        <v>0.9900000000000001</v>
      </c>
      <c r="I2" s="18">
        <f>(F2+G2+H2)*0.07</f>
        <v>14.345100000000002</v>
      </c>
      <c r="J2" s="18">
        <f>E2+F2+I2+G2+H2</f>
        <v>99219.275100000013</v>
      </c>
      <c r="K2" s="30"/>
      <c r="L2" s="17"/>
      <c r="M2" s="31"/>
    </row>
    <row r="3" spans="1:13">
      <c r="A3" s="14">
        <v>44553</v>
      </c>
      <c r="B3" s="15" t="s">
        <v>1</v>
      </c>
      <c r="C3" s="16">
        <v>1500</v>
      </c>
      <c r="D3" s="17">
        <v>33</v>
      </c>
      <c r="E3" s="18">
        <f>C3*D3</f>
        <v>49500</v>
      </c>
      <c r="F3" s="18">
        <f>E3*0.002</f>
        <v>99</v>
      </c>
      <c r="G3" s="18">
        <f>E3*0.000068</f>
        <v>3.3660000000000001</v>
      </c>
      <c r="H3" s="18">
        <f>E3*0.00001</f>
        <v>0.49500000000000005</v>
      </c>
      <c r="I3" s="18">
        <f>(F3+G3+H3)*0.07</f>
        <v>7.2002700000000006</v>
      </c>
      <c r="J3" s="18">
        <f>E3+F3+I3+G3+H3</f>
        <v>49610.061270000006</v>
      </c>
      <c r="K3" s="1"/>
      <c r="M3" s="22"/>
    </row>
    <row r="4" spans="1:13">
      <c r="A4" s="43"/>
      <c r="B4" s="7">
        <f>(D3-D2)/D2</f>
        <v>0</v>
      </c>
      <c r="C4" s="5">
        <f>SUM(C2:C3)</f>
        <v>4500</v>
      </c>
      <c r="D4" s="67">
        <f>E4/C4</f>
        <v>33</v>
      </c>
      <c r="E4" s="5">
        <f t="shared" ref="E4:J4" si="0">SUM(E2:E3)</f>
        <v>148500</v>
      </c>
      <c r="F4" s="5">
        <f t="shared" si="0"/>
        <v>297</v>
      </c>
      <c r="G4" s="5">
        <f t="shared" si="0"/>
        <v>9.3060000000000009</v>
      </c>
      <c r="H4" s="5">
        <f t="shared" si="0"/>
        <v>1.4850000000000001</v>
      </c>
      <c r="I4" s="5">
        <f t="shared" si="0"/>
        <v>21.545370000000002</v>
      </c>
      <c r="J4" s="5">
        <f t="shared" si="0"/>
        <v>148829.33637000003</v>
      </c>
      <c r="L4" s="26"/>
      <c r="M4" s="22"/>
    </row>
    <row r="5" spans="1:13">
      <c r="M5" s="22"/>
    </row>
    <row r="6" spans="1:13">
      <c r="A6" s="68">
        <v>44372</v>
      </c>
      <c r="B6" s="13" t="s">
        <v>1</v>
      </c>
      <c r="C6" s="10">
        <v>1500</v>
      </c>
      <c r="D6" s="11">
        <f>D4</f>
        <v>33</v>
      </c>
      <c r="E6" s="21">
        <f>C6*D6</f>
        <v>49500</v>
      </c>
      <c r="F6" s="21">
        <f>E6*0.002</f>
        <v>99</v>
      </c>
      <c r="G6" s="21">
        <f>E6*0.00006</f>
        <v>2.97</v>
      </c>
      <c r="H6" s="21">
        <f>E6*0.00001</f>
        <v>0.49500000000000005</v>
      </c>
      <c r="I6" s="21">
        <f>(F6+G6+H6)*0.07</f>
        <v>7.1725500000000011</v>
      </c>
      <c r="J6" s="21">
        <f>E6+F6+I6+G6+H6</f>
        <v>49609.637550000007</v>
      </c>
      <c r="K6" s="33"/>
      <c r="L6" s="26"/>
      <c r="M6" s="22"/>
    </row>
    <row r="7" spans="1:13">
      <c r="A7" s="8">
        <v>44524</v>
      </c>
      <c r="B7" s="13" t="s">
        <v>2</v>
      </c>
      <c r="C7" s="10">
        <f>C6</f>
        <v>1500</v>
      </c>
      <c r="D7" s="35">
        <f>D6*1.15</f>
        <v>37.949999999999996</v>
      </c>
      <c r="E7" s="11">
        <f>C7*D7</f>
        <v>56924.999999999993</v>
      </c>
      <c r="F7" s="36">
        <f>E7*0.002</f>
        <v>113.85</v>
      </c>
      <c r="G7" s="35">
        <f>E7*0.000068</f>
        <v>3.8708999999999993</v>
      </c>
      <c r="H7" s="35">
        <f>E7*0.00001</f>
        <v>0.56924999999999992</v>
      </c>
      <c r="I7" s="35">
        <f>(F7+G7+H7)*0.07</f>
        <v>8.2803105000000006</v>
      </c>
      <c r="J7" s="35">
        <f>E7-F7-G7-H7-I7</f>
        <v>56798.429539499994</v>
      </c>
      <c r="K7" s="13"/>
    </row>
    <row r="8" spans="1:13">
      <c r="A8" s="8" t="s">
        <v>8</v>
      </c>
      <c r="B8" s="26">
        <f>(D7-D6)/D6</f>
        <v>0.14999999999999988</v>
      </c>
      <c r="C8" s="10"/>
      <c r="D8" s="11"/>
      <c r="E8" s="21">
        <f>E7-E6</f>
        <v>7424.9999999999927</v>
      </c>
      <c r="F8" s="21"/>
      <c r="G8" s="21"/>
      <c r="H8" s="21"/>
      <c r="I8" s="21"/>
      <c r="J8" s="21">
        <f>J7-J6</f>
        <v>7188.7919894999868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75" defaultRowHeight="14.25"/>
  <cols>
    <col min="1" max="1" width="10.625" style="39" customWidth="1"/>
    <col min="2" max="2" width="7.125" style="22" customWidth="1"/>
    <col min="3" max="3" width="6.625" style="22" customWidth="1"/>
    <col min="4" max="4" width="7.625" style="22" customWidth="1"/>
    <col min="5" max="5" width="11.25" style="22" customWidth="1"/>
    <col min="6" max="6" width="9" style="22"/>
    <col min="7" max="7" width="6.75" style="22" customWidth="1"/>
    <col min="8" max="8" width="5.75" style="22" customWidth="1"/>
    <col min="9" max="9" width="7.375" style="22" customWidth="1"/>
    <col min="10" max="10" width="11.25" style="22" customWidth="1"/>
    <col min="11" max="11" width="18" style="22" customWidth="1"/>
    <col min="12" max="12" width="8.875" style="22"/>
    <col min="13" max="13" width="8.875" style="26"/>
    <col min="14" max="16384" width="8.875" style="22"/>
  </cols>
  <sheetData>
    <row r="1" spans="1:13">
      <c r="B1" s="22" t="s">
        <v>30</v>
      </c>
    </row>
    <row r="2" spans="1:13" s="13" customFormat="1">
      <c r="A2" s="40">
        <v>44459</v>
      </c>
      <c r="B2" s="15" t="s">
        <v>1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30"/>
      <c r="L2" s="17"/>
      <c r="M2" s="31"/>
    </row>
    <row r="3" spans="1:13" s="13" customFormat="1">
      <c r="A3" s="40">
        <v>44469</v>
      </c>
      <c r="B3" s="15" t="s">
        <v>1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3"/>
      <c r="L3" s="11"/>
      <c r="M3" s="12"/>
    </row>
    <row r="4" spans="1:13">
      <c r="A4" s="71"/>
      <c r="B4" s="7">
        <f>(D3-D2)/D2</f>
        <v>-2.4390243902439025E-2</v>
      </c>
      <c r="C4" s="5">
        <f>SUM(C2:C3)</f>
        <v>600</v>
      </c>
      <c r="D4" s="72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6"/>
      <c r="M4" s="22"/>
    </row>
    <row r="5" spans="1:13" s="13" customFormat="1" ht="12.75">
      <c r="A5" s="40">
        <v>44579</v>
      </c>
      <c r="B5" s="15" t="s">
        <v>1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3"/>
      <c r="L5" s="11"/>
      <c r="M5" s="12"/>
    </row>
    <row r="6" spans="1:13" ht="12.75">
      <c r="A6" s="71"/>
      <c r="B6" s="7">
        <f>(D5-D4)/D4</f>
        <v>-5.185185185185185E-2</v>
      </c>
      <c r="C6" s="5">
        <f>SUM(C4:C5)</f>
        <v>900</v>
      </c>
      <c r="D6" s="72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6"/>
      <c r="M6" s="22"/>
    </row>
    <row r="7" spans="1:13" ht="12.75">
      <c r="A7" s="68">
        <v>44579</v>
      </c>
      <c r="B7" s="13" t="s">
        <v>1</v>
      </c>
      <c r="C7" s="10">
        <v>300</v>
      </c>
      <c r="D7" s="11">
        <v>374</v>
      </c>
      <c r="E7" s="21">
        <f>C7*D7</f>
        <v>112200</v>
      </c>
      <c r="F7" s="21">
        <f>E7*0.002</f>
        <v>224.4</v>
      </c>
      <c r="G7" s="21">
        <f>E7*0.00006</f>
        <v>6.7320000000000002</v>
      </c>
      <c r="H7" s="21">
        <f>E7*0.00001</f>
        <v>1.1220000000000001</v>
      </c>
      <c r="I7" s="21">
        <f>(F7+G7+H7)*0.07</f>
        <v>16.257780000000004</v>
      </c>
      <c r="J7" s="21">
        <f>E7+F7+I7+G7+H7</f>
        <v>112448.51178</v>
      </c>
    </row>
    <row r="8" spans="1:13" ht="12.75">
      <c r="B8" s="26">
        <f>(D7-D6)/D6</f>
        <v>-6.030150753768844E-2</v>
      </c>
      <c r="C8" s="23">
        <f>SUM(C6:C7)</f>
        <v>1200</v>
      </c>
      <c r="D8" s="69">
        <f>E8/C8</f>
        <v>392</v>
      </c>
      <c r="E8" s="23">
        <f t="shared" ref="E8:J8" si="2">SUM(E6:E7)</f>
        <v>470400</v>
      </c>
      <c r="F8" s="23">
        <f t="shared" si="2"/>
        <v>940.8</v>
      </c>
      <c r="G8" s="23">
        <f t="shared" si="2"/>
        <v>28.224</v>
      </c>
      <c r="H8" s="23">
        <f t="shared" si="2"/>
        <v>4.7040000000000006</v>
      </c>
      <c r="I8" s="23">
        <f t="shared" si="2"/>
        <v>68.160960000000017</v>
      </c>
      <c r="J8" s="23">
        <f t="shared" si="2"/>
        <v>471441.88896000001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AE0C-6BBD-47CD-AC5F-523A41A61E65}">
  <dimension ref="A1:M45"/>
  <sheetViews>
    <sheetView topLeftCell="A30" workbookViewId="0">
      <selection activeCell="A43" sqref="A43:XFD45"/>
    </sheetView>
  </sheetViews>
  <sheetFormatPr defaultColWidth="8.875" defaultRowHeight="14.25"/>
  <cols>
    <col min="1" max="1" width="10.625" style="39" customWidth="1"/>
    <col min="2" max="2" width="7.125" style="22" customWidth="1"/>
    <col min="3" max="3" width="6.625" style="22" customWidth="1"/>
    <col min="4" max="4" width="7.625" style="22" customWidth="1"/>
    <col min="5" max="5" width="11.25" style="22" customWidth="1"/>
    <col min="6" max="6" width="9" style="22"/>
    <col min="7" max="7" width="6.75" style="22" customWidth="1"/>
    <col min="8" max="8" width="5.75" style="22" customWidth="1"/>
    <col min="9" max="9" width="7.375" style="22" customWidth="1"/>
    <col min="10" max="10" width="11.25" style="22" customWidth="1"/>
    <col min="11" max="11" width="18" style="22" customWidth="1"/>
    <col min="12" max="12" width="8.875" style="22"/>
    <col min="13" max="13" width="8.875" style="26"/>
    <col min="14" max="16384" width="8.875" style="22"/>
  </cols>
  <sheetData>
    <row r="1" spans="1:13">
      <c r="B1" s="22" t="s">
        <v>31</v>
      </c>
    </row>
    <row r="2" spans="1:13" s="13" customFormat="1">
      <c r="A2" s="40">
        <v>44330</v>
      </c>
      <c r="B2" s="15" t="s">
        <v>1</v>
      </c>
      <c r="C2" s="16">
        <v>2000</v>
      </c>
      <c r="D2" s="17">
        <v>32</v>
      </c>
      <c r="E2" s="18">
        <f>C2*D2</f>
        <v>64000</v>
      </c>
      <c r="F2" s="18">
        <f>E2*0.002</f>
        <v>128</v>
      </c>
      <c r="G2" s="18">
        <f>E2*0.00006</f>
        <v>3.8400000000000003</v>
      </c>
      <c r="H2" s="18">
        <f>E2*0.00001</f>
        <v>0.64</v>
      </c>
      <c r="I2" s="18">
        <f>(F2+G2+H2)*0.07</f>
        <v>9.2736000000000001</v>
      </c>
      <c r="J2" s="18">
        <f>E2+F2+I2+G2+H2</f>
        <v>64141.753599999996</v>
      </c>
      <c r="K2" s="30"/>
      <c r="L2" s="17"/>
      <c r="M2" s="31"/>
    </row>
    <row r="3" spans="1:13">
      <c r="A3" s="14">
        <v>44466</v>
      </c>
      <c r="B3" s="15" t="s">
        <v>1</v>
      </c>
      <c r="C3" s="16">
        <v>2000</v>
      </c>
      <c r="D3" s="17">
        <v>32</v>
      </c>
      <c r="E3" s="18">
        <f>C3*D3</f>
        <v>64000</v>
      </c>
      <c r="F3" s="18">
        <f>E3*0.002</f>
        <v>128</v>
      </c>
      <c r="G3" s="18">
        <f>E3*0.000068</f>
        <v>4.3520000000000003</v>
      </c>
      <c r="H3" s="18">
        <f>E3*0.00001</f>
        <v>0.64</v>
      </c>
      <c r="I3" s="18">
        <f>(F3+G3+H3)*0.07</f>
        <v>9.3094400000000004</v>
      </c>
      <c r="J3" s="18">
        <f>E3+F3+I3+G3+H3</f>
        <v>64142.301439999996</v>
      </c>
      <c r="M3" s="22"/>
    </row>
    <row r="4" spans="1:13">
      <c r="A4" s="43"/>
      <c r="B4" s="7">
        <f>(D3-D2)/D2</f>
        <v>0</v>
      </c>
      <c r="C4" s="5">
        <f>SUM(C2:C3)</f>
        <v>4000</v>
      </c>
      <c r="D4" s="67">
        <f>E4/C4</f>
        <v>32</v>
      </c>
      <c r="E4" s="5">
        <f>SUM(E2:E3)</f>
        <v>128000</v>
      </c>
      <c r="F4" s="5">
        <f t="shared" ref="E4:J4" si="0">SUM(F2:F3)</f>
        <v>256</v>
      </c>
      <c r="G4" s="5">
        <f t="shared" si="0"/>
        <v>8.1920000000000002</v>
      </c>
      <c r="H4" s="5">
        <f t="shared" si="0"/>
        <v>1.28</v>
      </c>
      <c r="I4" s="5">
        <f t="shared" si="0"/>
        <v>18.58304</v>
      </c>
      <c r="J4" s="5">
        <f t="shared" si="0"/>
        <v>128284.05503999999</v>
      </c>
      <c r="K4" s="25"/>
      <c r="L4" s="26"/>
      <c r="M4" s="22"/>
    </row>
    <row r="5" spans="1:13">
      <c r="A5" s="14">
        <v>44467</v>
      </c>
      <c r="B5" s="15" t="s">
        <v>1</v>
      </c>
      <c r="C5" s="16">
        <v>2000</v>
      </c>
      <c r="D5" s="17">
        <v>32</v>
      </c>
      <c r="E5" s="18">
        <f>C5*D5</f>
        <v>64000</v>
      </c>
      <c r="F5" s="18">
        <f>E5*0.002</f>
        <v>128</v>
      </c>
      <c r="G5" s="18">
        <f>E5*0.000068</f>
        <v>4.3520000000000003</v>
      </c>
      <c r="H5" s="18">
        <f>E5*0.00001</f>
        <v>0.64</v>
      </c>
      <c r="I5" s="18">
        <f>(F5+G5+H5)*0.07</f>
        <v>9.3094400000000004</v>
      </c>
      <c r="J5" s="18">
        <f>E5+F5+I5+G5+H5</f>
        <v>64142.301439999996</v>
      </c>
      <c r="M5" s="22"/>
    </row>
    <row r="6" spans="1:13">
      <c r="A6" s="43"/>
      <c r="B6" s="7">
        <f>(D5-D4)/D4</f>
        <v>0</v>
      </c>
      <c r="C6" s="5">
        <f>SUM(C4:C5)</f>
        <v>6000</v>
      </c>
      <c r="D6" s="67">
        <f>E6/C6</f>
        <v>32</v>
      </c>
      <c r="E6" s="5">
        <f>SUM(E4:E5)</f>
        <v>192000</v>
      </c>
      <c r="F6" s="5">
        <f t="shared" ref="F6:K6" si="1">SUM(F4:F5)</f>
        <v>384</v>
      </c>
      <c r="G6" s="5">
        <f t="shared" si="1"/>
        <v>12.544</v>
      </c>
      <c r="H6" s="5">
        <f t="shared" si="1"/>
        <v>1.92</v>
      </c>
      <c r="I6" s="5">
        <f t="shared" si="1"/>
        <v>27.892479999999999</v>
      </c>
      <c r="J6" s="5">
        <f t="shared" si="1"/>
        <v>192426.35647999999</v>
      </c>
      <c r="K6" s="25"/>
      <c r="L6" s="26"/>
      <c r="M6" s="22"/>
    </row>
    <row r="7" spans="1:13">
      <c r="A7" s="14">
        <v>44518</v>
      </c>
      <c r="B7" s="15" t="s">
        <v>11</v>
      </c>
      <c r="C7" s="16">
        <v>4500</v>
      </c>
      <c r="D7" s="17">
        <v>32</v>
      </c>
      <c r="E7" s="18">
        <f>C7*D7</f>
        <v>144000</v>
      </c>
      <c r="F7" s="18">
        <f>E7*0.002</f>
        <v>288</v>
      </c>
      <c r="G7" s="18">
        <f>E7*0.000068</f>
        <v>9.7919999999999998</v>
      </c>
      <c r="H7" s="18">
        <f>E7*0.00001</f>
        <v>1.4400000000000002</v>
      </c>
      <c r="I7" s="18">
        <f>(F7+G7+H7)*0.07</f>
        <v>20.94624</v>
      </c>
      <c r="J7" s="18">
        <f>E7+F7+I7+G7+H7</f>
        <v>144320.17823999998</v>
      </c>
      <c r="M7" s="22"/>
    </row>
    <row r="8" spans="1:13">
      <c r="A8" s="14">
        <v>44524</v>
      </c>
      <c r="B8" s="15" t="s">
        <v>11</v>
      </c>
      <c r="C8" s="16">
        <v>3000</v>
      </c>
      <c r="D8" s="17">
        <v>32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  <c r="M8" s="22"/>
    </row>
    <row r="9" spans="1:13">
      <c r="A9" s="14">
        <v>44525</v>
      </c>
      <c r="B9" s="15" t="s">
        <v>11</v>
      </c>
      <c r="C9" s="16">
        <v>2000</v>
      </c>
      <c r="D9" s="17">
        <v>32</v>
      </c>
      <c r="E9" s="18">
        <f>C9*D9</f>
        <v>64000</v>
      </c>
      <c r="F9" s="18">
        <f>E9*0.002</f>
        <v>128</v>
      </c>
      <c r="G9" s="18">
        <f>E9*0.000068</f>
        <v>4.3520000000000003</v>
      </c>
      <c r="H9" s="18">
        <f>E9*0.00001</f>
        <v>0.64</v>
      </c>
      <c r="I9" s="18">
        <f>(F9+G9+H9)*0.07</f>
        <v>9.3094400000000004</v>
      </c>
      <c r="J9" s="18">
        <f>E9+F9+I9+G9+H9</f>
        <v>64142.301439999996</v>
      </c>
      <c r="M9" s="22"/>
    </row>
    <row r="10" spans="1:13">
      <c r="A10" s="14">
        <v>44526</v>
      </c>
      <c r="B10" s="15" t="s">
        <v>1</v>
      </c>
      <c r="C10" s="16">
        <v>4000</v>
      </c>
      <c r="D10" s="17">
        <v>40.25</v>
      </c>
      <c r="E10" s="18">
        <f>C10*D10</f>
        <v>161000</v>
      </c>
      <c r="F10" s="18">
        <f>E10*0.002</f>
        <v>322</v>
      </c>
      <c r="G10" s="18">
        <f>E10*0.000068</f>
        <v>10.948</v>
      </c>
      <c r="H10" s="18">
        <f>E10*0.00001</f>
        <v>1.61</v>
      </c>
      <c r="I10" s="18">
        <f>(F10+G10+H10)*0.07</f>
        <v>23.419060000000002</v>
      </c>
      <c r="J10" s="18">
        <f>E10+F10+I10+G10+H10</f>
        <v>161357.97705999998</v>
      </c>
      <c r="M10" s="22"/>
    </row>
    <row r="11" spans="1:13">
      <c r="A11" s="43"/>
      <c r="B11" s="7">
        <f>(D10-D6)/D6</f>
        <v>0.2578125</v>
      </c>
      <c r="C11" s="5">
        <f>SUM(C9:C10)</f>
        <v>6000</v>
      </c>
      <c r="D11" s="67">
        <f>E11/C11</f>
        <v>37.5</v>
      </c>
      <c r="E11" s="5">
        <f t="shared" ref="E11:J11" si="2">SUM(E9:E10)</f>
        <v>225000</v>
      </c>
      <c r="F11" s="5">
        <f t="shared" si="2"/>
        <v>450</v>
      </c>
      <c r="G11" s="5">
        <f t="shared" si="2"/>
        <v>15.3</v>
      </c>
      <c r="H11" s="5">
        <f t="shared" si="2"/>
        <v>2.25</v>
      </c>
      <c r="I11" s="5">
        <f t="shared" si="2"/>
        <v>32.728500000000004</v>
      </c>
      <c r="J11" s="5">
        <f t="shared" si="2"/>
        <v>225500.27849999996</v>
      </c>
      <c r="K11" s="25"/>
      <c r="L11" s="26"/>
      <c r="M11" s="22"/>
    </row>
    <row r="12" spans="1:13">
      <c r="A12" s="14">
        <v>44532</v>
      </c>
      <c r="B12" s="15" t="s">
        <v>11</v>
      </c>
      <c r="C12" s="16">
        <v>4500</v>
      </c>
      <c r="D12" s="17">
        <v>37.5</v>
      </c>
      <c r="E12" s="18">
        <f>C12*D12</f>
        <v>168750</v>
      </c>
      <c r="F12" s="18">
        <f>E12*0.002</f>
        <v>337.5</v>
      </c>
      <c r="G12" s="18">
        <f>E12*0.000068</f>
        <v>11.475</v>
      </c>
      <c r="H12" s="18">
        <f>E12*0.00001</f>
        <v>1.6875000000000002</v>
      </c>
      <c r="I12" s="18">
        <f>(F12+G12+H12)*0.07</f>
        <v>24.546375000000005</v>
      </c>
      <c r="J12" s="18">
        <f>E12+F12+I12+G12+H12</f>
        <v>169125.20887500001</v>
      </c>
      <c r="M12" s="22"/>
    </row>
    <row r="13" spans="1:13">
      <c r="A13" s="14">
        <v>44533</v>
      </c>
      <c r="B13" s="15" t="s">
        <v>11</v>
      </c>
      <c r="C13" s="16">
        <v>3000</v>
      </c>
      <c r="D13" s="17">
        <v>37.5</v>
      </c>
      <c r="E13" s="18">
        <f>C13*D13</f>
        <v>112500</v>
      </c>
      <c r="F13" s="18">
        <f>E13*0.002</f>
        <v>225</v>
      </c>
      <c r="G13" s="18">
        <f>E13*0.000068</f>
        <v>7.65</v>
      </c>
      <c r="H13" s="18">
        <f>E13*0.00001</f>
        <v>1.125</v>
      </c>
      <c r="I13" s="18">
        <f>(F13+G13+H13)*0.07</f>
        <v>16.364250000000002</v>
      </c>
      <c r="J13" s="18">
        <f>E13+F13+I13+G13+H13</f>
        <v>112750.13924999999</v>
      </c>
      <c r="M13" s="22"/>
    </row>
    <row r="14" spans="1:13">
      <c r="A14" s="14">
        <v>44538</v>
      </c>
      <c r="B14" s="15" t="s">
        <v>11</v>
      </c>
      <c r="C14" s="16">
        <v>1500</v>
      </c>
      <c r="D14" s="17">
        <v>37.5</v>
      </c>
      <c r="E14" s="18">
        <f>C14*D14</f>
        <v>56250</v>
      </c>
      <c r="F14" s="18">
        <f>E14*0.002</f>
        <v>112.5</v>
      </c>
      <c r="G14" s="18">
        <f>E14*0.000068</f>
        <v>3.8250000000000002</v>
      </c>
      <c r="H14" s="18">
        <f>E14*0.00001</f>
        <v>0.5625</v>
      </c>
      <c r="I14" s="18">
        <f>(F14+G14+H14)*0.07</f>
        <v>8.182125000000001</v>
      </c>
      <c r="J14" s="18">
        <f>E14+F14+I14+G14+H14</f>
        <v>56375.069624999996</v>
      </c>
      <c r="M14" s="22"/>
    </row>
    <row r="15" spans="1:13" s="1" customFormat="1" ht="12.75">
      <c r="A15" s="14">
        <v>44572</v>
      </c>
      <c r="B15" s="15" t="s">
        <v>1</v>
      </c>
      <c r="C15" s="16">
        <v>3000</v>
      </c>
      <c r="D15" s="17">
        <v>42</v>
      </c>
      <c r="E15" s="18">
        <f>C15*D15</f>
        <v>126000</v>
      </c>
      <c r="F15" s="18">
        <f>E15*0.002</f>
        <v>252</v>
      </c>
      <c r="G15" s="18">
        <f>E15*0.000068</f>
        <v>8.5679999999999996</v>
      </c>
      <c r="H15" s="18">
        <f>E15*0.00001</f>
        <v>1.26</v>
      </c>
      <c r="I15" s="18">
        <f>(F15+G15+H15)*0.07</f>
        <v>18.327960000000001</v>
      </c>
      <c r="J15" s="18">
        <f>E15+F15+I15+G15+H15</f>
        <v>126280.15595999999</v>
      </c>
    </row>
    <row r="16" spans="1:13" ht="12.75">
      <c r="A16" s="43"/>
      <c r="B16" s="7">
        <f>(D15-D13)/D13</f>
        <v>0.12</v>
      </c>
      <c r="C16" s="5">
        <f>SUM(C14:C15)</f>
        <v>4500</v>
      </c>
      <c r="D16" s="67">
        <f>E16/C16</f>
        <v>40.5</v>
      </c>
      <c r="E16" s="5">
        <f t="shared" ref="E16:J16" si="3">SUM(E14:E15)</f>
        <v>182250</v>
      </c>
      <c r="F16" s="5">
        <f t="shared" si="3"/>
        <v>364.5</v>
      </c>
      <c r="G16" s="5">
        <f t="shared" si="3"/>
        <v>12.393000000000001</v>
      </c>
      <c r="H16" s="5">
        <f t="shared" si="3"/>
        <v>1.8225</v>
      </c>
      <c r="I16" s="5">
        <f t="shared" si="3"/>
        <v>26.510085000000004</v>
      </c>
      <c r="J16" s="5">
        <f t="shared" si="3"/>
        <v>182655.22558499998</v>
      </c>
    </row>
    <row r="17" spans="1:13">
      <c r="A17" s="14">
        <v>44580</v>
      </c>
      <c r="B17" s="15" t="s">
        <v>11</v>
      </c>
      <c r="C17" s="16">
        <v>3000</v>
      </c>
      <c r="D17" s="17">
        <v>40.5</v>
      </c>
      <c r="E17" s="18">
        <f>C17*D17</f>
        <v>121500</v>
      </c>
      <c r="F17" s="18">
        <f>E17*0.002</f>
        <v>243</v>
      </c>
      <c r="G17" s="18">
        <f>E17*0.000068</f>
        <v>8.2620000000000005</v>
      </c>
      <c r="H17" s="18">
        <f>E17*0.00001</f>
        <v>1.2150000000000001</v>
      </c>
      <c r="I17" s="18">
        <f>(F17+G17+H17)*0.07</f>
        <v>17.673390000000001</v>
      </c>
      <c r="J17" s="18">
        <f>E17+F17+I17+G17+H17</f>
        <v>121770.15039</v>
      </c>
      <c r="M17" s="22"/>
    </row>
    <row r="18" spans="1:13" ht="12.75">
      <c r="A18" s="43"/>
      <c r="B18" s="7"/>
      <c r="C18" s="5"/>
      <c r="D18" s="67"/>
      <c r="E18" s="5"/>
      <c r="F18" s="5"/>
      <c r="G18" s="5"/>
      <c r="H18" s="5"/>
      <c r="I18" s="5"/>
      <c r="J18" s="5"/>
    </row>
    <row r="20" spans="1:13" s="13" customFormat="1">
      <c r="A20" s="68">
        <v>44372</v>
      </c>
      <c r="B20" s="13" t="s">
        <v>1</v>
      </c>
      <c r="C20" s="10">
        <v>1500</v>
      </c>
      <c r="D20" s="11">
        <f>D16</f>
        <v>40.5</v>
      </c>
      <c r="E20" s="21">
        <f>C20*D20</f>
        <v>60750</v>
      </c>
      <c r="F20" s="21">
        <f>E20*0.002</f>
        <v>121.5</v>
      </c>
      <c r="G20" s="21">
        <f>E20*0.00006</f>
        <v>3.645</v>
      </c>
      <c r="H20" s="21">
        <f>E20*0.00001</f>
        <v>0.60750000000000004</v>
      </c>
      <c r="I20" s="21">
        <f>(F20+G20+H20)*0.07</f>
        <v>8.8026750000000007</v>
      </c>
      <c r="J20" s="21">
        <f>E20+F20+I20+G20+H20</f>
        <v>60884.555174999994</v>
      </c>
      <c r="K20" s="33"/>
      <c r="L20" s="11"/>
      <c r="M20" s="12"/>
    </row>
    <row r="21" spans="1:13" s="13" customFormat="1">
      <c r="A21" s="8">
        <v>44524</v>
      </c>
      <c r="B21" s="13" t="s">
        <v>2</v>
      </c>
      <c r="C21" s="10">
        <f>C20</f>
        <v>1500</v>
      </c>
      <c r="D21" s="35">
        <v>46.5</v>
      </c>
      <c r="E21" s="11">
        <f>C21*D21</f>
        <v>69750</v>
      </c>
      <c r="F21" s="36">
        <f>E21*0.002</f>
        <v>139.5</v>
      </c>
      <c r="G21" s="35">
        <f>E21*0.000068</f>
        <v>4.7430000000000003</v>
      </c>
      <c r="H21" s="35">
        <f>E21*0.00001</f>
        <v>0.69750000000000001</v>
      </c>
      <c r="I21" s="35">
        <f>(F21+G21+H21)*0.07</f>
        <v>10.145835</v>
      </c>
      <c r="J21" s="35">
        <f>E21-F21-G21-H21-I21</f>
        <v>69594.913665</v>
      </c>
    </row>
    <row r="22" spans="1:13" s="32" customFormat="1" ht="18.75">
      <c r="A22" s="8" t="s">
        <v>8</v>
      </c>
      <c r="B22" s="26">
        <f>(D21-D20)/D20</f>
        <v>0.14814814814814814</v>
      </c>
      <c r="C22" s="10"/>
      <c r="D22" s="11"/>
      <c r="E22" s="21">
        <f>E21-E20</f>
        <v>9000</v>
      </c>
      <c r="F22" s="21"/>
      <c r="G22" s="21"/>
      <c r="H22" s="21"/>
      <c r="I22" s="21"/>
      <c r="J22" s="21">
        <f>J21-J20</f>
        <v>8710.358490000006</v>
      </c>
      <c r="K22" s="12"/>
    </row>
    <row r="25" spans="1:13" s="13" customFormat="1">
      <c r="A25" s="40">
        <v>44372</v>
      </c>
      <c r="B25" s="15" t="s">
        <v>1</v>
      </c>
      <c r="C25" s="16">
        <v>1500</v>
      </c>
      <c r="D25" s="17">
        <v>37.5</v>
      </c>
      <c r="E25" s="18">
        <f>C25*D25</f>
        <v>56250</v>
      </c>
      <c r="F25" s="18">
        <f>E25*0.002</f>
        <v>112.5</v>
      </c>
      <c r="G25" s="18">
        <f>E25*0.00006</f>
        <v>3.375</v>
      </c>
      <c r="H25" s="18">
        <f>E25*0.00001</f>
        <v>0.5625</v>
      </c>
      <c r="I25" s="18">
        <f>(F25+G25+H25)*0.07</f>
        <v>8.1506250000000016</v>
      </c>
      <c r="J25" s="18">
        <f>E25+F25+I25+G25+H25</f>
        <v>56374.588125000002</v>
      </c>
      <c r="K25" s="30"/>
      <c r="L25" s="17"/>
      <c r="M25" s="31"/>
    </row>
    <row r="26" spans="1:13" s="13" customFormat="1">
      <c r="A26" s="14">
        <v>44538</v>
      </c>
      <c r="B26" s="15" t="s">
        <v>2</v>
      </c>
      <c r="C26" s="16">
        <f>C25</f>
        <v>1500</v>
      </c>
      <c r="D26" s="27">
        <v>45</v>
      </c>
      <c r="E26" s="17">
        <f>C26*D26</f>
        <v>67500</v>
      </c>
      <c r="F26" s="28">
        <f>E26*0.002</f>
        <v>135</v>
      </c>
      <c r="G26" s="27">
        <f>E26*0.000068</f>
        <v>4.59</v>
      </c>
      <c r="H26" s="27">
        <f>E26*0.00001</f>
        <v>0.67500000000000004</v>
      </c>
      <c r="I26" s="27">
        <f>(F26+G26+H26)*0.07</f>
        <v>9.8185500000000019</v>
      </c>
      <c r="J26" s="27">
        <f>E26-F26-G26-H26-I26</f>
        <v>67349.916450000004</v>
      </c>
    </row>
    <row r="27" spans="1:13" s="32" customFormat="1" ht="18.75">
      <c r="A27" s="14" t="s">
        <v>8</v>
      </c>
      <c r="B27" s="15"/>
      <c r="C27" s="16"/>
      <c r="D27" s="17"/>
      <c r="E27" s="18">
        <f>E26-E25</f>
        <v>11250</v>
      </c>
      <c r="F27" s="18"/>
      <c r="G27" s="18"/>
      <c r="H27" s="18"/>
      <c r="I27" s="18"/>
      <c r="J27" s="18">
        <f>J26-J25</f>
        <v>10975.328325000002</v>
      </c>
      <c r="K27" s="12"/>
    </row>
    <row r="28" spans="1:13" s="13" customFormat="1">
      <c r="A28" s="40">
        <v>44372</v>
      </c>
      <c r="B28" s="15" t="s">
        <v>1</v>
      </c>
      <c r="C28" s="16">
        <v>1000</v>
      </c>
      <c r="D28" s="17">
        <v>32</v>
      </c>
      <c r="E28" s="18">
        <f>C28*D28</f>
        <v>32000</v>
      </c>
      <c r="F28" s="18">
        <f>E28*0.002</f>
        <v>64</v>
      </c>
      <c r="G28" s="18">
        <f>E28*0.00006</f>
        <v>1.9200000000000002</v>
      </c>
      <c r="H28" s="18">
        <f>E28*0.00001</f>
        <v>0.32</v>
      </c>
      <c r="I28" s="18">
        <f>(F28+G28+H28)*0.07</f>
        <v>4.6368</v>
      </c>
      <c r="J28" s="18">
        <f>E28+F28+I28+G28+H28</f>
        <v>32070.876799999998</v>
      </c>
      <c r="K28" s="30"/>
      <c r="L28" s="17"/>
      <c r="M28" s="31"/>
    </row>
    <row r="29" spans="1:13" s="13" customFormat="1">
      <c r="A29" s="14">
        <v>44372</v>
      </c>
      <c r="B29" s="15" t="s">
        <v>2</v>
      </c>
      <c r="C29" s="16">
        <f>C28</f>
        <v>1000</v>
      </c>
      <c r="D29" s="27">
        <v>40.75</v>
      </c>
      <c r="E29" s="17">
        <f>C29*D29</f>
        <v>40750</v>
      </c>
      <c r="F29" s="28">
        <f>E29*0.002</f>
        <v>81.5</v>
      </c>
      <c r="G29" s="27">
        <f>E29*0.000068</f>
        <v>2.7709999999999999</v>
      </c>
      <c r="H29" s="27">
        <f>E29*0.00001</f>
        <v>0.40750000000000003</v>
      </c>
      <c r="I29" s="27">
        <f>(F29+G29+H29)*0.07</f>
        <v>5.9274950000000004</v>
      </c>
      <c r="J29" s="27">
        <f>E29-F29-G29-H29-I29</f>
        <v>40659.394004999995</v>
      </c>
    </row>
    <row r="30" spans="1:13" s="32" customFormat="1" ht="18.75">
      <c r="A30" s="14" t="s">
        <v>8</v>
      </c>
      <c r="B30" s="15"/>
      <c r="C30" s="16"/>
      <c r="D30" s="17"/>
      <c r="E30" s="18">
        <f>E29-E28</f>
        <v>8750</v>
      </c>
      <c r="F30" s="18"/>
      <c r="G30" s="18"/>
      <c r="H30" s="18"/>
      <c r="I30" s="18"/>
      <c r="J30" s="18">
        <f>J29-J28</f>
        <v>8588.5172049999965</v>
      </c>
      <c r="K30" s="12"/>
    </row>
    <row r="31" spans="1:13" s="13" customFormat="1">
      <c r="A31" s="40">
        <v>44372</v>
      </c>
      <c r="B31" s="15" t="s">
        <v>1</v>
      </c>
      <c r="C31" s="16">
        <v>1000</v>
      </c>
      <c r="D31" s="17">
        <v>32</v>
      </c>
      <c r="E31" s="18">
        <f>C31*D31</f>
        <v>32000</v>
      </c>
      <c r="F31" s="18">
        <f>E31*0.002</f>
        <v>64</v>
      </c>
      <c r="G31" s="18">
        <f>E31*0.00006</f>
        <v>1.9200000000000002</v>
      </c>
      <c r="H31" s="18">
        <f>E31*0.00001</f>
        <v>0.32</v>
      </c>
      <c r="I31" s="18">
        <f>(F31+G31+H31)*0.07</f>
        <v>4.6368</v>
      </c>
      <c r="J31" s="18">
        <f>E31+F31+I31+G31+H31</f>
        <v>32070.876799999998</v>
      </c>
      <c r="K31" s="30"/>
      <c r="L31" s="17"/>
      <c r="M31" s="31"/>
    </row>
    <row r="32" spans="1:13" s="13" customFormat="1">
      <c r="A32" s="14">
        <v>44518</v>
      </c>
      <c r="B32" s="15" t="s">
        <v>2</v>
      </c>
      <c r="C32" s="16">
        <f>C31</f>
        <v>1000</v>
      </c>
      <c r="D32" s="27">
        <v>40</v>
      </c>
      <c r="E32" s="17">
        <f>C32*D32</f>
        <v>40000</v>
      </c>
      <c r="F32" s="28">
        <f>E32*0.002</f>
        <v>80</v>
      </c>
      <c r="G32" s="27">
        <f>E32*0.000068</f>
        <v>2.72</v>
      </c>
      <c r="H32" s="27">
        <f>E32*0.00001</f>
        <v>0.4</v>
      </c>
      <c r="I32" s="27">
        <f>(F32+G32+H32)*0.07</f>
        <v>5.8184000000000005</v>
      </c>
      <c r="J32" s="27">
        <f>E32-F32-G32-H32-I32</f>
        <v>39911.061600000001</v>
      </c>
    </row>
    <row r="33" spans="1:13" s="32" customFormat="1" ht="18.75">
      <c r="A33" s="14" t="s">
        <v>8</v>
      </c>
      <c r="B33" s="15"/>
      <c r="C33" s="16"/>
      <c r="D33" s="17"/>
      <c r="E33" s="18">
        <f>E32-E31</f>
        <v>8000</v>
      </c>
      <c r="F33" s="18"/>
      <c r="G33" s="18"/>
      <c r="H33" s="18"/>
      <c r="I33" s="18"/>
      <c r="J33" s="18">
        <f>J32-J31</f>
        <v>7840.1848000000027</v>
      </c>
      <c r="K33" s="12"/>
    </row>
    <row r="34" spans="1:13" s="13" customFormat="1">
      <c r="A34" s="40">
        <v>44372</v>
      </c>
      <c r="B34" s="15" t="s">
        <v>1</v>
      </c>
      <c r="C34" s="16">
        <v>1500</v>
      </c>
      <c r="D34" s="17">
        <v>32</v>
      </c>
      <c r="E34" s="18">
        <f>C34*D34</f>
        <v>48000</v>
      </c>
      <c r="F34" s="18">
        <f>E34*0.002</f>
        <v>96</v>
      </c>
      <c r="G34" s="18">
        <f>E34*0.00006</f>
        <v>2.88</v>
      </c>
      <c r="H34" s="18">
        <f>E34*0.00001</f>
        <v>0.48000000000000004</v>
      </c>
      <c r="I34" s="18">
        <f>(F34+G34+H34)*0.07</f>
        <v>6.9552000000000005</v>
      </c>
      <c r="J34" s="18">
        <f>E34+F34+I34+G34+H34</f>
        <v>48106.315199999997</v>
      </c>
      <c r="K34" s="30"/>
      <c r="L34" s="17"/>
      <c r="M34" s="31"/>
    </row>
    <row r="35" spans="1:13" s="13" customFormat="1">
      <c r="A35" s="14">
        <v>44524</v>
      </c>
      <c r="B35" s="15" t="s">
        <v>2</v>
      </c>
      <c r="C35" s="16">
        <f>C34</f>
        <v>1500</v>
      </c>
      <c r="D35" s="27">
        <v>42.5</v>
      </c>
      <c r="E35" s="17">
        <f>C35*D35</f>
        <v>63750</v>
      </c>
      <c r="F35" s="28">
        <f>E35*0.002</f>
        <v>127.5</v>
      </c>
      <c r="G35" s="27">
        <f>E35*0.000068</f>
        <v>4.335</v>
      </c>
      <c r="H35" s="27">
        <f>E35*0.00001</f>
        <v>0.63750000000000007</v>
      </c>
      <c r="I35" s="27">
        <f>(F35+G35+H35)*0.07</f>
        <v>9.2730750000000004</v>
      </c>
      <c r="J35" s="27">
        <f>E35-F35-G35-H35-I35</f>
        <v>63608.254425000006</v>
      </c>
    </row>
    <row r="36" spans="1:13" s="32" customFormat="1" ht="18.75">
      <c r="A36" s="14" t="s">
        <v>8</v>
      </c>
      <c r="B36" s="15"/>
      <c r="C36" s="16"/>
      <c r="D36" s="17"/>
      <c r="E36" s="18">
        <f>E35-E34</f>
        <v>15750</v>
      </c>
      <c r="F36" s="18"/>
      <c r="G36" s="18"/>
      <c r="H36" s="18"/>
      <c r="I36" s="18"/>
      <c r="J36" s="18">
        <f>J35-J34</f>
        <v>15501.939225000009</v>
      </c>
      <c r="K36" s="12"/>
    </row>
    <row r="37" spans="1:13" s="13" customFormat="1">
      <c r="A37" s="40">
        <v>44372</v>
      </c>
      <c r="B37" s="15" t="s">
        <v>1</v>
      </c>
      <c r="C37" s="16">
        <v>1500</v>
      </c>
      <c r="D37" s="17">
        <v>37.5</v>
      </c>
      <c r="E37" s="18">
        <f>C37*D37</f>
        <v>56250</v>
      </c>
      <c r="F37" s="18">
        <f>E37*0.002</f>
        <v>112.5</v>
      </c>
      <c r="G37" s="18">
        <f>E37*0.00006</f>
        <v>3.375</v>
      </c>
      <c r="H37" s="18">
        <f>E37*0.00001</f>
        <v>0.5625</v>
      </c>
      <c r="I37" s="18">
        <f>(F37+G37+H37)*0.07</f>
        <v>8.1506250000000016</v>
      </c>
      <c r="J37" s="18">
        <f>E37+F37+I37+G37+H37</f>
        <v>56374.588125000002</v>
      </c>
      <c r="K37" s="33"/>
      <c r="L37" s="11"/>
      <c r="M37" s="12"/>
    </row>
    <row r="38" spans="1:13" s="13" customFormat="1">
      <c r="A38" s="14">
        <v>44532</v>
      </c>
      <c r="B38" s="15" t="s">
        <v>2</v>
      </c>
      <c r="C38" s="16">
        <f>C37</f>
        <v>1500</v>
      </c>
      <c r="D38" s="27">
        <v>43.5</v>
      </c>
      <c r="E38" s="17">
        <f>C38*D38</f>
        <v>65250</v>
      </c>
      <c r="F38" s="28">
        <f>E38*0.002</f>
        <v>130.5</v>
      </c>
      <c r="G38" s="27">
        <f>E38*0.000068</f>
        <v>4.4370000000000003</v>
      </c>
      <c r="H38" s="27">
        <f>E38*0.00001</f>
        <v>0.65250000000000008</v>
      </c>
      <c r="I38" s="27">
        <f>(F38+G38+H38)*0.07</f>
        <v>9.4912650000000021</v>
      </c>
      <c r="J38" s="27">
        <f>E38-F38-G38-H38-I38</f>
        <v>65104.919235000008</v>
      </c>
    </row>
    <row r="39" spans="1:13" s="32" customFormat="1" ht="18.75">
      <c r="A39" s="14" t="s">
        <v>8</v>
      </c>
      <c r="B39" s="7">
        <f>(D38-D37)/D37</f>
        <v>0.16</v>
      </c>
      <c r="C39" s="16"/>
      <c r="D39" s="17"/>
      <c r="E39" s="18">
        <f>E38-E37</f>
        <v>9000</v>
      </c>
      <c r="F39" s="18"/>
      <c r="G39" s="18"/>
      <c r="H39" s="18"/>
      <c r="I39" s="18"/>
      <c r="J39" s="18">
        <f>J38-J37</f>
        <v>8730.3311100000064</v>
      </c>
      <c r="K39" s="12"/>
    </row>
    <row r="40" spans="1:13" s="13" customFormat="1">
      <c r="A40" s="40">
        <v>44372</v>
      </c>
      <c r="B40" s="15" t="s">
        <v>1</v>
      </c>
      <c r="C40" s="16">
        <v>1500</v>
      </c>
      <c r="D40" s="17">
        <v>37.5</v>
      </c>
      <c r="E40" s="18">
        <f>C40*D40</f>
        <v>56250</v>
      </c>
      <c r="F40" s="18">
        <f>E40*0.002</f>
        <v>112.5</v>
      </c>
      <c r="G40" s="18">
        <f>E40*0.00006</f>
        <v>3.375</v>
      </c>
      <c r="H40" s="18">
        <f>E40*0.00001</f>
        <v>0.5625</v>
      </c>
      <c r="I40" s="18">
        <f>(F40+G40+H40)*0.07</f>
        <v>8.1506250000000016</v>
      </c>
      <c r="J40" s="18">
        <f>E40+F40+I40+G40+H40</f>
        <v>56374.588125000002</v>
      </c>
      <c r="K40" s="33"/>
      <c r="L40" s="11"/>
      <c r="M40" s="12"/>
    </row>
    <row r="41" spans="1:13" s="13" customFormat="1">
      <c r="A41" s="14">
        <v>44533</v>
      </c>
      <c r="B41" s="15" t="s">
        <v>2</v>
      </c>
      <c r="C41" s="16">
        <f>C40</f>
        <v>1500</v>
      </c>
      <c r="D41" s="27">
        <v>43.5</v>
      </c>
      <c r="E41" s="17">
        <f>C41*D41</f>
        <v>65250</v>
      </c>
      <c r="F41" s="28">
        <f>E41*0.002</f>
        <v>130.5</v>
      </c>
      <c r="G41" s="27">
        <f>E41*0.000068</f>
        <v>4.4370000000000003</v>
      </c>
      <c r="H41" s="27">
        <f>E41*0.00001</f>
        <v>0.65250000000000008</v>
      </c>
      <c r="I41" s="27">
        <f>(F41+G41+H41)*0.07</f>
        <v>9.4912650000000021</v>
      </c>
      <c r="J41" s="27">
        <f>E41-F41-G41-H41-I41</f>
        <v>65104.919235000008</v>
      </c>
    </row>
    <row r="42" spans="1:13" s="32" customFormat="1" ht="18.75">
      <c r="A42" s="14" t="s">
        <v>8</v>
      </c>
      <c r="B42" s="7">
        <f>(D41-D40)/D40</f>
        <v>0.16</v>
      </c>
      <c r="C42" s="16"/>
      <c r="D42" s="17"/>
      <c r="E42" s="18">
        <f>E41-E40</f>
        <v>9000</v>
      </c>
      <c r="F42" s="18"/>
      <c r="G42" s="18"/>
      <c r="H42" s="18"/>
      <c r="I42" s="18"/>
      <c r="J42" s="18">
        <f>J41-J40</f>
        <v>8730.3311100000064</v>
      </c>
      <c r="K42" s="12"/>
    </row>
    <row r="43" spans="1:13" s="13" customFormat="1">
      <c r="A43" s="40">
        <v>44372</v>
      </c>
      <c r="B43" s="15" t="s">
        <v>1</v>
      </c>
      <c r="C43" s="16">
        <v>1500</v>
      </c>
      <c r="D43" s="17">
        <v>40.5</v>
      </c>
      <c r="E43" s="18">
        <f>C43*D43</f>
        <v>60750</v>
      </c>
      <c r="F43" s="18">
        <f>E43*0.002</f>
        <v>121.5</v>
      </c>
      <c r="G43" s="18">
        <f>E43*0.00006</f>
        <v>3.645</v>
      </c>
      <c r="H43" s="18">
        <f>E43*0.00001</f>
        <v>0.60750000000000004</v>
      </c>
      <c r="I43" s="18">
        <f>(F43+G43+H43)*0.07</f>
        <v>8.8026750000000007</v>
      </c>
      <c r="J43" s="18">
        <f>E43+F43+I43+G43+H43</f>
        <v>60884.555174999994</v>
      </c>
      <c r="K43" s="33"/>
      <c r="L43" s="11"/>
      <c r="M43" s="12"/>
    </row>
    <row r="44" spans="1:13" s="13" customFormat="1">
      <c r="A44" s="14">
        <v>44580</v>
      </c>
      <c r="B44" s="15" t="s">
        <v>2</v>
      </c>
      <c r="C44" s="16">
        <f>C43</f>
        <v>1500</v>
      </c>
      <c r="D44" s="27">
        <v>42.75</v>
      </c>
      <c r="E44" s="17">
        <f>C44*D44</f>
        <v>64125</v>
      </c>
      <c r="F44" s="28">
        <f>E44*0.002</f>
        <v>128.25</v>
      </c>
      <c r="G44" s="27">
        <f>E44*0.000068</f>
        <v>4.3605</v>
      </c>
      <c r="H44" s="27">
        <f>E44*0.00001</f>
        <v>0.6412500000000001</v>
      </c>
      <c r="I44" s="27">
        <f>(F44+G44+H44)*0.07</f>
        <v>9.3276225000000021</v>
      </c>
      <c r="J44" s="27">
        <f>E44-F44-G44-H44-I44</f>
        <v>63982.420627499996</v>
      </c>
    </row>
    <row r="45" spans="1:13" s="32" customFormat="1" ht="18.75">
      <c r="A45" s="14" t="s">
        <v>8</v>
      </c>
      <c r="B45" s="7">
        <f>(D44-D43)/D43</f>
        <v>5.5555555555555552E-2</v>
      </c>
      <c r="C45" s="16"/>
      <c r="D45" s="17"/>
      <c r="E45" s="18">
        <f>E44-E43</f>
        <v>3375</v>
      </c>
      <c r="F45" s="18"/>
      <c r="G45" s="18"/>
      <c r="H45" s="18"/>
      <c r="I45" s="18"/>
      <c r="J45" s="18">
        <f>J44-J43</f>
        <v>3097.865452500002</v>
      </c>
      <c r="K4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8834-5B99-4856-A1BA-72F2409C5410}">
  <dimension ref="A1:O18"/>
  <sheetViews>
    <sheetView workbookViewId="0">
      <selection activeCell="D18" sqref="D18"/>
    </sheetView>
  </sheetViews>
  <sheetFormatPr defaultColWidth="8.875" defaultRowHeight="14.25"/>
  <cols>
    <col min="1" max="1" width="10.625" style="39" customWidth="1"/>
    <col min="2" max="2" width="7.125" style="22" customWidth="1"/>
    <col min="3" max="3" width="6.625" style="22" customWidth="1"/>
    <col min="4" max="4" width="7.625" style="22" customWidth="1"/>
    <col min="5" max="5" width="11.25" style="22" customWidth="1"/>
    <col min="6" max="6" width="9" style="22"/>
    <col min="7" max="7" width="6.75" style="22" customWidth="1"/>
    <col min="8" max="8" width="5.75" style="22" customWidth="1"/>
    <col min="9" max="9" width="7.375" style="22" customWidth="1"/>
    <col min="10" max="10" width="11.25" style="22" customWidth="1"/>
    <col min="11" max="11" width="8.875" style="22"/>
    <col min="12" max="12" width="8.875" style="26"/>
    <col min="13" max="16384" width="8.875" style="22"/>
  </cols>
  <sheetData>
    <row r="1" spans="1:15">
      <c r="B1" s="22" t="s">
        <v>32</v>
      </c>
    </row>
    <row r="2" spans="1:15" s="13" customFormat="1">
      <c r="A2" s="40">
        <v>44362</v>
      </c>
      <c r="B2" s="15" t="s">
        <v>1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1"/>
    </row>
    <row r="3" spans="1:15" s="20" customFormat="1" ht="16.5">
      <c r="A3" s="50">
        <v>44368</v>
      </c>
      <c r="B3" s="15" t="s">
        <v>1</v>
      </c>
      <c r="C3" s="16">
        <v>2500</v>
      </c>
      <c r="D3" s="42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8"/>
      <c r="L3" s="59"/>
      <c r="M3" s="59"/>
      <c r="N3" s="59"/>
      <c r="O3" s="59"/>
    </row>
    <row r="4" spans="1:15" s="1" customFormat="1">
      <c r="A4" s="55"/>
      <c r="B4" s="75">
        <f>(D3-D2)/D2</f>
        <v>0</v>
      </c>
      <c r="C4" s="52">
        <f>SUM(C2:C3)</f>
        <v>5000</v>
      </c>
      <c r="D4" s="53">
        <f>E4/C4</f>
        <v>40</v>
      </c>
      <c r="E4" s="52">
        <f t="shared" ref="E4:J4" si="0">SUM(E2:E3)</f>
        <v>200000</v>
      </c>
      <c r="F4" s="52">
        <f t="shared" si="0"/>
        <v>400</v>
      </c>
      <c r="G4" s="52">
        <f t="shared" si="0"/>
        <v>12</v>
      </c>
      <c r="H4" s="52">
        <f t="shared" si="0"/>
        <v>2</v>
      </c>
      <c r="I4" s="52">
        <f t="shared" si="0"/>
        <v>28.980000000000004</v>
      </c>
      <c r="J4" s="52">
        <f t="shared" si="0"/>
        <v>200442.98</v>
      </c>
      <c r="K4" s="58"/>
      <c r="L4" s="59"/>
      <c r="M4" s="59"/>
      <c r="N4" s="60"/>
      <c r="O4" s="60"/>
    </row>
    <row r="5" spans="1:15" s="20" customFormat="1" ht="16.5">
      <c r="A5" s="50">
        <v>44398</v>
      </c>
      <c r="B5" s="15" t="s">
        <v>1</v>
      </c>
      <c r="C5" s="16">
        <v>2500</v>
      </c>
      <c r="D5" s="42">
        <v>37.75</v>
      </c>
      <c r="E5" s="18">
        <f>C5*D5</f>
        <v>94375</v>
      </c>
      <c r="F5" s="18">
        <f>E5*0.002</f>
        <v>188.75</v>
      </c>
      <c r="G5" s="18">
        <f>E5*0.00006</f>
        <v>5.6625000000000005</v>
      </c>
      <c r="H5" s="18">
        <f>E5*0.00001</f>
        <v>0.94375000000000009</v>
      </c>
      <c r="I5" s="18">
        <f>(F5+G5+H5)*0.07</f>
        <v>13.6749375</v>
      </c>
      <c r="J5" s="18">
        <f>E5+F5+I5+G5+H5</f>
        <v>94584.031187500019</v>
      </c>
      <c r="K5" s="58"/>
      <c r="L5" s="59"/>
      <c r="M5" s="59"/>
      <c r="N5" s="59"/>
      <c r="O5" s="59"/>
    </row>
    <row r="6" spans="1:15" s="1" customFormat="1">
      <c r="A6" s="55"/>
      <c r="B6" s="75">
        <f>(D5-D4)/D4</f>
        <v>-5.6250000000000001E-2</v>
      </c>
      <c r="C6" s="52">
        <f>SUM(C4:C5)</f>
        <v>7500</v>
      </c>
      <c r="D6" s="53">
        <f>E6/C6</f>
        <v>39.25</v>
      </c>
      <c r="E6" s="52">
        <f t="shared" ref="E6:J6" si="1">SUM(E4:E5)</f>
        <v>294375</v>
      </c>
      <c r="F6" s="52">
        <f t="shared" si="1"/>
        <v>588.75</v>
      </c>
      <c r="G6" s="52">
        <f t="shared" si="1"/>
        <v>17.662500000000001</v>
      </c>
      <c r="H6" s="52">
        <f t="shared" si="1"/>
        <v>2.9437500000000001</v>
      </c>
      <c r="I6" s="52">
        <f t="shared" si="1"/>
        <v>42.654937500000003</v>
      </c>
      <c r="J6" s="52">
        <f t="shared" si="1"/>
        <v>295027.01118750003</v>
      </c>
      <c r="K6" s="58"/>
      <c r="L6" s="59"/>
      <c r="M6" s="59"/>
      <c r="N6" s="60"/>
      <c r="O6" s="60"/>
    </row>
    <row r="7" spans="1:15" s="20" customFormat="1" ht="16.5">
      <c r="A7" s="50">
        <v>44452</v>
      </c>
      <c r="B7" s="15" t="s">
        <v>1</v>
      </c>
      <c r="C7" s="16">
        <v>2500</v>
      </c>
      <c r="D7" s="42">
        <v>35.25</v>
      </c>
      <c r="E7" s="18">
        <f>C7*D7</f>
        <v>88125</v>
      </c>
      <c r="F7" s="18">
        <f>E7*0.002</f>
        <v>176.25</v>
      </c>
      <c r="G7" s="18">
        <f>E7*0.00006</f>
        <v>5.2875000000000005</v>
      </c>
      <c r="H7" s="18">
        <f>E7*0.00001</f>
        <v>0.88125000000000009</v>
      </c>
      <c r="I7" s="18">
        <f>(F7+G7+H7)*0.07</f>
        <v>12.7693125</v>
      </c>
      <c r="J7" s="18">
        <f>E7+F7+I7+G7+H7</f>
        <v>88320.188062500005</v>
      </c>
      <c r="K7" s="58"/>
      <c r="L7" s="59"/>
      <c r="M7" s="59"/>
      <c r="N7" s="59"/>
      <c r="O7" s="59"/>
    </row>
    <row r="8" spans="1:15" s="1" customFormat="1">
      <c r="A8" s="55"/>
      <c r="B8" s="75">
        <f>(D7-D6)/D6</f>
        <v>-0.10191082802547771</v>
      </c>
      <c r="C8" s="52">
        <f>SUM(C6:C7)</f>
        <v>10000</v>
      </c>
      <c r="D8" s="53">
        <f>E8/C8</f>
        <v>38.25</v>
      </c>
      <c r="E8" s="52">
        <f t="shared" ref="E8:J8" si="2">SUM(E6:E7)</f>
        <v>382500</v>
      </c>
      <c r="F8" s="52">
        <f t="shared" si="2"/>
        <v>765</v>
      </c>
      <c r="G8" s="52">
        <f t="shared" si="2"/>
        <v>22.950000000000003</v>
      </c>
      <c r="H8" s="52">
        <f t="shared" si="2"/>
        <v>3.8250000000000002</v>
      </c>
      <c r="I8" s="52">
        <f t="shared" si="2"/>
        <v>55.424250000000001</v>
      </c>
      <c r="J8" s="52">
        <f t="shared" si="2"/>
        <v>383347.19925000006</v>
      </c>
      <c r="K8" s="58"/>
      <c r="L8" s="59"/>
      <c r="M8" s="59"/>
      <c r="N8" s="60"/>
      <c r="O8" s="60"/>
    </row>
    <row r="9" spans="1:15" s="20" customFormat="1" ht="16.5">
      <c r="A9" s="50">
        <v>44462</v>
      </c>
      <c r="B9" s="15" t="s">
        <v>1</v>
      </c>
      <c r="C9" s="16">
        <v>2500</v>
      </c>
      <c r="D9" s="42">
        <v>33.25</v>
      </c>
      <c r="E9" s="18">
        <f>C9*D9</f>
        <v>83125</v>
      </c>
      <c r="F9" s="18">
        <f>E9*0.002</f>
        <v>166.25</v>
      </c>
      <c r="G9" s="18">
        <f>E9*0.00006</f>
        <v>4.9874999999999998</v>
      </c>
      <c r="H9" s="18">
        <f>E9*0.00001</f>
        <v>0.83125000000000004</v>
      </c>
      <c r="I9" s="18">
        <f>(F9+G9+H9)*0.07</f>
        <v>12.044812500000003</v>
      </c>
      <c r="J9" s="18">
        <f>E9+F9+I9+G9+H9</f>
        <v>83309.113562500002</v>
      </c>
      <c r="K9" s="58"/>
      <c r="L9" s="59"/>
      <c r="M9" s="59"/>
      <c r="N9" s="59"/>
      <c r="O9" s="59"/>
    </row>
    <row r="10" spans="1:15" s="1" customFormat="1">
      <c r="A10" s="55"/>
      <c r="B10" s="75">
        <f>(D9-D8)/D8</f>
        <v>-0.13071895424836602</v>
      </c>
      <c r="C10" s="52">
        <f>SUM(C8:C9)</f>
        <v>12500</v>
      </c>
      <c r="D10" s="53">
        <f>E10/C10</f>
        <v>37.25</v>
      </c>
      <c r="E10" s="52">
        <f t="shared" ref="E10:J10" si="3">SUM(E8:E9)</f>
        <v>465625</v>
      </c>
      <c r="F10" s="52">
        <f t="shared" si="3"/>
        <v>931.25</v>
      </c>
      <c r="G10" s="52">
        <f t="shared" si="3"/>
        <v>27.937500000000004</v>
      </c>
      <c r="H10" s="52">
        <f t="shared" si="3"/>
        <v>4.65625</v>
      </c>
      <c r="I10" s="52">
        <f t="shared" si="3"/>
        <v>67.469062500000007</v>
      </c>
      <c r="J10" s="52">
        <f t="shared" si="3"/>
        <v>466656.31281250005</v>
      </c>
      <c r="K10" s="58"/>
      <c r="L10" s="59"/>
      <c r="M10" s="59"/>
      <c r="N10" s="60"/>
      <c r="O10" s="60"/>
    </row>
    <row r="11" spans="1:15" s="20" customFormat="1" ht="16.5">
      <c r="A11" s="50">
        <v>44496</v>
      </c>
      <c r="B11" s="15" t="s">
        <v>1</v>
      </c>
      <c r="C11" s="16">
        <v>2500</v>
      </c>
      <c r="D11" s="42">
        <v>32.75</v>
      </c>
      <c r="E11" s="18">
        <f>C11*D11</f>
        <v>81875</v>
      </c>
      <c r="F11" s="18">
        <f>E11*0.002</f>
        <v>163.75</v>
      </c>
      <c r="G11" s="18">
        <f>E11*0.00006</f>
        <v>4.9125000000000005</v>
      </c>
      <c r="H11" s="18">
        <f>E11*0.00001</f>
        <v>0.81875000000000009</v>
      </c>
      <c r="I11" s="18">
        <f>(F11+G11+H11)*0.07</f>
        <v>11.863687500000001</v>
      </c>
      <c r="J11" s="18">
        <f>E11+F11+I11+G11+H11</f>
        <v>82056.344937500005</v>
      </c>
      <c r="K11" s="58"/>
      <c r="L11" s="59"/>
      <c r="M11" s="59"/>
      <c r="N11" s="59"/>
      <c r="O11" s="59"/>
    </row>
    <row r="12" spans="1:15" s="1" customFormat="1">
      <c r="A12" s="55"/>
      <c r="B12" s="75">
        <f>(D11-D10)/D10</f>
        <v>-0.12080536912751678</v>
      </c>
      <c r="C12" s="52">
        <f>SUM(C10:C11)</f>
        <v>15000</v>
      </c>
      <c r="D12" s="53">
        <f>E12/C12</f>
        <v>36.5</v>
      </c>
      <c r="E12" s="52">
        <f t="shared" ref="E12:J12" si="4">SUM(E10:E11)</f>
        <v>547500</v>
      </c>
      <c r="F12" s="52">
        <f t="shared" si="4"/>
        <v>1095</v>
      </c>
      <c r="G12" s="52">
        <f t="shared" si="4"/>
        <v>32.85</v>
      </c>
      <c r="H12" s="52">
        <f t="shared" si="4"/>
        <v>5.4749999999999996</v>
      </c>
      <c r="I12" s="52">
        <f t="shared" si="4"/>
        <v>79.332750000000004</v>
      </c>
      <c r="J12" s="52">
        <f t="shared" si="4"/>
        <v>548712.65775000001</v>
      </c>
      <c r="K12" s="58"/>
      <c r="L12" s="59"/>
      <c r="M12" s="59"/>
      <c r="N12" s="60"/>
      <c r="O12" s="60"/>
    </row>
    <row r="13" spans="1:15" s="20" customFormat="1" ht="16.5">
      <c r="A13" s="50">
        <v>44543</v>
      </c>
      <c r="B13" s="15" t="s">
        <v>1</v>
      </c>
      <c r="C13" s="16">
        <v>2500</v>
      </c>
      <c r="D13" s="42">
        <v>29.5</v>
      </c>
      <c r="E13" s="18">
        <f>C13*D13</f>
        <v>73750</v>
      </c>
      <c r="F13" s="18">
        <f>E13*0.002</f>
        <v>147.5</v>
      </c>
      <c r="G13" s="18">
        <f>E13*0.00006</f>
        <v>4.4249999999999998</v>
      </c>
      <c r="H13" s="18">
        <f>E13*0.00001</f>
        <v>0.73750000000000004</v>
      </c>
      <c r="I13" s="18">
        <f>(F13+G13+H13)*0.07</f>
        <v>10.686375000000002</v>
      </c>
      <c r="J13" s="18">
        <f>E13+F13+I13+G13+H13</f>
        <v>73913.348875000011</v>
      </c>
      <c r="K13" s="58"/>
      <c r="L13" s="59"/>
      <c r="M13" s="59"/>
      <c r="N13" s="59"/>
      <c r="O13" s="59"/>
    </row>
    <row r="14" spans="1:15" s="1" customFormat="1">
      <c r="A14" s="55"/>
      <c r="B14" s="75">
        <f>(D13-D12)/D12</f>
        <v>-0.19178082191780821</v>
      </c>
      <c r="C14" s="52">
        <f>SUM(C12:C13)</f>
        <v>17500</v>
      </c>
      <c r="D14" s="53">
        <f>E14/C14</f>
        <v>35.5</v>
      </c>
      <c r="E14" s="52">
        <f t="shared" ref="E14:J14" si="5">SUM(E12:E13)</f>
        <v>621250</v>
      </c>
      <c r="F14" s="52">
        <f t="shared" si="5"/>
        <v>1242.5</v>
      </c>
      <c r="G14" s="52">
        <f t="shared" si="5"/>
        <v>37.274999999999999</v>
      </c>
      <c r="H14" s="52">
        <f t="shared" si="5"/>
        <v>6.2124999999999995</v>
      </c>
      <c r="I14" s="52">
        <f t="shared" si="5"/>
        <v>90.019125000000003</v>
      </c>
      <c r="J14" s="52">
        <f t="shared" si="5"/>
        <v>622626.00662500004</v>
      </c>
      <c r="K14" s="58"/>
      <c r="L14" s="59"/>
      <c r="M14" s="59"/>
      <c r="N14" s="60"/>
      <c r="O14" s="60"/>
    </row>
    <row r="15" spans="1:15" s="20" customFormat="1" ht="16.5">
      <c r="A15" s="50">
        <v>44550</v>
      </c>
      <c r="B15" s="15" t="s">
        <v>1</v>
      </c>
      <c r="C15" s="16">
        <v>2500</v>
      </c>
      <c r="D15" s="42">
        <v>29.5</v>
      </c>
      <c r="E15" s="18">
        <f>C15*D15</f>
        <v>73750</v>
      </c>
      <c r="F15" s="18">
        <f>E15*0.002</f>
        <v>147.5</v>
      </c>
      <c r="G15" s="18">
        <f>E15*0.00006</f>
        <v>4.4249999999999998</v>
      </c>
      <c r="H15" s="18">
        <f>E15*0.00001</f>
        <v>0.73750000000000004</v>
      </c>
      <c r="I15" s="18">
        <f>(F15+G15+H15)*0.07</f>
        <v>10.686375000000002</v>
      </c>
      <c r="J15" s="18">
        <f>E15+F15+I15+G15+H15</f>
        <v>73913.348875000011</v>
      </c>
      <c r="K15" s="58"/>
      <c r="L15" s="59"/>
      <c r="M15" s="59"/>
      <c r="N15" s="59"/>
      <c r="O15" s="59"/>
    </row>
    <row r="16" spans="1:15" s="1" customFormat="1">
      <c r="A16" s="55"/>
      <c r="B16" s="75">
        <f>(D15-D14)/D14</f>
        <v>-0.16901408450704225</v>
      </c>
      <c r="C16" s="52">
        <f>SUM(C14:C15)</f>
        <v>20000</v>
      </c>
      <c r="D16" s="53">
        <f>E16/C16</f>
        <v>34.75</v>
      </c>
      <c r="E16" s="52">
        <f t="shared" ref="E16:J16" si="6">SUM(E14:E15)</f>
        <v>695000</v>
      </c>
      <c r="F16" s="52">
        <f t="shared" si="6"/>
        <v>1390</v>
      </c>
      <c r="G16" s="52">
        <f t="shared" si="6"/>
        <v>41.699999999999996</v>
      </c>
      <c r="H16" s="52">
        <f t="shared" si="6"/>
        <v>6.9499999999999993</v>
      </c>
      <c r="I16" s="52">
        <f t="shared" si="6"/>
        <v>100.7055</v>
      </c>
      <c r="J16" s="52">
        <f t="shared" si="6"/>
        <v>696539.35550000006</v>
      </c>
      <c r="K16" s="58"/>
      <c r="L16" s="59"/>
      <c r="M16" s="59"/>
      <c r="N16" s="60"/>
      <c r="O16" s="60"/>
    </row>
    <row r="17" spans="1:15" s="20" customFormat="1" ht="16.5">
      <c r="A17" s="57">
        <v>44543</v>
      </c>
      <c r="B17" s="13" t="s">
        <v>1</v>
      </c>
      <c r="C17" s="10">
        <v>2500</v>
      </c>
      <c r="D17" s="47">
        <v>28</v>
      </c>
      <c r="E17" s="21">
        <f>C17*D17</f>
        <v>70000</v>
      </c>
      <c r="F17" s="21">
        <f>E17*0.002</f>
        <v>140</v>
      </c>
      <c r="G17" s="21">
        <f>E17*0.00006</f>
        <v>4.2</v>
      </c>
      <c r="H17" s="21">
        <f>E17*0.00001</f>
        <v>0.70000000000000007</v>
      </c>
      <c r="I17" s="21">
        <f>(F17+G17+H17)*0.07</f>
        <v>10.142999999999999</v>
      </c>
      <c r="J17" s="21">
        <f>E17+F17+I17+G17+H17</f>
        <v>70155.042999999991</v>
      </c>
      <c r="K17" s="58"/>
      <c r="L17" s="59"/>
      <c r="M17" s="59"/>
      <c r="N17" s="59"/>
      <c r="O17" s="59"/>
    </row>
    <row r="18" spans="1:15" s="1" customFormat="1">
      <c r="A18" s="51"/>
      <c r="B18" s="3">
        <f>(D17-D16)/D16</f>
        <v>-0.19424460431654678</v>
      </c>
      <c r="C18" s="2">
        <f>SUM(C16:C17)</f>
        <v>22500</v>
      </c>
      <c r="D18" s="48">
        <f>E18/C18</f>
        <v>34</v>
      </c>
      <c r="E18" s="2">
        <f t="shared" ref="E18:J18" si="7">SUM(E16:E17)</f>
        <v>765000</v>
      </c>
      <c r="F18" s="2">
        <f t="shared" si="7"/>
        <v>1530</v>
      </c>
      <c r="G18" s="2">
        <f t="shared" si="7"/>
        <v>45.9</v>
      </c>
      <c r="H18" s="2">
        <f t="shared" si="7"/>
        <v>7.6499999999999995</v>
      </c>
      <c r="I18" s="2">
        <f t="shared" si="7"/>
        <v>110.8485</v>
      </c>
      <c r="J18" s="2">
        <f t="shared" si="7"/>
        <v>766694.39850000001</v>
      </c>
      <c r="K18" s="58"/>
      <c r="L18" s="59"/>
      <c r="M18" s="59"/>
      <c r="N18" s="60"/>
      <c r="O18" s="6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B81E-D24A-4D9E-AD0D-A5C11AF95C28}">
  <dimension ref="A1:M25"/>
  <sheetViews>
    <sheetView workbookViewId="0">
      <selection activeCell="D11" sqref="D11"/>
    </sheetView>
  </sheetViews>
  <sheetFormatPr defaultColWidth="8.875" defaultRowHeight="14.25"/>
  <cols>
    <col min="1" max="1" width="10.625" style="39" customWidth="1"/>
    <col min="2" max="2" width="7.125" style="22" customWidth="1"/>
    <col min="3" max="3" width="6.625" style="22" customWidth="1"/>
    <col min="4" max="4" width="7.625" style="22" customWidth="1"/>
    <col min="5" max="5" width="11.25" style="22" customWidth="1"/>
    <col min="6" max="6" width="9" style="22"/>
    <col min="7" max="7" width="6.75" style="22" customWidth="1"/>
    <col min="8" max="8" width="5.75" style="22" customWidth="1"/>
    <col min="9" max="9" width="7.375" style="22" customWidth="1"/>
    <col min="10" max="10" width="11.25" style="22" customWidth="1"/>
    <col min="11" max="11" width="5.625" style="22" bestFit="1" customWidth="1"/>
    <col min="12" max="12" width="8.875" style="22"/>
    <col min="13" max="13" width="8.875" style="26"/>
    <col min="14" max="16384" width="8.875" style="22"/>
  </cols>
  <sheetData>
    <row r="1" spans="1:13">
      <c r="B1" s="22" t="s">
        <v>33</v>
      </c>
    </row>
    <row r="2" spans="1:13" s="1" customFormat="1">
      <c r="A2" s="50">
        <v>44356</v>
      </c>
      <c r="B2" s="15" t="s">
        <v>1</v>
      </c>
      <c r="C2" s="16">
        <v>4000</v>
      </c>
      <c r="D2" s="42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1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2"/>
    </row>
    <row r="4" spans="1:13">
      <c r="A4" s="43"/>
      <c r="B4" s="7">
        <f>(D3-D2)/D2</f>
        <v>-0.06</v>
      </c>
      <c r="C4" s="5">
        <f>SUM(C2:C3)</f>
        <v>6000</v>
      </c>
      <c r="D4" s="67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5"/>
      <c r="L4" s="26"/>
      <c r="M4" s="22"/>
    </row>
    <row r="5" spans="1:13">
      <c r="A5" s="14">
        <v>44523</v>
      </c>
      <c r="B5" s="15" t="s">
        <v>11</v>
      </c>
      <c r="C5" s="16">
        <v>3000</v>
      </c>
      <c r="D5" s="17">
        <v>24.5</v>
      </c>
      <c r="E5" s="18">
        <f>C5*D5</f>
        <v>73500</v>
      </c>
      <c r="F5" s="18">
        <f>E5*0.002</f>
        <v>147</v>
      </c>
      <c r="G5" s="18">
        <f>E5*0.000068</f>
        <v>4.9980000000000002</v>
      </c>
      <c r="H5" s="18">
        <f>E5*0.00001</f>
        <v>0.7350000000000001</v>
      </c>
      <c r="I5" s="18">
        <f>(F5+G5+H5)*0.07</f>
        <v>10.691310000000001</v>
      </c>
      <c r="J5" s="18">
        <f>E5+F5+I5+G5+H5</f>
        <v>73663.424310000002</v>
      </c>
      <c r="M5" s="22"/>
    </row>
    <row r="6" spans="1:13">
      <c r="A6" s="14">
        <v>44533</v>
      </c>
      <c r="B6" s="15" t="s">
        <v>11</v>
      </c>
      <c r="C6" s="16">
        <v>1500</v>
      </c>
      <c r="D6" s="17">
        <v>24.5</v>
      </c>
      <c r="E6" s="18">
        <f>C6*D6</f>
        <v>36750</v>
      </c>
      <c r="F6" s="18">
        <f>E6*0.002</f>
        <v>73.5</v>
      </c>
      <c r="G6" s="18">
        <f>E6*0.000068</f>
        <v>2.4990000000000001</v>
      </c>
      <c r="H6" s="18">
        <f>E6*0.00001</f>
        <v>0.36750000000000005</v>
      </c>
      <c r="I6" s="18">
        <f>(F6+G6+H6)*0.07</f>
        <v>5.3456550000000007</v>
      </c>
      <c r="J6" s="18">
        <f>E6+F6+I6+G6+H6</f>
        <v>36831.712155000001</v>
      </c>
      <c r="M6" s="22"/>
    </row>
    <row r="7" spans="1:13">
      <c r="A7" s="14">
        <v>44537</v>
      </c>
      <c r="B7" s="15" t="s">
        <v>11</v>
      </c>
      <c r="C7" s="16">
        <v>0</v>
      </c>
      <c r="D7" s="17">
        <v>24.5</v>
      </c>
      <c r="E7" s="18">
        <f>C7*D7</f>
        <v>0</v>
      </c>
      <c r="F7" s="18">
        <f>E7*0.002</f>
        <v>0</v>
      </c>
      <c r="G7" s="18">
        <f>E7*0.000068</f>
        <v>0</v>
      </c>
      <c r="H7" s="18">
        <f>E7*0.00001</f>
        <v>0</v>
      </c>
      <c r="I7" s="18">
        <f>(F7+G7+H7)*0.07</f>
        <v>0</v>
      </c>
      <c r="J7" s="18">
        <f>E7+F7+I7+G7+H7</f>
        <v>0</v>
      </c>
      <c r="M7" s="22"/>
    </row>
    <row r="8" spans="1:13" s="1" customFormat="1" ht="12.75">
      <c r="A8" s="14">
        <v>44283</v>
      </c>
      <c r="B8" s="15" t="s">
        <v>1</v>
      </c>
      <c r="C8" s="16">
        <v>6000</v>
      </c>
      <c r="D8" s="17">
        <v>31.5</v>
      </c>
      <c r="E8" s="18">
        <f>C8*D8</f>
        <v>189000</v>
      </c>
      <c r="F8" s="18">
        <f>E8*0.002</f>
        <v>378</v>
      </c>
      <c r="G8" s="18">
        <f>E8*0.000068</f>
        <v>12.852</v>
      </c>
      <c r="H8" s="18">
        <f>E8*0.00001</f>
        <v>1.8900000000000001</v>
      </c>
      <c r="I8" s="18">
        <f>(F8+G8+H8)*0.07</f>
        <v>27.49194</v>
      </c>
      <c r="J8" s="18">
        <f>E8+F8+I8+G8+H8</f>
        <v>189420.23394000003</v>
      </c>
    </row>
    <row r="9" spans="1:13">
      <c r="A9" s="14">
        <v>44574</v>
      </c>
      <c r="B9" s="15" t="s">
        <v>11</v>
      </c>
      <c r="C9" s="16">
        <v>4500</v>
      </c>
      <c r="D9" s="17">
        <v>31.5</v>
      </c>
      <c r="E9" s="18">
        <f>C9*D9</f>
        <v>141750</v>
      </c>
      <c r="F9" s="18">
        <f>E9*0.002</f>
        <v>283.5</v>
      </c>
      <c r="G9" s="18">
        <f>E9*0.000068</f>
        <v>9.6389999999999993</v>
      </c>
      <c r="H9" s="18">
        <f>E9*0.00001</f>
        <v>1.4175000000000002</v>
      </c>
      <c r="I9" s="18">
        <f>(F9+G9+H9)*0.07</f>
        <v>20.618955000000003</v>
      </c>
      <c r="J9" s="18">
        <f>E9+F9+I9+G9+H9</f>
        <v>142065.17545500002</v>
      </c>
      <c r="M9" s="22"/>
    </row>
    <row r="10" spans="1:13" ht="12.75">
      <c r="A10" s="8">
        <v>44283</v>
      </c>
      <c r="B10" s="13" t="s">
        <v>1</v>
      </c>
      <c r="C10" s="10">
        <v>1500</v>
      </c>
      <c r="D10" s="11">
        <v>27.5</v>
      </c>
      <c r="E10" s="21">
        <f>C10*D10</f>
        <v>41250</v>
      </c>
      <c r="F10" s="21">
        <f>E10*0.002</f>
        <v>82.5</v>
      </c>
      <c r="G10" s="21">
        <f>E10*0.000068</f>
        <v>2.8050000000000002</v>
      </c>
      <c r="H10" s="21">
        <f>E10*0.00001</f>
        <v>0.41250000000000003</v>
      </c>
      <c r="I10" s="21">
        <f>(F10+G10+H10)*0.07</f>
        <v>6.0002250000000004</v>
      </c>
      <c r="J10" s="21">
        <f>E10+F10+I10+G10+H10</f>
        <v>41341.717725000002</v>
      </c>
      <c r="M10" s="22"/>
    </row>
    <row r="11" spans="1:13" ht="12.75">
      <c r="A11" s="45"/>
      <c r="B11" s="26">
        <f>(D10-D9)/D9</f>
        <v>-0.12698412698412698</v>
      </c>
      <c r="C11" s="23">
        <f>SUM(C9:C10)</f>
        <v>6000</v>
      </c>
      <c r="D11" s="66">
        <f>E11/C11</f>
        <v>30.5</v>
      </c>
      <c r="E11" s="23">
        <f t="shared" ref="E11:J11" si="1">SUM(E9:E10)</f>
        <v>183000</v>
      </c>
      <c r="F11" s="23">
        <f t="shared" si="1"/>
        <v>366</v>
      </c>
      <c r="G11" s="23">
        <f t="shared" si="1"/>
        <v>12.443999999999999</v>
      </c>
      <c r="H11" s="23">
        <f t="shared" si="1"/>
        <v>1.8300000000000003</v>
      </c>
      <c r="I11" s="23">
        <f t="shared" si="1"/>
        <v>26.619180000000004</v>
      </c>
      <c r="J11" s="23">
        <f t="shared" si="1"/>
        <v>183406.89318000001</v>
      </c>
      <c r="K11" s="25"/>
      <c r="L11" s="26"/>
      <c r="M11" s="22"/>
    </row>
    <row r="12" spans="1:13" ht="12.75"/>
    <row r="13" spans="1:13" s="13" customFormat="1">
      <c r="A13" s="68">
        <v>44372</v>
      </c>
      <c r="B13" s="13" t="s">
        <v>1</v>
      </c>
      <c r="C13" s="10">
        <v>1500</v>
      </c>
      <c r="D13" s="11">
        <f>D8</f>
        <v>31.5</v>
      </c>
      <c r="E13" s="21">
        <f>C13*D13</f>
        <v>47250</v>
      </c>
      <c r="F13" s="21">
        <f>E13*0.002</f>
        <v>94.5</v>
      </c>
      <c r="G13" s="21">
        <f>E13*0.00006</f>
        <v>2.835</v>
      </c>
      <c r="H13" s="21">
        <f>E13*0.00001</f>
        <v>0.47250000000000003</v>
      </c>
      <c r="I13" s="21">
        <f>(F13+G13+H13)*0.07</f>
        <v>6.8465249999999997</v>
      </c>
      <c r="J13" s="21">
        <f>E13+F13+I13+G13+H13</f>
        <v>47354.654025000003</v>
      </c>
      <c r="K13" s="33"/>
      <c r="L13" s="11"/>
      <c r="M13" s="12"/>
    </row>
    <row r="14" spans="1:13" s="13" customFormat="1">
      <c r="A14" s="8">
        <v>44524</v>
      </c>
      <c r="B14" s="13" t="s">
        <v>2</v>
      </c>
      <c r="C14" s="10">
        <f>C13</f>
        <v>1500</v>
      </c>
      <c r="D14" s="35">
        <v>33</v>
      </c>
      <c r="E14" s="11">
        <f>C14*D14</f>
        <v>49500</v>
      </c>
      <c r="F14" s="36">
        <f>E14*0.002</f>
        <v>99</v>
      </c>
      <c r="G14" s="35">
        <f>E14*0.000068</f>
        <v>3.3660000000000001</v>
      </c>
      <c r="H14" s="35">
        <f>E14*0.00001</f>
        <v>0.49500000000000005</v>
      </c>
      <c r="I14" s="35">
        <f>(F14+G14+H14)*0.07</f>
        <v>7.2002700000000006</v>
      </c>
      <c r="J14" s="35">
        <f>E14-F14-G14-H14-I14</f>
        <v>49389.938729999994</v>
      </c>
    </row>
    <row r="15" spans="1:13" s="32" customFormat="1" ht="18.75">
      <c r="A15" s="8" t="s">
        <v>8</v>
      </c>
      <c r="B15" s="26">
        <f>(D14-D13)/D13</f>
        <v>4.7619047619047616E-2</v>
      </c>
      <c r="C15" s="10"/>
      <c r="D15" s="11"/>
      <c r="E15" s="21">
        <f>E14-E13</f>
        <v>2250</v>
      </c>
      <c r="F15" s="21"/>
      <c r="G15" s="21"/>
      <c r="H15" s="21"/>
      <c r="I15" s="21"/>
      <c r="J15" s="21">
        <f>J14-J13</f>
        <v>2035.2847049999909</v>
      </c>
      <c r="K15" s="12"/>
    </row>
    <row r="16" spans="1:13" s="32" customFormat="1" ht="18.75">
      <c r="A16" s="8"/>
      <c r="B16" s="26"/>
      <c r="C16" s="10"/>
      <c r="D16" s="11"/>
      <c r="E16" s="21"/>
      <c r="F16" s="21"/>
      <c r="G16" s="21"/>
      <c r="H16" s="21"/>
      <c r="I16" s="21"/>
      <c r="J16" s="21"/>
      <c r="K16" s="12"/>
    </row>
    <row r="17" spans="1:13" s="13" customFormat="1">
      <c r="A17" s="40">
        <v>44372</v>
      </c>
      <c r="B17" s="15" t="s">
        <v>1</v>
      </c>
      <c r="C17" s="16">
        <v>1500</v>
      </c>
      <c r="D17" s="17">
        <v>24.5</v>
      </c>
      <c r="E17" s="18">
        <f>C17*D17</f>
        <v>36750</v>
      </c>
      <c r="F17" s="18">
        <f>E17*0.002</f>
        <v>73.5</v>
      </c>
      <c r="G17" s="18">
        <f>E17*0.00006</f>
        <v>2.2050000000000001</v>
      </c>
      <c r="H17" s="18">
        <f>E17*0.00001</f>
        <v>0.36750000000000005</v>
      </c>
      <c r="I17" s="18">
        <f>(F17+G17+H17)*0.07</f>
        <v>5.3250750000000009</v>
      </c>
      <c r="J17" s="18">
        <f>E17+F17+I17+G17+H17</f>
        <v>36831.397575000003</v>
      </c>
      <c r="K17" s="33"/>
      <c r="L17" s="11"/>
      <c r="M17" s="12"/>
    </row>
    <row r="18" spans="1:13" s="13" customFormat="1">
      <c r="A18" s="14">
        <v>44533</v>
      </c>
      <c r="B18" s="15" t="s">
        <v>2</v>
      </c>
      <c r="C18" s="16">
        <f>C17</f>
        <v>1500</v>
      </c>
      <c r="D18" s="27">
        <v>32</v>
      </c>
      <c r="E18" s="17">
        <f>C18*D18</f>
        <v>48000</v>
      </c>
      <c r="F18" s="28">
        <f>E18*0.002</f>
        <v>96</v>
      </c>
      <c r="G18" s="27">
        <f>E18*0.000068</f>
        <v>3.2639999999999998</v>
      </c>
      <c r="H18" s="27">
        <f>E18*0.00001</f>
        <v>0.48000000000000004</v>
      </c>
      <c r="I18" s="27">
        <f>(F18+G18+H18)*0.07</f>
        <v>6.9820800000000007</v>
      </c>
      <c r="J18" s="27">
        <f>E18-F18-G18-H18-I18</f>
        <v>47893.273919999992</v>
      </c>
    </row>
    <row r="19" spans="1:13" s="32" customFormat="1" ht="18.75">
      <c r="A19" s="14" t="s">
        <v>8</v>
      </c>
      <c r="B19" s="7">
        <f>(D18-D17)/D17</f>
        <v>0.30612244897959184</v>
      </c>
      <c r="C19" s="16"/>
      <c r="D19" s="17"/>
      <c r="E19" s="18">
        <f>E18-E17</f>
        <v>11250</v>
      </c>
      <c r="F19" s="18"/>
      <c r="G19" s="18"/>
      <c r="H19" s="18"/>
      <c r="I19" s="18"/>
      <c r="J19" s="18">
        <f>J18-J17</f>
        <v>11061.87634499999</v>
      </c>
      <c r="K19" s="12"/>
    </row>
    <row r="20" spans="1:13" s="13" customFormat="1">
      <c r="A20" s="40">
        <v>44372</v>
      </c>
      <c r="B20" s="15" t="s">
        <v>1</v>
      </c>
      <c r="C20" s="16">
        <v>1500</v>
      </c>
      <c r="D20" s="17">
        <v>24.5</v>
      </c>
      <c r="E20" s="18">
        <f>C20*D20</f>
        <v>36750</v>
      </c>
      <c r="F20" s="18">
        <f>E20*0.002</f>
        <v>73.5</v>
      </c>
      <c r="G20" s="18">
        <f>E20*0.00006</f>
        <v>2.2050000000000001</v>
      </c>
      <c r="H20" s="18">
        <f>E20*0.00001</f>
        <v>0.36750000000000005</v>
      </c>
      <c r="I20" s="18">
        <f>(F20+G20+H20)*0.07</f>
        <v>5.3250750000000009</v>
      </c>
      <c r="J20" s="18">
        <f>E20+F20+I20+G20+H20</f>
        <v>36831.397575000003</v>
      </c>
      <c r="K20" s="33"/>
      <c r="L20" s="11"/>
      <c r="M20" s="12"/>
    </row>
    <row r="21" spans="1:13" s="13" customFormat="1">
      <c r="A21" s="14">
        <v>44537</v>
      </c>
      <c r="B21" s="15" t="s">
        <v>2</v>
      </c>
      <c r="C21" s="16">
        <f>C20</f>
        <v>1500</v>
      </c>
      <c r="D21" s="27">
        <v>33</v>
      </c>
      <c r="E21" s="17">
        <f>C21*D21</f>
        <v>49500</v>
      </c>
      <c r="F21" s="28">
        <f>E21*0.002</f>
        <v>99</v>
      </c>
      <c r="G21" s="27">
        <f>E21*0.000068</f>
        <v>3.3660000000000001</v>
      </c>
      <c r="H21" s="27">
        <f>E21*0.00001</f>
        <v>0.49500000000000005</v>
      </c>
      <c r="I21" s="27">
        <f>(F21+G21+H21)*0.07</f>
        <v>7.2002700000000006</v>
      </c>
      <c r="J21" s="27">
        <f>E21-F21-G21-H21-I21</f>
        <v>49389.938729999994</v>
      </c>
    </row>
    <row r="22" spans="1:13" s="32" customFormat="1" ht="18.75">
      <c r="A22" s="14" t="s">
        <v>8</v>
      </c>
      <c r="B22" s="7">
        <f>(D21-D20)/D20</f>
        <v>0.34693877551020408</v>
      </c>
      <c r="C22" s="16"/>
      <c r="D22" s="17"/>
      <c r="E22" s="18">
        <f>E21-E20</f>
        <v>12750</v>
      </c>
      <c r="F22" s="18"/>
      <c r="G22" s="18"/>
      <c r="H22" s="18"/>
      <c r="I22" s="18"/>
      <c r="J22" s="18">
        <f>J21-J20</f>
        <v>12558.541154999992</v>
      </c>
      <c r="K22" s="12"/>
    </row>
    <row r="23" spans="1:13" s="13" customFormat="1">
      <c r="A23" s="40">
        <v>44372</v>
      </c>
      <c r="B23" s="15" t="s">
        <v>1</v>
      </c>
      <c r="C23" s="16">
        <v>1500</v>
      </c>
      <c r="D23" s="17">
        <v>31.5</v>
      </c>
      <c r="E23" s="18">
        <f>C23*D23</f>
        <v>47250</v>
      </c>
      <c r="F23" s="18">
        <f>E23*0.002</f>
        <v>94.5</v>
      </c>
      <c r="G23" s="18">
        <f>E23*0.00006</f>
        <v>2.835</v>
      </c>
      <c r="H23" s="18">
        <f>E23*0.00001</f>
        <v>0.47250000000000003</v>
      </c>
      <c r="I23" s="18">
        <f>(F23+G23+H23)*0.07</f>
        <v>6.8465249999999997</v>
      </c>
      <c r="J23" s="18">
        <f>E23+F23+I23+G23+H23</f>
        <v>47354.654025000003</v>
      </c>
      <c r="K23" s="33"/>
      <c r="L23" s="11"/>
      <c r="M23" s="12"/>
    </row>
    <row r="24" spans="1:13" s="13" customFormat="1">
      <c r="A24" s="14">
        <v>44574</v>
      </c>
      <c r="B24" s="15" t="s">
        <v>2</v>
      </c>
      <c r="C24" s="16">
        <f>C23</f>
        <v>1500</v>
      </c>
      <c r="D24" s="27">
        <v>33</v>
      </c>
      <c r="E24" s="17">
        <f>C24*D24</f>
        <v>49500</v>
      </c>
      <c r="F24" s="28">
        <f>E24*0.002</f>
        <v>99</v>
      </c>
      <c r="G24" s="27">
        <f>E24*0.000068</f>
        <v>3.3660000000000001</v>
      </c>
      <c r="H24" s="27">
        <f>E24*0.00001</f>
        <v>0.49500000000000005</v>
      </c>
      <c r="I24" s="27">
        <f>(F24+G24+H24)*0.07</f>
        <v>7.2002700000000006</v>
      </c>
      <c r="J24" s="27">
        <f>E24-F24-G24-H24-I24</f>
        <v>49389.938729999994</v>
      </c>
    </row>
    <row r="25" spans="1:13" s="32" customFormat="1" ht="18.75">
      <c r="A25" s="14" t="s">
        <v>8</v>
      </c>
      <c r="B25" s="7">
        <f>(D24-D23)/D23</f>
        <v>4.7619047619047616E-2</v>
      </c>
      <c r="C25" s="16"/>
      <c r="D25" s="17"/>
      <c r="E25" s="18">
        <f>E24-E23</f>
        <v>2250</v>
      </c>
      <c r="F25" s="18"/>
      <c r="G25" s="18"/>
      <c r="H25" s="18"/>
      <c r="I25" s="18"/>
      <c r="J25" s="18">
        <f>J24-J23</f>
        <v>2035.2847049999909</v>
      </c>
      <c r="K2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E859-355F-466D-8C73-B562F113BB11}">
  <dimension ref="A1:P12"/>
  <sheetViews>
    <sheetView workbookViewId="0">
      <selection activeCell="A10" sqref="A10"/>
    </sheetView>
  </sheetViews>
  <sheetFormatPr defaultColWidth="8.875" defaultRowHeight="14.25"/>
  <cols>
    <col min="1" max="1" width="10.625" style="39" customWidth="1"/>
    <col min="2" max="2" width="7.125" style="22" customWidth="1"/>
    <col min="3" max="3" width="7.625" style="23" bestFit="1" customWidth="1"/>
    <col min="4" max="4" width="7.625" style="22" customWidth="1"/>
    <col min="5" max="5" width="11.25" style="22" customWidth="1"/>
    <col min="6" max="6" width="9" style="22"/>
    <col min="7" max="7" width="6.75" style="22" customWidth="1"/>
    <col min="8" max="8" width="5.75" style="22" customWidth="1"/>
    <col min="9" max="9" width="7.375" style="22" customWidth="1"/>
    <col min="10" max="10" width="11.25" style="22" customWidth="1"/>
    <col min="11" max="11" width="18" style="22" customWidth="1"/>
    <col min="12" max="12" width="8.875" style="22"/>
    <col min="13" max="13" width="8.875" style="26"/>
    <col min="14" max="16384" width="8.875" style="22"/>
  </cols>
  <sheetData>
    <row r="1" spans="1:16">
      <c r="B1" s="22" t="s">
        <v>34</v>
      </c>
    </row>
    <row r="2" spans="1:16" s="13" customFormat="1">
      <c r="A2" s="40">
        <v>44278</v>
      </c>
      <c r="B2" s="15" t="s">
        <v>1</v>
      </c>
      <c r="C2" s="16">
        <v>1000</v>
      </c>
      <c r="D2" s="17">
        <v>96</v>
      </c>
      <c r="E2" s="18">
        <f>C2*D2</f>
        <v>96000</v>
      </c>
      <c r="F2" s="18">
        <f>E2*0.002</f>
        <v>192</v>
      </c>
      <c r="G2" s="18">
        <f>E2*0.00006</f>
        <v>5.76</v>
      </c>
      <c r="H2" s="18">
        <f>E2*0.00001</f>
        <v>0.96000000000000008</v>
      </c>
      <c r="I2" s="18">
        <f>(F2+G2+H2)*0.07</f>
        <v>13.910400000000001</v>
      </c>
      <c r="J2" s="18">
        <f>E2+F2+I2+G2+H2</f>
        <v>96212.630399999995</v>
      </c>
      <c r="K2" s="30"/>
      <c r="L2" s="17"/>
      <c r="M2" s="31"/>
    </row>
    <row r="3" spans="1:16" s="20" customFormat="1" ht="16.5">
      <c r="A3" s="50">
        <v>44294</v>
      </c>
      <c r="B3" s="15" t="s">
        <v>1</v>
      </c>
      <c r="C3" s="16">
        <v>1000</v>
      </c>
      <c r="D3" s="42">
        <v>99</v>
      </c>
      <c r="E3" s="18">
        <f>C3*D3</f>
        <v>99000</v>
      </c>
      <c r="F3" s="18">
        <f>E3*0.002</f>
        <v>198</v>
      </c>
      <c r="G3" s="18">
        <f>E3*0.00006</f>
        <v>5.94</v>
      </c>
      <c r="H3" s="18">
        <f>E3*0.00001</f>
        <v>0.9900000000000001</v>
      </c>
      <c r="I3" s="18">
        <f>(F3+G3+H3)*0.07</f>
        <v>14.345100000000002</v>
      </c>
      <c r="J3" s="18">
        <f>E3+F3+I3+G3+H3</f>
        <v>99219.275100000013</v>
      </c>
      <c r="K3" s="19"/>
      <c r="L3" s="58"/>
      <c r="M3" s="59"/>
      <c r="N3" s="59"/>
      <c r="O3" s="59"/>
      <c r="P3" s="59"/>
    </row>
    <row r="4" spans="1:16" s="1" customFormat="1">
      <c r="A4" s="55"/>
      <c r="B4" s="56"/>
      <c r="C4" s="52">
        <f>SUM(C2:C3)</f>
        <v>2000</v>
      </c>
      <c r="D4" s="53">
        <f>E4/C4</f>
        <v>97.5</v>
      </c>
      <c r="E4" s="52">
        <f t="shared" ref="E4:J4" si="0">SUM(E2:E3)</f>
        <v>195000</v>
      </c>
      <c r="F4" s="52">
        <f t="shared" si="0"/>
        <v>390</v>
      </c>
      <c r="G4" s="52">
        <f t="shared" si="0"/>
        <v>11.7</v>
      </c>
      <c r="H4" s="52">
        <f t="shared" si="0"/>
        <v>1.9500000000000002</v>
      </c>
      <c r="I4" s="52">
        <f t="shared" si="0"/>
        <v>28.255500000000005</v>
      </c>
      <c r="J4" s="52">
        <f t="shared" si="0"/>
        <v>195431.90549999999</v>
      </c>
      <c r="L4" s="58"/>
      <c r="M4" s="59"/>
      <c r="N4" s="59"/>
      <c r="O4" s="60"/>
      <c r="P4" s="60"/>
    </row>
    <row r="5" spans="1:16">
      <c r="A5" s="57">
        <v>44258</v>
      </c>
      <c r="B5" s="13" t="s">
        <v>1</v>
      </c>
      <c r="C5" s="10">
        <f>C4</f>
        <v>2000</v>
      </c>
      <c r="D5" s="35">
        <v>94.5</v>
      </c>
      <c r="E5" s="21">
        <f>C5*D5</f>
        <v>189000</v>
      </c>
      <c r="F5" s="21">
        <f>E5*0.002</f>
        <v>378</v>
      </c>
      <c r="G5" s="21">
        <f>E5*0.00006</f>
        <v>11.34</v>
      </c>
      <c r="H5" s="21">
        <f>E5*0.00001</f>
        <v>1.8900000000000001</v>
      </c>
      <c r="I5" s="21">
        <f>(F5+G5+H5)*0.07</f>
        <v>27.386099999999999</v>
      </c>
      <c r="J5" s="21">
        <f>E5+F5+I5+G5+H5</f>
        <v>189418.61610000001</v>
      </c>
      <c r="M5" s="22"/>
    </row>
    <row r="6" spans="1:16">
      <c r="A6" s="57" t="s">
        <v>8</v>
      </c>
      <c r="B6" s="12">
        <f>(D5-D4)/D5</f>
        <v>-3.1746031746031744E-2</v>
      </c>
      <c r="C6" s="10">
        <f>C5+C4</f>
        <v>4000</v>
      </c>
      <c r="D6" s="11">
        <f>E6/C6</f>
        <v>96</v>
      </c>
      <c r="E6" s="21">
        <f>E5+E4</f>
        <v>384000</v>
      </c>
      <c r="F6" s="21">
        <f t="shared" ref="F6:J6" si="1">F5+F4</f>
        <v>768</v>
      </c>
      <c r="G6" s="21">
        <f t="shared" si="1"/>
        <v>23.04</v>
      </c>
      <c r="H6" s="21">
        <f t="shared" si="1"/>
        <v>3.8400000000000003</v>
      </c>
      <c r="I6" s="21">
        <f t="shared" si="1"/>
        <v>55.641600000000004</v>
      </c>
      <c r="J6" s="21">
        <f t="shared" si="1"/>
        <v>384850.52159999998</v>
      </c>
      <c r="L6" s="25"/>
    </row>
    <row r="7" spans="1:16" s="1" customFormat="1">
      <c r="A7" s="51"/>
      <c r="C7" s="2"/>
      <c r="D7" s="48"/>
    </row>
    <row r="8" spans="1:16" s="64" customFormat="1" ht="21.75">
      <c r="A8" s="57">
        <v>44314</v>
      </c>
      <c r="C8" s="10">
        <f>C4</f>
        <v>2000</v>
      </c>
      <c r="D8" s="65">
        <v>6.3</v>
      </c>
      <c r="E8" s="61">
        <v>0</v>
      </c>
      <c r="F8" s="33">
        <v>0</v>
      </c>
      <c r="G8" s="61">
        <v>0</v>
      </c>
      <c r="H8" s="11">
        <f>G8-E8</f>
        <v>0</v>
      </c>
      <c r="I8" s="12">
        <v>0</v>
      </c>
      <c r="J8" s="62">
        <f>C8*D8</f>
        <v>12600</v>
      </c>
      <c r="K8" s="11"/>
      <c r="L8" s="13"/>
      <c r="M8" s="63"/>
      <c r="N8" s="63"/>
    </row>
    <row r="9" spans="1:16" s="1" customFormat="1">
      <c r="A9" s="57">
        <v>44242</v>
      </c>
      <c r="B9" s="13" t="s">
        <v>1</v>
      </c>
      <c r="C9" s="10">
        <f>C8</f>
        <v>2000</v>
      </c>
      <c r="D9" s="47">
        <f>D4</f>
        <v>97.5</v>
      </c>
      <c r="E9" s="21">
        <f>C9*D9</f>
        <v>195000</v>
      </c>
      <c r="F9" s="21">
        <f>E9*0.002</f>
        <v>390</v>
      </c>
      <c r="G9" s="21">
        <f>E9*0.00006</f>
        <v>11.700000000000001</v>
      </c>
      <c r="H9" s="21">
        <f>E9*0.00001</f>
        <v>1.9500000000000002</v>
      </c>
      <c r="I9" s="21">
        <f>(F9+G9+H9)*0.07</f>
        <v>28.255500000000001</v>
      </c>
      <c r="J9" s="21">
        <f>E9+F9+I9+G9+H9</f>
        <v>195431.90550000002</v>
      </c>
    </row>
    <row r="10" spans="1:16" s="1" customFormat="1">
      <c r="A10" s="57">
        <v>44277</v>
      </c>
      <c r="B10" s="13" t="s">
        <v>2</v>
      </c>
      <c r="C10" s="10">
        <f>C9</f>
        <v>2000</v>
      </c>
      <c r="D10" s="35">
        <v>98</v>
      </c>
      <c r="E10" s="11">
        <f>C10*D10</f>
        <v>196000</v>
      </c>
      <c r="F10" s="36">
        <f>E10*0.002</f>
        <v>392</v>
      </c>
      <c r="G10" s="35">
        <f>E10*0.000068</f>
        <v>13.327999999999999</v>
      </c>
      <c r="H10" s="35">
        <f>E10*0.00001</f>
        <v>1.9600000000000002</v>
      </c>
      <c r="I10" s="35">
        <f>(F10+G10+H10)*0.07</f>
        <v>28.510159999999999</v>
      </c>
      <c r="J10" s="35">
        <f>E10-F10-G10-H10-I10</f>
        <v>195564.20183999999</v>
      </c>
    </row>
    <row r="11" spans="1:16" s="1" customFormat="1">
      <c r="A11" s="57" t="s">
        <v>8</v>
      </c>
      <c r="B11" s="13"/>
      <c r="C11" s="10"/>
      <c r="D11" s="11"/>
      <c r="E11" s="21">
        <f>E10-E9</f>
        <v>1000</v>
      </c>
      <c r="F11" s="21"/>
      <c r="G11" s="21"/>
      <c r="H11" s="21"/>
      <c r="I11" s="21"/>
      <c r="J11" s="21">
        <f>J10-J9</f>
        <v>132.29633999997168</v>
      </c>
    </row>
    <row r="12" spans="1:16" s="1" customFormat="1">
      <c r="A12" s="51"/>
      <c r="C12" s="2"/>
      <c r="D12" s="48"/>
      <c r="J12" s="54">
        <f>J8+J11</f>
        <v>12732.296339999972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8"/>
  <sheetViews>
    <sheetView workbookViewId="0">
      <selection activeCell="A6" sqref="A6"/>
    </sheetView>
  </sheetViews>
  <sheetFormatPr defaultColWidth="8.875" defaultRowHeight="14.25"/>
  <cols>
    <col min="1" max="1" width="10.625" style="39" customWidth="1"/>
    <col min="2" max="2" width="7.125" style="22" customWidth="1"/>
    <col min="3" max="3" width="6.625" style="22" customWidth="1"/>
    <col min="4" max="4" width="7.625" style="22" customWidth="1"/>
    <col min="5" max="5" width="11.25" style="22" customWidth="1"/>
    <col min="6" max="6" width="9" style="22"/>
    <col min="7" max="7" width="6.75" style="22" customWidth="1"/>
    <col min="8" max="8" width="5.75" style="22" customWidth="1"/>
    <col min="9" max="9" width="7.375" style="22" customWidth="1"/>
    <col min="10" max="10" width="11.25" style="22" customWidth="1"/>
    <col min="11" max="11" width="18" style="22" customWidth="1"/>
    <col min="12" max="12" width="8.875" style="22"/>
    <col min="13" max="13" width="8.875" style="26"/>
    <col min="14" max="16384" width="8.875" style="22"/>
  </cols>
  <sheetData>
    <row r="1" spans="1:14">
      <c r="B1" s="22" t="s">
        <v>35</v>
      </c>
    </row>
    <row r="2" spans="1:14" s="13" customFormat="1">
      <c r="A2" s="40">
        <v>44424</v>
      </c>
      <c r="B2" s="15" t="s">
        <v>1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30"/>
      <c r="L2" s="17"/>
      <c r="M2" s="31"/>
    </row>
    <row r="3" spans="1:14" s="13" customFormat="1">
      <c r="A3" s="40">
        <v>44473</v>
      </c>
      <c r="B3" s="15" t="s">
        <v>1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0"/>
      <c r="L3" s="17"/>
      <c r="M3" s="31"/>
    </row>
    <row r="4" spans="1:14" s="64" customFormat="1" ht="21.75">
      <c r="A4" s="50"/>
      <c r="B4" s="80">
        <f>(D3-D2)/D2</f>
        <v>-8.2568807339449574E-2</v>
      </c>
      <c r="C4" s="16">
        <f>SUM(C2:C3)</f>
        <v>27000</v>
      </c>
      <c r="D4" s="41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3"/>
      <c r="N4" s="63"/>
    </row>
    <row r="5" spans="1:14" s="13" customFormat="1">
      <c r="A5" s="68">
        <v>44473</v>
      </c>
      <c r="B5" s="13" t="s">
        <v>1</v>
      </c>
      <c r="C5" s="10">
        <v>9000</v>
      </c>
      <c r="D5" s="11">
        <v>9.3000000000000007</v>
      </c>
      <c r="E5" s="21">
        <f>C5*D5</f>
        <v>83700</v>
      </c>
      <c r="F5" s="21">
        <f>E5*0.002</f>
        <v>167.4</v>
      </c>
      <c r="G5" s="21">
        <f>E5*0.00006</f>
        <v>5.0220000000000002</v>
      </c>
      <c r="H5" s="21">
        <f>E5*0.00001</f>
        <v>0.83700000000000008</v>
      </c>
      <c r="I5" s="21">
        <f>(F5+G5+H5)*0.07</f>
        <v>12.128130000000001</v>
      </c>
      <c r="J5" s="21">
        <f>E5+F5+I5+G5+H5</f>
        <v>83885.387129999988</v>
      </c>
      <c r="K5" s="33"/>
      <c r="L5" s="11"/>
      <c r="M5" s="12"/>
    </row>
    <row r="6" spans="1:14" s="64" customFormat="1" ht="21.75">
      <c r="A6" s="57"/>
      <c r="B6" s="82">
        <f>(D5-D4)/D4</f>
        <v>-0.11428571428571421</v>
      </c>
      <c r="C6" s="10">
        <f>SUM(C4:C5)</f>
        <v>36000</v>
      </c>
      <c r="D6" s="65">
        <f>E6/C6</f>
        <v>10.199999999999999</v>
      </c>
      <c r="E6" s="10">
        <f t="shared" ref="E6:J6" si="1">SUM(E4:E5)</f>
        <v>367200</v>
      </c>
      <c r="F6" s="10">
        <f t="shared" si="1"/>
        <v>734.4</v>
      </c>
      <c r="G6" s="10">
        <f t="shared" si="1"/>
        <v>22.032000000000004</v>
      </c>
      <c r="H6" s="10">
        <f t="shared" si="1"/>
        <v>3.6720000000000006</v>
      </c>
      <c r="I6" s="10">
        <f t="shared" si="1"/>
        <v>53.207279999999997</v>
      </c>
      <c r="J6" s="10">
        <f t="shared" si="1"/>
        <v>368013.31127999997</v>
      </c>
      <c r="K6" s="11"/>
      <c r="L6" s="13"/>
      <c r="M6" s="63"/>
      <c r="N6" s="63"/>
    </row>
    <row r="7" spans="1:14" s="1" customFormat="1">
      <c r="A7" s="57"/>
      <c r="B7" s="13"/>
      <c r="C7" s="10"/>
      <c r="D7" s="11"/>
      <c r="E7" s="21"/>
      <c r="F7" s="21"/>
      <c r="G7" s="21"/>
      <c r="H7" s="21"/>
      <c r="I7" s="21"/>
      <c r="J7" s="21"/>
    </row>
    <row r="8" spans="1:14" s="1" customFormat="1">
      <c r="A8" s="51"/>
      <c r="D8" s="48"/>
      <c r="J8" s="5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EB78C-ADF6-426D-8BAA-6C46A2B0256F}">
  <dimension ref="A1:K10"/>
  <sheetViews>
    <sheetView workbookViewId="0">
      <selection activeCell="D8" sqref="D8"/>
    </sheetView>
  </sheetViews>
  <sheetFormatPr defaultColWidth="8.875" defaultRowHeight="14.25"/>
  <cols>
    <col min="1" max="1" width="10.125" style="51" customWidth="1"/>
    <col min="2" max="2" width="7.125" style="1" customWidth="1"/>
    <col min="3" max="3" width="6.625" style="1" customWidth="1"/>
    <col min="4" max="4" width="7.625" style="48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51" t="s">
        <v>36</v>
      </c>
    </row>
    <row r="2" spans="1:11" s="20" customFormat="1" ht="16.5">
      <c r="A2" s="50">
        <v>44526</v>
      </c>
      <c r="B2" s="15" t="s">
        <v>1</v>
      </c>
      <c r="C2" s="16">
        <v>3000</v>
      </c>
      <c r="D2" s="42">
        <v>50</v>
      </c>
      <c r="E2" s="18">
        <f>C2*D2</f>
        <v>150000</v>
      </c>
      <c r="F2" s="18">
        <f>E2*0.002</f>
        <v>300</v>
      </c>
      <c r="G2" s="18">
        <f>E2*0.00006</f>
        <v>9</v>
      </c>
      <c r="H2" s="18">
        <f>E2*0.00001</f>
        <v>1.5000000000000002</v>
      </c>
      <c r="I2" s="18">
        <f>(F2+G2+H2)*0.07</f>
        <v>21.735000000000003</v>
      </c>
      <c r="J2" s="18">
        <f>E2+F2+I2+G2+H2</f>
        <v>150332.23499999999</v>
      </c>
    </row>
    <row r="3" spans="1:11" s="84" customFormat="1">
      <c r="A3" s="83">
        <v>44356</v>
      </c>
      <c r="B3" s="84" t="s">
        <v>1</v>
      </c>
      <c r="C3" s="85">
        <v>3000</v>
      </c>
      <c r="D3" s="86">
        <v>51</v>
      </c>
      <c r="E3" s="87">
        <f>C3*D3</f>
        <v>153000</v>
      </c>
      <c r="F3" s="87">
        <f>E3*0.002</f>
        <v>306</v>
      </c>
      <c r="G3" s="87">
        <f>E3*0.000068</f>
        <v>10.404</v>
      </c>
      <c r="H3" s="87">
        <f>E3*0.00001</f>
        <v>1.53</v>
      </c>
      <c r="I3" s="87">
        <f>(F3+G3+H3)*0.07</f>
        <v>22.255379999999999</v>
      </c>
      <c r="J3" s="87">
        <f>E3+F3+I3+G3+H3</f>
        <v>153340.18938</v>
      </c>
    </row>
    <row r="4" spans="1:11" s="84" customFormat="1">
      <c r="A4" s="83"/>
      <c r="B4" s="88">
        <f>(D3-D2)/D2</f>
        <v>0.02</v>
      </c>
      <c r="C4" s="85">
        <f>SUM(C2:C3)</f>
        <v>6000</v>
      </c>
      <c r="D4" s="86">
        <f>E4/C4</f>
        <v>50.5</v>
      </c>
      <c r="E4" s="85">
        <f t="shared" ref="E4:J4" si="0">SUM(E2:E3)</f>
        <v>303000</v>
      </c>
      <c r="F4" s="85">
        <f t="shared" si="0"/>
        <v>606</v>
      </c>
      <c r="G4" s="85">
        <f t="shared" si="0"/>
        <v>19.404</v>
      </c>
      <c r="H4" s="85">
        <f t="shared" si="0"/>
        <v>3.0300000000000002</v>
      </c>
      <c r="I4" s="85">
        <f t="shared" si="0"/>
        <v>43.990380000000002</v>
      </c>
      <c r="J4" s="85">
        <f t="shared" si="0"/>
        <v>303672.42437999998</v>
      </c>
      <c r="K4" s="88"/>
    </row>
    <row r="5" spans="1:11" s="84" customFormat="1">
      <c r="A5" s="83">
        <v>44356</v>
      </c>
      <c r="B5" s="84" t="s">
        <v>1</v>
      </c>
      <c r="C5" s="85">
        <v>1500</v>
      </c>
      <c r="D5" s="86">
        <v>50.5</v>
      </c>
      <c r="E5" s="87">
        <f>C5*D5</f>
        <v>75750</v>
      </c>
      <c r="F5" s="87">
        <f>E5*0.002</f>
        <v>151.5</v>
      </c>
      <c r="G5" s="87">
        <f>E5*0.000068</f>
        <v>5.1509999999999998</v>
      </c>
      <c r="H5" s="87">
        <f>E5*0.00001</f>
        <v>0.75750000000000006</v>
      </c>
      <c r="I5" s="87">
        <f>(F5+G5+H5)*0.07</f>
        <v>11.018595000000001</v>
      </c>
      <c r="J5" s="87">
        <f>E5+F5+I5+G5+H5</f>
        <v>75918.427095000006</v>
      </c>
    </row>
    <row r="6" spans="1:11" s="84" customFormat="1">
      <c r="A6" s="83"/>
      <c r="B6" s="88">
        <f>(D5-D4)/D4</f>
        <v>0</v>
      </c>
      <c r="C6" s="85">
        <f>SUM(C4:C5)</f>
        <v>7500</v>
      </c>
      <c r="D6" s="86">
        <f>E6/C6</f>
        <v>50.5</v>
      </c>
      <c r="E6" s="85">
        <f t="shared" ref="E6:J6" si="1">SUM(E4:E5)</f>
        <v>378750</v>
      </c>
      <c r="F6" s="85">
        <f t="shared" si="1"/>
        <v>757.5</v>
      </c>
      <c r="G6" s="85">
        <f t="shared" si="1"/>
        <v>24.555</v>
      </c>
      <c r="H6" s="85">
        <f t="shared" si="1"/>
        <v>3.7875000000000005</v>
      </c>
      <c r="I6" s="85">
        <f t="shared" si="1"/>
        <v>55.008975000000007</v>
      </c>
      <c r="J6" s="85">
        <f t="shared" si="1"/>
        <v>379590.85147499997</v>
      </c>
      <c r="K6" s="88"/>
    </row>
    <row r="7" spans="1:11" s="84" customFormat="1">
      <c r="A7" s="83">
        <v>44356</v>
      </c>
      <c r="B7" s="84" t="s">
        <v>1</v>
      </c>
      <c r="C7" s="85">
        <v>1500</v>
      </c>
      <c r="D7" s="86">
        <v>47.5</v>
      </c>
      <c r="E7" s="87">
        <f>C7*D7</f>
        <v>71250</v>
      </c>
      <c r="F7" s="87">
        <f>E7*0.002</f>
        <v>142.5</v>
      </c>
      <c r="G7" s="87">
        <f>E7*0.000068</f>
        <v>4.8449999999999998</v>
      </c>
      <c r="H7" s="87">
        <f>E7*0.00001</f>
        <v>0.71250000000000002</v>
      </c>
      <c r="I7" s="87">
        <f>(F7+G7+H7)*0.07</f>
        <v>10.364025000000002</v>
      </c>
      <c r="J7" s="87">
        <f>E7+F7+I7+G7+H7</f>
        <v>71408.421524999998</v>
      </c>
    </row>
    <row r="8" spans="1:11" s="84" customFormat="1">
      <c r="A8" s="83"/>
      <c r="B8" s="88">
        <f>(D7-D6)/D6</f>
        <v>-5.9405940594059403E-2</v>
      </c>
      <c r="C8" s="85">
        <f>SUM(C6:C7)</f>
        <v>9000</v>
      </c>
      <c r="D8" s="86">
        <f>E8/C8</f>
        <v>50</v>
      </c>
      <c r="E8" s="85">
        <f t="shared" ref="E8:J8" si="2">SUM(E6:E7)</f>
        <v>450000</v>
      </c>
      <c r="F8" s="85">
        <f t="shared" si="2"/>
        <v>900</v>
      </c>
      <c r="G8" s="85">
        <f t="shared" si="2"/>
        <v>29.4</v>
      </c>
      <c r="H8" s="85">
        <f t="shared" si="2"/>
        <v>4.5000000000000009</v>
      </c>
      <c r="I8" s="85">
        <f t="shared" si="2"/>
        <v>65.373000000000005</v>
      </c>
      <c r="J8" s="85">
        <f t="shared" si="2"/>
        <v>450999.27299999999</v>
      </c>
      <c r="K8" s="88"/>
    </row>
    <row r="9" spans="1:11">
      <c r="A9" s="57"/>
      <c r="B9" s="13"/>
      <c r="C9" s="10"/>
      <c r="D9" s="11"/>
      <c r="E9" s="21"/>
      <c r="F9" s="21"/>
      <c r="G9" s="21"/>
      <c r="H9" s="21"/>
      <c r="I9" s="21"/>
      <c r="J9" s="21"/>
    </row>
    <row r="10" spans="1:11">
      <c r="J10" s="5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63562-5EDB-4285-B851-EDC0A013FA21}">
  <dimension ref="A1:L4"/>
  <sheetViews>
    <sheetView workbookViewId="0">
      <selection activeCell="L14" sqref="L14"/>
    </sheetView>
  </sheetViews>
  <sheetFormatPr defaultColWidth="8.875" defaultRowHeight="14.25"/>
  <cols>
    <col min="1" max="1" width="10.625" style="44" customWidth="1"/>
    <col min="2" max="2" width="7.125" style="1" customWidth="1"/>
    <col min="3" max="3" width="6.625" style="1" customWidth="1"/>
    <col min="4" max="4" width="6.625" style="1" bestFit="1" customWidth="1"/>
    <col min="5" max="5" width="11.25" style="54" customWidth="1"/>
    <col min="6" max="6" width="9" style="54"/>
    <col min="7" max="7" width="6.75" style="54" customWidth="1"/>
    <col min="8" max="8" width="4.875" style="54" bestFit="1" customWidth="1"/>
    <col min="9" max="9" width="6.75" style="54" customWidth="1"/>
    <col min="10" max="10" width="11.25" style="54" customWidth="1"/>
    <col min="11" max="16384" width="8.875" style="1"/>
  </cols>
  <sheetData>
    <row r="1" spans="1:12">
      <c r="B1" s="1" t="s">
        <v>37</v>
      </c>
    </row>
    <row r="2" spans="1:12" s="22" customFormat="1">
      <c r="A2" s="14">
        <v>44226</v>
      </c>
      <c r="B2" s="15" t="s">
        <v>1</v>
      </c>
      <c r="C2" s="16">
        <v>75000</v>
      </c>
      <c r="D2" s="17">
        <v>1.5</v>
      </c>
      <c r="E2" s="21">
        <f t="shared" ref="E2" si="0">C2*D2</f>
        <v>112500</v>
      </c>
      <c r="F2" s="21">
        <f t="shared" ref="F2" si="1">E2*0.002</f>
        <v>225</v>
      </c>
      <c r="G2" s="21">
        <f t="shared" ref="G2" si="2">E2*0.000068</f>
        <v>7.65</v>
      </c>
      <c r="H2" s="21">
        <f t="shared" ref="H2" si="3">E2*0.00001</f>
        <v>1.125</v>
      </c>
      <c r="I2" s="21">
        <f t="shared" ref="I2" si="4">(F2+G2+H2)*0.07</f>
        <v>16.364250000000002</v>
      </c>
      <c r="J2" s="21">
        <f t="shared" ref="J2" si="5">E2+F2+I2+G2+H2</f>
        <v>112750.13924999999</v>
      </c>
      <c r="K2" s="4"/>
      <c r="L2" s="4"/>
    </row>
    <row r="3" spans="1:12" s="20" customFormat="1" ht="16.5">
      <c r="A3" s="8">
        <v>44442</v>
      </c>
      <c r="B3" s="13" t="s">
        <v>1</v>
      </c>
      <c r="C3" s="10">
        <v>45000</v>
      </c>
      <c r="D3" s="47">
        <v>1.42</v>
      </c>
      <c r="E3" s="21">
        <f>C3*D3</f>
        <v>63900</v>
      </c>
      <c r="F3" s="21">
        <f>E3*0.002</f>
        <v>127.8</v>
      </c>
      <c r="G3" s="21">
        <f>E3*0.00006</f>
        <v>3.8340000000000001</v>
      </c>
      <c r="H3" s="21">
        <f>E3*0.00001</f>
        <v>0.63900000000000001</v>
      </c>
      <c r="I3" s="21">
        <f>(F3+G3+H3)*0.07</f>
        <v>9.2591099999999997</v>
      </c>
      <c r="J3" s="21">
        <f>E3+F3+I3+G3+H3</f>
        <v>64041.532110000007</v>
      </c>
    </row>
    <row r="4" spans="1:12">
      <c r="B4" s="3">
        <f>(D3-D2)/D2</f>
        <v>-5.3333333333333378E-2</v>
      </c>
      <c r="C4" s="2">
        <f>SUM(C2:C3)</f>
        <v>120000</v>
      </c>
      <c r="D4" s="48">
        <f>E4/C4</f>
        <v>1.47</v>
      </c>
      <c r="E4" s="54">
        <f t="shared" ref="E4:J4" si="6">SUM(E2:E3)</f>
        <v>176400</v>
      </c>
      <c r="F4" s="54">
        <f t="shared" si="6"/>
        <v>352.8</v>
      </c>
      <c r="G4" s="54">
        <f t="shared" si="6"/>
        <v>11.484</v>
      </c>
      <c r="H4" s="54">
        <f t="shared" si="6"/>
        <v>1.764</v>
      </c>
      <c r="I4" s="54">
        <f t="shared" si="6"/>
        <v>25.623360000000002</v>
      </c>
      <c r="J4" s="54">
        <f t="shared" si="6"/>
        <v>176791.67136000001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2B78-6487-4A02-99CE-8A1327459A4E}">
  <dimension ref="A1:L6"/>
  <sheetViews>
    <sheetView workbookViewId="0">
      <selection activeCell="B5" sqref="B5"/>
    </sheetView>
  </sheetViews>
  <sheetFormatPr defaultColWidth="8.875" defaultRowHeight="14.25"/>
  <cols>
    <col min="1" max="1" width="10.125" style="51" customWidth="1"/>
    <col min="2" max="2" width="7.125" style="1" customWidth="1"/>
    <col min="3" max="3" width="8.75" style="1" bestFit="1" customWidth="1"/>
    <col min="4" max="4" width="7.625" style="48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2">
      <c r="B1" s="1" t="s">
        <v>4</v>
      </c>
    </row>
    <row r="2" spans="1:12" s="20" customFormat="1" ht="16.5">
      <c r="A2" s="50">
        <v>44530</v>
      </c>
      <c r="B2" s="15" t="s">
        <v>1</v>
      </c>
      <c r="C2" s="16">
        <v>30000</v>
      </c>
      <c r="D2" s="42">
        <v>5</v>
      </c>
      <c r="E2" s="18">
        <f>C2*D2</f>
        <v>150000</v>
      </c>
      <c r="F2" s="18">
        <f>E2*0.002</f>
        <v>300</v>
      </c>
      <c r="G2" s="18">
        <f>E2*0.00006</f>
        <v>9</v>
      </c>
      <c r="H2" s="18">
        <f>E2*0.00001</f>
        <v>1.5000000000000002</v>
      </c>
      <c r="I2" s="18">
        <f>(F2+G2+H2)*0.07</f>
        <v>21.735000000000003</v>
      </c>
      <c r="J2" s="18">
        <f>E2+F2+I2+G2+H2</f>
        <v>150332.23499999999</v>
      </c>
    </row>
    <row r="3" spans="1:12" s="20" customFormat="1" ht="16.5">
      <c r="A3" s="57">
        <v>44467</v>
      </c>
      <c r="B3" s="13" t="s">
        <v>1</v>
      </c>
      <c r="C3" s="10">
        <v>30000</v>
      </c>
      <c r="D3" s="47">
        <v>5</v>
      </c>
      <c r="E3" s="21">
        <f>C3*D3</f>
        <v>150000</v>
      </c>
      <c r="F3" s="21">
        <f>E3*0.002</f>
        <v>300</v>
      </c>
      <c r="G3" s="21">
        <f>E3*0.00006</f>
        <v>9</v>
      </c>
      <c r="H3" s="21">
        <f>E3*0.00001</f>
        <v>1.5000000000000002</v>
      </c>
      <c r="I3" s="21">
        <f>(F3+G3+H3)*0.07</f>
        <v>21.735000000000003</v>
      </c>
      <c r="J3" s="21">
        <f>E3+F3+I3+G3+H3</f>
        <v>150332.23499999999</v>
      </c>
      <c r="K3" s="59"/>
      <c r="L3" s="59"/>
    </row>
    <row r="4" spans="1:12">
      <c r="B4" s="3">
        <f>(D3-D2)/D2</f>
        <v>0</v>
      </c>
      <c r="C4" s="2">
        <f>C2+C3</f>
        <v>60000</v>
      </c>
      <c r="D4" s="48">
        <f>E4/C4</f>
        <v>5</v>
      </c>
      <c r="E4" s="2">
        <f t="shared" ref="E4:J4" si="0">E2+E3</f>
        <v>300000</v>
      </c>
      <c r="F4" s="2">
        <f t="shared" si="0"/>
        <v>600</v>
      </c>
      <c r="G4" s="2">
        <f t="shared" si="0"/>
        <v>18</v>
      </c>
      <c r="H4" s="2">
        <f t="shared" si="0"/>
        <v>3.0000000000000004</v>
      </c>
      <c r="I4" s="2">
        <f t="shared" si="0"/>
        <v>43.470000000000006</v>
      </c>
      <c r="J4" s="2">
        <f t="shared" si="0"/>
        <v>300664.46999999997</v>
      </c>
      <c r="K4" s="60"/>
      <c r="L4" s="60"/>
    </row>
    <row r="5" spans="1:12">
      <c r="A5" s="57"/>
      <c r="B5" s="13"/>
      <c r="C5" s="10"/>
      <c r="D5" s="35"/>
      <c r="E5" s="11"/>
      <c r="F5" s="36"/>
      <c r="G5" s="35"/>
      <c r="H5" s="35"/>
      <c r="I5" s="35"/>
      <c r="J5" s="35"/>
    </row>
    <row r="6" spans="1:12">
      <c r="A6" s="57"/>
      <c r="B6" s="13"/>
      <c r="C6" s="10"/>
      <c r="D6" s="11"/>
      <c r="E6" s="21"/>
      <c r="F6" s="21"/>
      <c r="G6" s="21"/>
      <c r="H6" s="21"/>
      <c r="I6" s="21"/>
      <c r="J6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B816-54D3-459C-A557-CD47EDF0CA61}">
  <dimension ref="A1:J8"/>
  <sheetViews>
    <sheetView workbookViewId="0">
      <selection activeCell="D7" sqref="D7"/>
    </sheetView>
  </sheetViews>
  <sheetFormatPr defaultColWidth="8.875" defaultRowHeight="14.25"/>
  <cols>
    <col min="1" max="1" width="10.125" style="44" customWidth="1"/>
    <col min="2" max="2" width="7.625" style="1" customWidth="1"/>
    <col min="3" max="3" width="6.625" style="1" customWidth="1"/>
    <col min="4" max="4" width="7.625" style="48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0">
      <c r="B1" s="1" t="s">
        <v>38</v>
      </c>
    </row>
    <row r="2" spans="1:10" s="20" customFormat="1" ht="16.5">
      <c r="A2" s="14">
        <v>44427</v>
      </c>
      <c r="B2" s="15" t="s">
        <v>1</v>
      </c>
      <c r="C2" s="16">
        <v>12000</v>
      </c>
      <c r="D2" s="42">
        <v>21</v>
      </c>
      <c r="E2" s="18">
        <f>C2*D2</f>
        <v>252000</v>
      </c>
      <c r="F2" s="18">
        <f>E2*0.002</f>
        <v>504</v>
      </c>
      <c r="G2" s="18">
        <f>E2*0.00006</f>
        <v>15.120000000000001</v>
      </c>
      <c r="H2" s="18">
        <f>E2*0.00001</f>
        <v>2.52</v>
      </c>
      <c r="I2" s="18">
        <f>(F2+G2+H2)*0.07</f>
        <v>36.514800000000001</v>
      </c>
      <c r="J2" s="18">
        <f>E2+F2+I2+G2+H2</f>
        <v>252558.15479999999</v>
      </c>
    </row>
    <row r="3" spans="1:10" s="20" customFormat="1" ht="16.5">
      <c r="A3" s="14">
        <v>44442</v>
      </c>
      <c r="B3" s="15" t="s">
        <v>1</v>
      </c>
      <c r="C3" s="16">
        <v>6000</v>
      </c>
      <c r="D3" s="42">
        <v>20.399999999999999</v>
      </c>
      <c r="E3" s="18">
        <f>C3*D3</f>
        <v>122399.99999999999</v>
      </c>
      <c r="F3" s="18">
        <f>E3*0.002</f>
        <v>244.79999999999998</v>
      </c>
      <c r="G3" s="18">
        <f>E3*0.00006</f>
        <v>7.3439999999999994</v>
      </c>
      <c r="H3" s="18">
        <f>E3*0.00001</f>
        <v>1.224</v>
      </c>
      <c r="I3" s="18">
        <f>(F3+G3+H3)*0.07</f>
        <v>17.735759999999999</v>
      </c>
      <c r="J3" s="18">
        <f>E3+F3+I3+G3+H3</f>
        <v>122671.10375999998</v>
      </c>
    </row>
    <row r="4" spans="1:10">
      <c r="A4" s="76"/>
      <c r="B4" s="75">
        <f>(D3-D2)/D2</f>
        <v>-2.857142857142864E-2</v>
      </c>
      <c r="C4" s="52">
        <f>SUM(C2:C3)</f>
        <v>18000</v>
      </c>
      <c r="D4" s="53">
        <f>E4/C4</f>
        <v>20.8</v>
      </c>
      <c r="E4" s="77">
        <f t="shared" ref="E4:J4" si="0">SUM(E2:E3)</f>
        <v>374400</v>
      </c>
      <c r="F4" s="77">
        <f t="shared" si="0"/>
        <v>748.8</v>
      </c>
      <c r="G4" s="77">
        <f t="shared" si="0"/>
        <v>22.463999999999999</v>
      </c>
      <c r="H4" s="77">
        <f t="shared" si="0"/>
        <v>3.7439999999999998</v>
      </c>
      <c r="I4" s="77">
        <f t="shared" si="0"/>
        <v>54.25056</v>
      </c>
      <c r="J4" s="77">
        <f t="shared" si="0"/>
        <v>375229.25855999999</v>
      </c>
    </row>
    <row r="5" spans="1:10" s="20" customFormat="1" ht="16.5">
      <c r="A5" s="8"/>
      <c r="B5" s="13"/>
      <c r="C5" s="10"/>
      <c r="D5" s="47"/>
      <c r="E5" s="21"/>
      <c r="F5" s="21"/>
      <c r="G5" s="21"/>
      <c r="H5" s="21"/>
      <c r="I5" s="21"/>
      <c r="J5" s="21"/>
    </row>
    <row r="6" spans="1:10" s="20" customFormat="1" ht="15">
      <c r="A6" s="8">
        <v>44442</v>
      </c>
      <c r="B6" s="13" t="s">
        <v>1</v>
      </c>
      <c r="C6" s="10">
        <v>6000</v>
      </c>
      <c r="D6" s="47">
        <v>20.8</v>
      </c>
      <c r="E6" s="21">
        <f>C6*D6</f>
        <v>124800</v>
      </c>
      <c r="F6" s="21">
        <f>E6*0.002</f>
        <v>249.6</v>
      </c>
      <c r="G6" s="21">
        <f>E6*0.00006</f>
        <v>7.4880000000000004</v>
      </c>
      <c r="H6" s="21">
        <f>E6*0.00001</f>
        <v>1.248</v>
      </c>
      <c r="I6" s="21">
        <f>(F6+G6+H6)*0.07</f>
        <v>18.083520000000004</v>
      </c>
      <c r="J6" s="21">
        <f>E6+F6+I6+G6+H6</f>
        <v>125076.41952000001</v>
      </c>
    </row>
    <row r="7" spans="1:10">
      <c r="A7" s="57">
        <v>44277</v>
      </c>
      <c r="B7" s="13" t="s">
        <v>2</v>
      </c>
      <c r="C7" s="10">
        <f>C6</f>
        <v>6000</v>
      </c>
      <c r="D7" s="35">
        <v>21.8</v>
      </c>
      <c r="E7" s="11">
        <f>C7*D7</f>
        <v>130800</v>
      </c>
      <c r="F7" s="36">
        <f>E7*0.002</f>
        <v>261.60000000000002</v>
      </c>
      <c r="G7" s="35">
        <f>E7*0.000068</f>
        <v>8.8943999999999992</v>
      </c>
      <c r="H7" s="35">
        <f>E7*0.00001</f>
        <v>1.3080000000000001</v>
      </c>
      <c r="I7" s="35">
        <f>(F7+G7+H7)*0.07</f>
        <v>19.026168000000006</v>
      </c>
      <c r="J7" s="35">
        <f>E7-F7-G7-H7-I7</f>
        <v>130509.17143199999</v>
      </c>
    </row>
    <row r="8" spans="1:10" ht="12.75">
      <c r="A8" s="57" t="s">
        <v>8</v>
      </c>
      <c r="B8" s="26">
        <f>(D7-D6)/D6</f>
        <v>4.8076923076923073E-2</v>
      </c>
      <c r="C8" s="10"/>
      <c r="D8" s="11"/>
      <c r="E8" s="21">
        <f>E7-E6</f>
        <v>6000</v>
      </c>
      <c r="F8" s="21"/>
      <c r="G8" s="21"/>
      <c r="H8" s="21"/>
      <c r="I8" s="21"/>
      <c r="J8" s="21">
        <f>J7-J6</f>
        <v>5432.7519119999779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2DC5-F8BB-408C-A381-B153EA2784E9}">
  <dimension ref="A1:P12"/>
  <sheetViews>
    <sheetView workbookViewId="0">
      <selection activeCell="E5" sqref="E5"/>
    </sheetView>
  </sheetViews>
  <sheetFormatPr defaultColWidth="8.875" defaultRowHeight="14.25"/>
  <cols>
    <col min="1" max="1" width="10.625" style="39" customWidth="1"/>
    <col min="2" max="2" width="7.125" style="22" customWidth="1"/>
    <col min="3" max="3" width="6.625" style="22" customWidth="1"/>
    <col min="4" max="4" width="7.625" style="22" customWidth="1"/>
    <col min="5" max="5" width="11.25" style="22" customWidth="1"/>
    <col min="6" max="6" width="9" style="22"/>
    <col min="7" max="7" width="6.75" style="22" customWidth="1"/>
    <col min="8" max="8" width="5.75" style="22" customWidth="1"/>
    <col min="9" max="9" width="7.375" style="22" customWidth="1"/>
    <col min="10" max="10" width="11.25" style="22" customWidth="1"/>
    <col min="11" max="11" width="18" style="22" customWidth="1"/>
    <col min="12" max="12" width="8.875" style="22"/>
    <col min="13" max="13" width="8.875" style="26"/>
    <col min="14" max="16384" width="8.875" style="22"/>
  </cols>
  <sheetData>
    <row r="1" spans="1:16">
      <c r="B1" s="22" t="s">
        <v>39</v>
      </c>
    </row>
    <row r="2" spans="1:16" s="13" customFormat="1">
      <c r="A2" s="40">
        <v>44505</v>
      </c>
      <c r="B2" s="15" t="s">
        <v>1</v>
      </c>
      <c r="C2" s="16">
        <v>30000</v>
      </c>
      <c r="D2" s="17">
        <v>3.88</v>
      </c>
      <c r="E2" s="18">
        <f>C2*D2</f>
        <v>116400</v>
      </c>
      <c r="F2" s="18">
        <f>E2*0.002</f>
        <v>232.8</v>
      </c>
      <c r="G2" s="18">
        <f>E2*0.00006</f>
        <v>6.984</v>
      </c>
      <c r="H2" s="18">
        <f>E2*0.00001</f>
        <v>1.1640000000000001</v>
      </c>
      <c r="I2" s="18">
        <f>(F2+G2+H2)*0.07</f>
        <v>16.866360000000004</v>
      </c>
      <c r="J2" s="18">
        <f>E2+F2+I2+G2+H2</f>
        <v>116657.81436</v>
      </c>
      <c r="K2" s="30"/>
      <c r="L2" s="17"/>
      <c r="M2" s="31"/>
    </row>
    <row r="3" spans="1:16" s="20" customFormat="1" ht="16.5">
      <c r="A3" s="50">
        <v>44516</v>
      </c>
      <c r="B3" s="15" t="s">
        <v>1</v>
      </c>
      <c r="C3" s="16">
        <v>10000</v>
      </c>
      <c r="D3" s="42">
        <v>3.56</v>
      </c>
      <c r="E3" s="18">
        <f>C3*D3</f>
        <v>35600</v>
      </c>
      <c r="F3" s="18">
        <f>E3*0.002</f>
        <v>71.2</v>
      </c>
      <c r="G3" s="18">
        <f>E3*0.00006</f>
        <v>2.1360000000000001</v>
      </c>
      <c r="H3" s="18">
        <f>E3*0.00001</f>
        <v>0.35600000000000004</v>
      </c>
      <c r="I3" s="18">
        <f>(F3+G3+H3)*0.07</f>
        <v>5.1584399999999997</v>
      </c>
      <c r="J3" s="18">
        <f>E3+F3+I3+G3+H3</f>
        <v>35678.850439999995</v>
      </c>
      <c r="K3" s="19"/>
      <c r="L3" s="58"/>
      <c r="M3" s="59"/>
      <c r="N3" s="59"/>
      <c r="O3" s="59"/>
      <c r="P3" s="59"/>
    </row>
    <row r="4" spans="1:16" s="1" customFormat="1">
      <c r="A4" s="55"/>
      <c r="B4" s="75">
        <f>(D3-D2)/D2</f>
        <v>-8.2474226804123668E-2</v>
      </c>
      <c r="C4" s="52">
        <f>SUM(C2:C3)</f>
        <v>40000</v>
      </c>
      <c r="D4" s="53">
        <f>E4/C4</f>
        <v>3.8</v>
      </c>
      <c r="E4" s="52">
        <f t="shared" ref="E4:J4" si="0">SUM(E2:E3)</f>
        <v>152000</v>
      </c>
      <c r="F4" s="52">
        <f t="shared" si="0"/>
        <v>304</v>
      </c>
      <c r="G4" s="52">
        <f t="shared" si="0"/>
        <v>9.120000000000001</v>
      </c>
      <c r="H4" s="52">
        <f t="shared" si="0"/>
        <v>1.5200000000000002</v>
      </c>
      <c r="I4" s="52">
        <f t="shared" si="0"/>
        <v>22.024800000000003</v>
      </c>
      <c r="J4" s="52">
        <f t="shared" si="0"/>
        <v>152336.6648</v>
      </c>
      <c r="L4" s="58"/>
      <c r="M4" s="59"/>
      <c r="N4" s="59"/>
      <c r="O4" s="60"/>
      <c r="P4" s="60"/>
    </row>
    <row r="5" spans="1:16" s="20" customFormat="1" ht="16.5">
      <c r="A5" s="57">
        <v>44516</v>
      </c>
      <c r="B5" s="13" t="s">
        <v>1</v>
      </c>
      <c r="C5" s="10">
        <v>8000</v>
      </c>
      <c r="D5" s="47">
        <v>3.32</v>
      </c>
      <c r="E5" s="21">
        <f>C5*D5</f>
        <v>26560</v>
      </c>
      <c r="F5" s="21">
        <f>E5*0.002</f>
        <v>53.120000000000005</v>
      </c>
      <c r="G5" s="21">
        <f>E5*0.00006</f>
        <v>1.5936000000000001</v>
      </c>
      <c r="H5" s="21">
        <f>E5*0.00001</f>
        <v>0.2656</v>
      </c>
      <c r="I5" s="21">
        <f>(F5+G5+H5)*0.07</f>
        <v>3.8485440000000009</v>
      </c>
      <c r="J5" s="21">
        <f>E5+F5+I5+G5+H5</f>
        <v>26618.827743999998</v>
      </c>
      <c r="K5" s="19"/>
      <c r="L5" s="58"/>
      <c r="M5" s="59"/>
      <c r="N5" s="59"/>
      <c r="O5" s="59"/>
      <c r="P5" s="59"/>
    </row>
    <row r="6" spans="1:16" s="1" customFormat="1">
      <c r="A6" s="51"/>
      <c r="B6" s="3">
        <f>(D5-D4)/D4</f>
        <v>-0.12631578947368421</v>
      </c>
      <c r="C6" s="2">
        <f>SUM(C4:C5)</f>
        <v>48000</v>
      </c>
      <c r="D6" s="48">
        <f>E6/C6</f>
        <v>3.72</v>
      </c>
      <c r="E6" s="2">
        <f t="shared" ref="E6:J6" si="1">SUM(E4:E5)</f>
        <v>178560</v>
      </c>
      <c r="F6" s="2">
        <f t="shared" si="1"/>
        <v>357.12</v>
      </c>
      <c r="G6" s="2">
        <f t="shared" si="1"/>
        <v>10.713600000000001</v>
      </c>
      <c r="H6" s="2">
        <f t="shared" si="1"/>
        <v>1.7856000000000003</v>
      </c>
      <c r="I6" s="2">
        <f t="shared" si="1"/>
        <v>25.873344000000003</v>
      </c>
      <c r="J6" s="2">
        <f t="shared" si="1"/>
        <v>178955.49254400001</v>
      </c>
      <c r="L6" s="58"/>
      <c r="M6" s="59"/>
      <c r="N6" s="59"/>
      <c r="O6" s="60"/>
      <c r="P6" s="60"/>
    </row>
    <row r="7" spans="1:16" s="1" customFormat="1">
      <c r="A7" s="51"/>
      <c r="D7" s="48"/>
    </row>
    <row r="8" spans="1:16" s="64" customFormat="1" ht="21.75">
      <c r="A8" s="57"/>
      <c r="C8" s="10"/>
      <c r="D8" s="65"/>
      <c r="E8" s="61"/>
      <c r="F8" s="33"/>
      <c r="G8" s="61"/>
      <c r="H8" s="11"/>
      <c r="I8" s="12"/>
      <c r="J8" s="62"/>
      <c r="K8" s="11"/>
      <c r="L8" s="13"/>
      <c r="M8" s="63"/>
      <c r="N8" s="63"/>
    </row>
    <row r="9" spans="1:16" s="1" customFormat="1">
      <c r="A9" s="57"/>
      <c r="B9" s="13"/>
      <c r="C9" s="10"/>
      <c r="D9" s="47"/>
      <c r="E9" s="21"/>
      <c r="F9" s="21"/>
      <c r="G9" s="21"/>
      <c r="H9" s="21"/>
      <c r="I9" s="21"/>
      <c r="J9" s="21"/>
    </row>
    <row r="10" spans="1:16" s="1" customFormat="1">
      <c r="A10" s="57"/>
      <c r="B10" s="13"/>
      <c r="C10" s="10"/>
      <c r="D10" s="35"/>
      <c r="E10" s="11"/>
      <c r="F10" s="36"/>
      <c r="G10" s="35"/>
      <c r="H10" s="35"/>
      <c r="I10" s="35"/>
      <c r="J10" s="35"/>
    </row>
    <row r="11" spans="1:16" s="1" customFormat="1">
      <c r="A11" s="57"/>
      <c r="B11" s="13"/>
      <c r="C11" s="10"/>
      <c r="D11" s="11"/>
      <c r="E11" s="21"/>
      <c r="F11" s="21"/>
      <c r="G11" s="21"/>
      <c r="H11" s="21"/>
      <c r="I11" s="21"/>
      <c r="J11" s="21"/>
    </row>
    <row r="12" spans="1:16" s="1" customFormat="1">
      <c r="A12" s="51"/>
      <c r="D12" s="48"/>
      <c r="J12" s="5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D892-FC79-46B1-95EF-FFFEA6785C16}">
  <dimension ref="A1:N10"/>
  <sheetViews>
    <sheetView workbookViewId="0">
      <selection activeCell="E8" sqref="E8"/>
    </sheetView>
  </sheetViews>
  <sheetFormatPr defaultColWidth="8.875" defaultRowHeight="14.25"/>
  <cols>
    <col min="1" max="1" width="10.625" style="39" customWidth="1"/>
    <col min="2" max="2" width="7.125" style="22" customWidth="1"/>
    <col min="3" max="3" width="7.625" style="23" bestFit="1" customWidth="1"/>
    <col min="4" max="4" width="7.625" style="22" customWidth="1"/>
    <col min="5" max="5" width="11.25" style="22" customWidth="1"/>
    <col min="6" max="6" width="9" style="22"/>
    <col min="7" max="7" width="6.75" style="22" customWidth="1"/>
    <col min="8" max="8" width="5.75" style="22" customWidth="1"/>
    <col min="9" max="9" width="7.375" style="22" customWidth="1"/>
    <col min="10" max="10" width="11.25" style="22" customWidth="1"/>
    <col min="11" max="11" width="18" style="22" customWidth="1"/>
    <col min="12" max="12" width="8.875" style="22"/>
    <col min="13" max="13" width="8.875" style="26"/>
    <col min="14" max="16384" width="8.875" style="22"/>
  </cols>
  <sheetData>
    <row r="1" spans="1:14" ht="12.75">
      <c r="B1" s="22" t="s">
        <v>40</v>
      </c>
    </row>
    <row r="2" spans="1:14" s="13" customFormat="1" ht="12.75">
      <c r="A2" s="40">
        <v>44575</v>
      </c>
      <c r="B2" s="15" t="s">
        <v>1</v>
      </c>
      <c r="C2" s="16">
        <v>10000</v>
      </c>
      <c r="D2" s="17">
        <v>14</v>
      </c>
      <c r="E2" s="18">
        <f>C2*D2</f>
        <v>140000</v>
      </c>
      <c r="F2" s="18">
        <f>E2*0.002</f>
        <v>280</v>
      </c>
      <c r="G2" s="18">
        <f>E2*0.00006</f>
        <v>8.4</v>
      </c>
      <c r="H2" s="18">
        <f>E2*0.00001</f>
        <v>1.4000000000000001</v>
      </c>
      <c r="I2" s="18">
        <f>(F2+G2+H2)*0.07</f>
        <v>20.285999999999998</v>
      </c>
      <c r="J2" s="18">
        <f>E2+F2+I2+G2+H2</f>
        <v>140310.08599999998</v>
      </c>
      <c r="K2" s="30"/>
      <c r="L2" s="17"/>
      <c r="M2" s="31"/>
    </row>
    <row r="3" spans="1:14" s="1" customFormat="1" ht="12.75">
      <c r="A3" s="57">
        <v>44277</v>
      </c>
      <c r="B3" s="13" t="s">
        <v>2</v>
      </c>
      <c r="C3" s="10">
        <f>C2</f>
        <v>10000</v>
      </c>
      <c r="D3" s="35">
        <v>14.3</v>
      </c>
      <c r="E3" s="11">
        <f>C3*D3</f>
        <v>143000</v>
      </c>
      <c r="F3" s="36">
        <f>E3*0.002</f>
        <v>286</v>
      </c>
      <c r="G3" s="35">
        <f>E3*0.000068</f>
        <v>9.7240000000000002</v>
      </c>
      <c r="H3" s="35">
        <f>E3*0.00001</f>
        <v>1.4300000000000002</v>
      </c>
      <c r="I3" s="35">
        <f>(F3+G3+H3)*0.07</f>
        <v>20.800780000000003</v>
      </c>
      <c r="J3" s="35">
        <f>E3-F3-G3-H3-I3</f>
        <v>142682.04522000003</v>
      </c>
    </row>
    <row r="4" spans="1:14" s="1" customFormat="1" ht="12.75">
      <c r="A4" s="57" t="s">
        <v>8</v>
      </c>
      <c r="B4" s="13"/>
      <c r="C4" s="10"/>
      <c r="D4" s="11"/>
      <c r="E4" s="21">
        <f>E3-E2</f>
        <v>3000</v>
      </c>
      <c r="F4" s="21"/>
      <c r="G4" s="21"/>
      <c r="H4" s="21"/>
      <c r="I4" s="21"/>
      <c r="J4" s="21">
        <f>J3-J2</f>
        <v>2371.9592200000479</v>
      </c>
    </row>
    <row r="5" spans="1:14" ht="12.75">
      <c r="A5" s="57"/>
      <c r="B5" s="13"/>
      <c r="C5" s="10"/>
      <c r="D5" s="35"/>
      <c r="E5" s="21"/>
      <c r="F5" s="21"/>
      <c r="G5" s="21"/>
      <c r="H5" s="21"/>
      <c r="I5" s="21"/>
      <c r="J5" s="21"/>
      <c r="M5" s="22"/>
    </row>
    <row r="6" spans="1:14" s="64" customFormat="1" ht="21.75">
      <c r="A6" s="57">
        <v>44314</v>
      </c>
      <c r="C6" s="10">
        <f>C2</f>
        <v>10000</v>
      </c>
      <c r="D6" s="65">
        <v>0.2</v>
      </c>
      <c r="E6" s="61">
        <v>0</v>
      </c>
      <c r="F6" s="33">
        <v>0</v>
      </c>
      <c r="G6" s="61">
        <v>0</v>
      </c>
      <c r="H6" s="11">
        <f>G6-E6</f>
        <v>0</v>
      </c>
      <c r="I6" s="12">
        <v>0</v>
      </c>
      <c r="J6" s="62">
        <f>C6*D6</f>
        <v>2000</v>
      </c>
      <c r="K6" s="11"/>
      <c r="L6" s="13"/>
      <c r="M6" s="63"/>
      <c r="N6" s="63"/>
    </row>
    <row r="7" spans="1:14" s="1" customFormat="1" ht="12.75">
      <c r="A7" s="57">
        <v>44242</v>
      </c>
      <c r="B7" s="13" t="s">
        <v>1</v>
      </c>
      <c r="C7" s="10">
        <f>C6</f>
        <v>10000</v>
      </c>
      <c r="D7" s="47">
        <f>D2</f>
        <v>14</v>
      </c>
      <c r="E7" s="21">
        <f>C7*D7</f>
        <v>140000</v>
      </c>
      <c r="F7" s="21">
        <f>E7*0.002</f>
        <v>280</v>
      </c>
      <c r="G7" s="21">
        <f>E7*0.00006</f>
        <v>8.4</v>
      </c>
      <c r="H7" s="21">
        <f>E7*0.00001</f>
        <v>1.4000000000000001</v>
      </c>
      <c r="I7" s="21">
        <f>(F7+G7+H7)*0.07</f>
        <v>20.285999999999998</v>
      </c>
      <c r="J7" s="21">
        <f>E7+F7+I7+G7+H7</f>
        <v>140310.08599999998</v>
      </c>
    </row>
    <row r="8" spans="1:14" s="1" customFormat="1" ht="12.75">
      <c r="A8" s="57">
        <v>44277</v>
      </c>
      <c r="B8" s="13" t="s">
        <v>2</v>
      </c>
      <c r="C8" s="10">
        <f>C7</f>
        <v>10000</v>
      </c>
      <c r="D8" s="35">
        <v>14.1</v>
      </c>
      <c r="E8" s="11">
        <f>C8*D8</f>
        <v>141000</v>
      </c>
      <c r="F8" s="36">
        <f>E8*0.002</f>
        <v>282</v>
      </c>
      <c r="G8" s="35">
        <f>E8*0.000068</f>
        <v>9.5879999999999992</v>
      </c>
      <c r="H8" s="35">
        <f>E8*0.00001</f>
        <v>1.4100000000000001</v>
      </c>
      <c r="I8" s="35">
        <f>(F8+G8+H8)*0.07</f>
        <v>20.509860000000007</v>
      </c>
      <c r="J8" s="35">
        <f>E8-F8-G8-H8-I8</f>
        <v>140686.49214000002</v>
      </c>
    </row>
    <row r="9" spans="1:14" s="1" customFormat="1" ht="12.75">
      <c r="A9" s="57" t="s">
        <v>8</v>
      </c>
      <c r="B9" s="13"/>
      <c r="C9" s="10"/>
      <c r="D9" s="11"/>
      <c r="E9" s="21">
        <f>E8-E7</f>
        <v>1000</v>
      </c>
      <c r="F9" s="21"/>
      <c r="G9" s="21"/>
      <c r="H9" s="21"/>
      <c r="I9" s="21"/>
      <c r="J9" s="21">
        <f>J8-J7</f>
        <v>376.40614000003552</v>
      </c>
    </row>
    <row r="10" spans="1:14" s="1" customFormat="1" ht="12">
      <c r="A10" s="51"/>
      <c r="C10" s="2"/>
      <c r="D10" s="48"/>
      <c r="J10" s="54">
        <f>J6+J9</f>
        <v>2376.4061400000355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dimension ref="A1:N10"/>
  <sheetViews>
    <sheetView workbookViewId="0">
      <selection activeCell="E3" sqref="E3"/>
    </sheetView>
  </sheetViews>
  <sheetFormatPr defaultColWidth="8.875" defaultRowHeight="14.25"/>
  <cols>
    <col min="1" max="1" width="10.625" style="39" customWidth="1"/>
    <col min="2" max="2" width="7.125" style="22" customWidth="1"/>
    <col min="3" max="3" width="7.625" style="23" bestFit="1" customWidth="1"/>
    <col min="4" max="4" width="7.625" style="22" customWidth="1"/>
    <col min="5" max="5" width="11.25" style="22" customWidth="1"/>
    <col min="6" max="6" width="9" style="22"/>
    <col min="7" max="7" width="6.75" style="22" customWidth="1"/>
    <col min="8" max="8" width="5.75" style="22" customWidth="1"/>
    <col min="9" max="9" width="7.375" style="22" customWidth="1"/>
    <col min="10" max="10" width="11.25" style="22" customWidth="1"/>
    <col min="11" max="11" width="18" style="22" customWidth="1"/>
    <col min="12" max="12" width="8.875" style="22"/>
    <col min="13" max="13" width="8.875" style="26"/>
    <col min="14" max="16384" width="8.875" style="22"/>
  </cols>
  <sheetData>
    <row r="1" spans="1:14">
      <c r="B1" s="22" t="s">
        <v>41</v>
      </c>
    </row>
    <row r="2" spans="1:14" s="13" customFormat="1">
      <c r="A2" s="40">
        <v>44566</v>
      </c>
      <c r="B2" s="15" t="s">
        <v>1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30"/>
      <c r="L2" s="17"/>
      <c r="M2" s="31"/>
    </row>
    <row r="3" spans="1:14" s="1" customFormat="1">
      <c r="A3" s="57">
        <v>44277</v>
      </c>
      <c r="B3" s="13" t="s">
        <v>2</v>
      </c>
      <c r="C3" s="10">
        <f>C2</f>
        <v>10000</v>
      </c>
      <c r="D3" s="35">
        <v>12.8</v>
      </c>
      <c r="E3" s="11">
        <f>C3*D3</f>
        <v>128000</v>
      </c>
      <c r="F3" s="36">
        <f>E3*0.002</f>
        <v>256</v>
      </c>
      <c r="G3" s="35">
        <f>E3*0.000068</f>
        <v>8.7040000000000006</v>
      </c>
      <c r="H3" s="35">
        <f>E3*0.00001</f>
        <v>1.28</v>
      </c>
      <c r="I3" s="35">
        <f>(F3+G3+H3)*0.07</f>
        <v>18.618880000000001</v>
      </c>
      <c r="J3" s="35">
        <f>E3-F3-G3-H3-I3</f>
        <v>127715.39712000001</v>
      </c>
    </row>
    <row r="4" spans="1:14" s="1" customFormat="1">
      <c r="A4" s="57" t="s">
        <v>8</v>
      </c>
      <c r="B4" s="13"/>
      <c r="C4" s="10"/>
      <c r="D4" s="11"/>
      <c r="E4" s="21">
        <f>E3-E2</f>
        <v>3000</v>
      </c>
      <c r="F4" s="21"/>
      <c r="G4" s="21"/>
      <c r="H4" s="21"/>
      <c r="I4" s="21"/>
      <c r="J4" s="21">
        <f>J3-J2</f>
        <v>2438.5346200000058</v>
      </c>
    </row>
    <row r="5" spans="1:14">
      <c r="A5" s="57"/>
      <c r="B5" s="13"/>
      <c r="C5" s="10"/>
      <c r="D5" s="35"/>
      <c r="E5" s="21"/>
      <c r="F5" s="21"/>
      <c r="G5" s="21"/>
      <c r="H5" s="21"/>
      <c r="I5" s="21"/>
      <c r="J5" s="21"/>
      <c r="M5" s="22"/>
    </row>
    <row r="6" spans="1:14" s="64" customFormat="1" ht="21.75">
      <c r="A6" s="57">
        <v>44314</v>
      </c>
      <c r="C6" s="10">
        <f>C2</f>
        <v>10000</v>
      </c>
      <c r="D6" s="65">
        <v>0.1915</v>
      </c>
      <c r="E6" s="61">
        <v>0</v>
      </c>
      <c r="F6" s="33">
        <v>0</v>
      </c>
      <c r="G6" s="61">
        <v>0</v>
      </c>
      <c r="H6" s="11">
        <f>G6-E6</f>
        <v>0</v>
      </c>
      <c r="I6" s="12">
        <v>0</v>
      </c>
      <c r="J6" s="62">
        <f>C6*D6</f>
        <v>1915</v>
      </c>
      <c r="K6" s="11"/>
      <c r="L6" s="13"/>
      <c r="M6" s="63"/>
      <c r="N6" s="63"/>
    </row>
    <row r="7" spans="1:14" s="1" customFormat="1">
      <c r="A7" s="57">
        <v>44242</v>
      </c>
      <c r="B7" s="13" t="s">
        <v>1</v>
      </c>
      <c r="C7" s="10">
        <f>C6</f>
        <v>10000</v>
      </c>
      <c r="D7" s="47">
        <f>D2</f>
        <v>12.5</v>
      </c>
      <c r="E7" s="21">
        <f>C7*D7</f>
        <v>125000</v>
      </c>
      <c r="F7" s="21">
        <f>E7*0.002</f>
        <v>250</v>
      </c>
      <c r="G7" s="21">
        <f>E7*0.00006</f>
        <v>7.5</v>
      </c>
      <c r="H7" s="21">
        <f>E7*0.00001</f>
        <v>1.25</v>
      </c>
      <c r="I7" s="21">
        <f>(F7+G7+H7)*0.07</f>
        <v>18.112500000000001</v>
      </c>
      <c r="J7" s="21">
        <f>E7+F7+I7+G7+H7</f>
        <v>125276.8625</v>
      </c>
    </row>
    <row r="8" spans="1:14" s="1" customFormat="1">
      <c r="A8" s="57">
        <v>44277</v>
      </c>
      <c r="B8" s="13" t="s">
        <v>2</v>
      </c>
      <c r="C8" s="10">
        <f>C7</f>
        <v>10000</v>
      </c>
      <c r="D8" s="35">
        <v>12.6</v>
      </c>
      <c r="E8" s="11">
        <f>C8*D8</f>
        <v>126000</v>
      </c>
      <c r="F8" s="36">
        <f>E8*0.002</f>
        <v>252</v>
      </c>
      <c r="G8" s="35">
        <f>E8*0.000068</f>
        <v>8.5679999999999996</v>
      </c>
      <c r="H8" s="35">
        <f>E8*0.00001</f>
        <v>1.26</v>
      </c>
      <c r="I8" s="35">
        <f>(F8+G8+H8)*0.07</f>
        <v>18.327960000000001</v>
      </c>
      <c r="J8" s="35">
        <f>E8-F8-G8-H8-I8</f>
        <v>125719.84404000001</v>
      </c>
    </row>
    <row r="9" spans="1:14" s="1" customFormat="1">
      <c r="A9" s="57" t="s">
        <v>8</v>
      </c>
      <c r="B9" s="13"/>
      <c r="C9" s="10"/>
      <c r="D9" s="11"/>
      <c r="E9" s="21">
        <f>E8-E7</f>
        <v>1000</v>
      </c>
      <c r="F9" s="21"/>
      <c r="G9" s="21"/>
      <c r="H9" s="21"/>
      <c r="I9" s="21"/>
      <c r="J9" s="21">
        <f>J8-J7</f>
        <v>442.98154000000795</v>
      </c>
    </row>
    <row r="10" spans="1:14" s="1" customFormat="1">
      <c r="A10" s="51"/>
      <c r="C10" s="2"/>
      <c r="D10" s="48"/>
      <c r="J10" s="54">
        <f>J6+J9</f>
        <v>2357.981540000008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3"/>
  <sheetViews>
    <sheetView topLeftCell="A25" workbookViewId="0">
      <selection activeCell="C36" sqref="C36"/>
    </sheetView>
  </sheetViews>
  <sheetFormatPr defaultColWidth="8.875" defaultRowHeight="14.25"/>
  <cols>
    <col min="1" max="1" width="10.125" style="44" customWidth="1"/>
    <col min="2" max="2" width="7.125" style="1" customWidth="1"/>
    <col min="3" max="3" width="8.375" style="1" bestFit="1" customWidth="1"/>
    <col min="4" max="4" width="7.625" style="48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1" t="s">
        <v>5</v>
      </c>
    </row>
    <row r="2" spans="1:11" s="20" customFormat="1" ht="16.5">
      <c r="A2" s="14">
        <v>43350</v>
      </c>
      <c r="B2" s="15" t="s">
        <v>1</v>
      </c>
      <c r="C2" s="16">
        <v>10000</v>
      </c>
      <c r="D2" s="42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2" customFormat="1">
      <c r="A3" s="14">
        <v>43355</v>
      </c>
      <c r="B3" s="15" t="s">
        <v>1</v>
      </c>
      <c r="C3" s="16">
        <v>10000</v>
      </c>
      <c r="D3" s="42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2" customFormat="1">
      <c r="A4" s="43"/>
      <c r="B4" s="4"/>
      <c r="C4" s="5">
        <f>SUM(C2:C3)</f>
        <v>20000</v>
      </c>
      <c r="D4" s="37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6"/>
    </row>
    <row r="5" spans="1:11" s="22" customFormat="1">
      <c r="A5" s="14">
        <v>43356</v>
      </c>
      <c r="B5" s="15" t="s">
        <v>1</v>
      </c>
      <c r="C5" s="16">
        <v>10000</v>
      </c>
      <c r="D5" s="42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2" customFormat="1">
      <c r="A6" s="43"/>
      <c r="B6" s="4"/>
      <c r="C6" s="5">
        <f>SUM(C4:C5)</f>
        <v>30000</v>
      </c>
      <c r="D6" s="37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6"/>
    </row>
    <row r="7" spans="1:11" s="22" customFormat="1">
      <c r="A7" s="14">
        <v>43502</v>
      </c>
      <c r="B7" s="15" t="s">
        <v>1</v>
      </c>
      <c r="C7" s="16">
        <v>10000</v>
      </c>
      <c r="D7" s="42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2" customFormat="1">
      <c r="A8" s="43"/>
      <c r="B8" s="4"/>
      <c r="C8" s="5">
        <f>SUM(C6:C7)</f>
        <v>40000</v>
      </c>
      <c r="D8" s="37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6"/>
    </row>
    <row r="9" spans="1:11" s="13" customFormat="1">
      <c r="A9" s="14">
        <v>43528</v>
      </c>
      <c r="B9" s="15" t="s">
        <v>2</v>
      </c>
      <c r="C9" s="16">
        <f>C8</f>
        <v>40000</v>
      </c>
      <c r="D9" s="42">
        <v>15</v>
      </c>
      <c r="E9" s="17">
        <f>C9*D9</f>
        <v>600000</v>
      </c>
      <c r="F9" s="28">
        <f>E9*0.002</f>
        <v>1200</v>
      </c>
      <c r="G9" s="27">
        <f>E9*0.000068</f>
        <v>40.799999999999997</v>
      </c>
      <c r="H9" s="27">
        <f>E9*0.00001</f>
        <v>6.0000000000000009</v>
      </c>
      <c r="I9" s="27">
        <f>(F9+G9+H9)*0.07</f>
        <v>87.27600000000001</v>
      </c>
      <c r="J9" s="27">
        <f>E9-F9-G9-H9-I9</f>
        <v>598665.924</v>
      </c>
      <c r="K9" s="15"/>
    </row>
    <row r="10" spans="1:11" s="32" customFormat="1" ht="18.75">
      <c r="A10" s="29">
        <f>DAYS360(A2,A9)</f>
        <v>177</v>
      </c>
      <c r="B10" s="15"/>
      <c r="C10" s="16"/>
      <c r="D10" s="42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1"/>
    </row>
    <row r="11" spans="1:11" s="22" customFormat="1">
      <c r="A11" s="14">
        <v>43600</v>
      </c>
      <c r="B11" s="15" t="s">
        <v>1</v>
      </c>
      <c r="C11" s="73">
        <v>40000</v>
      </c>
      <c r="D11" s="42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2" customFormat="1">
      <c r="A12" s="14">
        <v>43630</v>
      </c>
      <c r="B12" s="15" t="s">
        <v>1</v>
      </c>
      <c r="C12" s="16">
        <v>10000</v>
      </c>
      <c r="D12" s="42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2" customFormat="1">
      <c r="A13" s="43"/>
      <c r="B13" s="4"/>
      <c r="C13" s="5">
        <f>SUM(C11:C12)</f>
        <v>50000</v>
      </c>
      <c r="D13" s="37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6"/>
    </row>
    <row r="14" spans="1:11" s="22" customFormat="1">
      <c r="A14" s="14">
        <v>43600</v>
      </c>
      <c r="B14" s="15" t="s">
        <v>6</v>
      </c>
      <c r="C14" s="16">
        <v>40000</v>
      </c>
      <c r="D14" s="42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2" customFormat="1">
      <c r="A15" s="14">
        <v>43670</v>
      </c>
      <c r="B15" s="15" t="s">
        <v>1</v>
      </c>
      <c r="C15" s="73">
        <v>7000</v>
      </c>
      <c r="D15" s="42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2" customFormat="1">
      <c r="A16" s="43"/>
      <c r="B16" s="4"/>
      <c r="C16" s="5">
        <f>SUM(C14:C15)</f>
        <v>47000</v>
      </c>
      <c r="D16" s="37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6"/>
    </row>
    <row r="17" spans="1:11" s="22" customFormat="1">
      <c r="A17" s="14">
        <v>43710</v>
      </c>
      <c r="B17" s="15" t="s">
        <v>1</v>
      </c>
      <c r="C17" s="73">
        <v>5000</v>
      </c>
      <c r="D17" s="42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2" customFormat="1">
      <c r="A18" s="43"/>
      <c r="B18" s="4"/>
      <c r="C18" s="5">
        <f>SUM(C16:C17)</f>
        <v>52000</v>
      </c>
      <c r="D18" s="37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6"/>
    </row>
    <row r="19" spans="1:11" s="22" customFormat="1">
      <c r="A19" s="8">
        <v>43710</v>
      </c>
      <c r="B19" s="13" t="s">
        <v>1</v>
      </c>
      <c r="C19" s="74">
        <v>8000</v>
      </c>
      <c r="D19" s="47">
        <v>16.600000000000001</v>
      </c>
      <c r="E19" s="21">
        <f>C19*D19</f>
        <v>132800</v>
      </c>
      <c r="F19" s="21">
        <v>0</v>
      </c>
      <c r="G19" s="21">
        <v>0</v>
      </c>
      <c r="H19" s="21">
        <v>0</v>
      </c>
      <c r="I19" s="21">
        <f>(F19+G19+H19)*0.07</f>
        <v>0</v>
      </c>
      <c r="J19" s="21">
        <f>E19+F19+I19+G19+H19</f>
        <v>132800</v>
      </c>
    </row>
    <row r="20" spans="1:11" s="22" customFormat="1">
      <c r="A20" s="45"/>
      <c r="C20" s="23">
        <f>SUM(C18:C19)</f>
        <v>60000</v>
      </c>
      <c r="D20" s="34">
        <f>E20/C20</f>
        <v>16.600000000000001</v>
      </c>
      <c r="E20" s="23">
        <f t="shared" ref="E20:J20" si="6">SUM(E18:E19)</f>
        <v>996000</v>
      </c>
      <c r="F20" s="23">
        <f t="shared" si="6"/>
        <v>1567.4</v>
      </c>
      <c r="G20" s="23">
        <f t="shared" si="6"/>
        <v>53.291600000000003</v>
      </c>
      <c r="H20" s="23">
        <f t="shared" si="6"/>
        <v>7.8370000000000006</v>
      </c>
      <c r="I20" s="23">
        <f t="shared" si="6"/>
        <v>113.99700200000002</v>
      </c>
      <c r="J20" s="23">
        <f t="shared" si="6"/>
        <v>997742.52560200007</v>
      </c>
      <c r="K20" s="26"/>
    </row>
    <row r="21" spans="1:11" s="22" customFormat="1">
      <c r="A21" s="14">
        <v>44106</v>
      </c>
      <c r="B21" s="15" t="s">
        <v>7</v>
      </c>
      <c r="C21" s="16">
        <v>60000</v>
      </c>
      <c r="D21" s="42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2" customFormat="1">
      <c r="A22" s="14">
        <v>44113</v>
      </c>
      <c r="B22" s="15" t="s">
        <v>1</v>
      </c>
      <c r="C22" s="16">
        <v>2000</v>
      </c>
      <c r="D22" s="42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2" customFormat="1">
      <c r="A23" s="43"/>
      <c r="B23" s="4"/>
      <c r="C23" s="5">
        <f>SUM(C21:C22)</f>
        <v>62000</v>
      </c>
      <c r="D23" s="37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6"/>
    </row>
    <row r="24" spans="1:11" s="22" customFormat="1">
      <c r="A24" s="14">
        <v>44124</v>
      </c>
      <c r="B24" s="15" t="s">
        <v>1</v>
      </c>
      <c r="C24" s="16">
        <v>8000</v>
      </c>
      <c r="D24" s="42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2" customFormat="1">
      <c r="A25" s="43"/>
      <c r="B25" s="4"/>
      <c r="C25" s="5">
        <f>SUM(C23:C24)</f>
        <v>70000</v>
      </c>
      <c r="D25" s="37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6"/>
    </row>
    <row r="26" spans="1:11" s="22" customFormat="1">
      <c r="A26" s="14">
        <v>44244</v>
      </c>
      <c r="B26" s="15" t="s">
        <v>1</v>
      </c>
      <c r="C26" s="16">
        <v>10000</v>
      </c>
      <c r="D26" s="42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2" customFormat="1">
      <c r="A27" s="43"/>
      <c r="B27" s="4"/>
      <c r="C27" s="5">
        <f>SUM(C25:C26)</f>
        <v>80000</v>
      </c>
      <c r="D27" s="37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6"/>
    </row>
    <row r="28" spans="1:11" s="22" customFormat="1">
      <c r="A28" s="14">
        <v>44257</v>
      </c>
      <c r="B28" s="15" t="s">
        <v>1</v>
      </c>
      <c r="C28" s="16">
        <v>10000</v>
      </c>
      <c r="D28" s="42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2" customFormat="1">
      <c r="A29" s="43"/>
      <c r="B29" s="4"/>
      <c r="C29" s="5">
        <f>SUM(C27:C28)</f>
        <v>90000</v>
      </c>
      <c r="D29" s="37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6"/>
    </row>
    <row r="30" spans="1:11" s="22" customFormat="1">
      <c r="A30" s="14">
        <v>44260</v>
      </c>
      <c r="B30" s="15" t="s">
        <v>1</v>
      </c>
      <c r="C30" s="16">
        <v>10000</v>
      </c>
      <c r="D30" s="42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2" customFormat="1">
      <c r="A31" s="43"/>
      <c r="B31" s="4"/>
      <c r="C31" s="5">
        <f>SUM(C29:C30)</f>
        <v>100000</v>
      </c>
      <c r="D31" s="37">
        <f>E31/C31</f>
        <v>14.7</v>
      </c>
      <c r="E31" s="5">
        <f t="shared" ref="E31:J32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6"/>
    </row>
    <row r="32" spans="1:11" s="22" customFormat="1">
      <c r="A32" s="43">
        <v>44351</v>
      </c>
      <c r="B32" s="4" t="s">
        <v>7</v>
      </c>
      <c r="C32" s="5">
        <v>80000</v>
      </c>
      <c r="D32" s="37">
        <v>14.7</v>
      </c>
      <c r="E32" s="18">
        <f>C32*D32</f>
        <v>1176000</v>
      </c>
      <c r="F32" s="18">
        <f>E32*0.002</f>
        <v>2352</v>
      </c>
      <c r="G32" s="18">
        <f>E32*0.000068</f>
        <v>79.968000000000004</v>
      </c>
      <c r="H32" s="18">
        <f>E32*0.00001</f>
        <v>11.760000000000002</v>
      </c>
      <c r="I32" s="18">
        <f>(F32+G32+H32)*0.07</f>
        <v>171.06096000000002</v>
      </c>
      <c r="J32" s="18">
        <f>E32+F32+I32+G32+H32</f>
        <v>1178614.78896</v>
      </c>
      <c r="K32" s="26"/>
    </row>
    <row r="33" spans="1:11" s="22" customFormat="1">
      <c r="A33" s="43">
        <v>44355</v>
      </c>
      <c r="B33" s="4" t="s">
        <v>7</v>
      </c>
      <c r="C33" s="5">
        <v>70000</v>
      </c>
      <c r="D33" s="37">
        <v>14.7</v>
      </c>
      <c r="E33" s="18">
        <f>C33*D33</f>
        <v>1029000</v>
      </c>
      <c r="F33" s="18">
        <f>E33*0.002</f>
        <v>2058</v>
      </c>
      <c r="G33" s="18">
        <f>E33*0.000068</f>
        <v>69.971999999999994</v>
      </c>
      <c r="H33" s="18">
        <f>E33*0.00001</f>
        <v>10.290000000000001</v>
      </c>
      <c r="I33" s="18">
        <f>(F33+G33+H33)*0.07</f>
        <v>149.67834000000002</v>
      </c>
      <c r="J33" s="18">
        <f>E33+F33+I33+G33+H33</f>
        <v>1031287.94034</v>
      </c>
      <c r="K33" s="26"/>
    </row>
    <row r="34" spans="1:11" s="22" customFormat="1">
      <c r="A34" s="43">
        <v>44356</v>
      </c>
      <c r="B34" s="4" t="s">
        <v>7</v>
      </c>
      <c r="C34" s="5">
        <v>60000</v>
      </c>
      <c r="D34" s="37">
        <v>14.7</v>
      </c>
      <c r="E34" s="18">
        <f>C34*D34</f>
        <v>882000</v>
      </c>
      <c r="F34" s="18">
        <f>E34*0.002</f>
        <v>1764</v>
      </c>
      <c r="G34" s="18">
        <f>E34*0.000068</f>
        <v>59.975999999999999</v>
      </c>
      <c r="H34" s="18">
        <f>E34*0.00001</f>
        <v>8.82</v>
      </c>
      <c r="I34" s="18">
        <f>(F34+G34+H34)*0.07</f>
        <v>128.29572000000002</v>
      </c>
      <c r="J34" s="18">
        <f>E34+F34+I34+G34+H34</f>
        <v>883961.09172000003</v>
      </c>
      <c r="K34" s="26"/>
    </row>
    <row r="35" spans="1:11" s="13" customFormat="1">
      <c r="A35" s="8">
        <v>43643</v>
      </c>
      <c r="B35" s="13" t="s">
        <v>2</v>
      </c>
      <c r="C35" s="10">
        <v>10000</v>
      </c>
      <c r="D35" s="35">
        <v>14.2</v>
      </c>
      <c r="E35" s="11">
        <f>C35*D35</f>
        <v>142000</v>
      </c>
      <c r="F35" s="36">
        <f>E35*0.002</f>
        <v>284</v>
      </c>
      <c r="G35" s="35">
        <f>E35*0.000068</f>
        <v>9.6560000000000006</v>
      </c>
      <c r="H35" s="35">
        <f>E35*0.00001</f>
        <v>1.4200000000000002</v>
      </c>
      <c r="I35" s="35">
        <f>(F35+G35+H35)*0.07</f>
        <v>20.655320000000003</v>
      </c>
      <c r="J35" s="35">
        <f>E35-F35-G35-H35-I35</f>
        <v>141684.26868000001</v>
      </c>
    </row>
    <row r="36" spans="1:11" s="32" customFormat="1" ht="18.75">
      <c r="A36" s="8" t="s">
        <v>8</v>
      </c>
      <c r="B36" s="13"/>
      <c r="C36" s="10">
        <f>C34-C35</f>
        <v>50000</v>
      </c>
      <c r="D36" s="11"/>
      <c r="E36" s="21">
        <f>E34-E35</f>
        <v>740000</v>
      </c>
      <c r="F36" s="21"/>
      <c r="G36" s="21"/>
      <c r="H36" s="21"/>
      <c r="I36" s="21"/>
      <c r="J36" s="21">
        <f>J34-J35</f>
        <v>742276.82304000005</v>
      </c>
      <c r="K36" s="12"/>
    </row>
    <row r="38" spans="1:11" s="22" customFormat="1">
      <c r="A38" s="14">
        <v>43630</v>
      </c>
      <c r="B38" s="15" t="s">
        <v>1</v>
      </c>
      <c r="C38" s="16">
        <v>10000</v>
      </c>
      <c r="D38" s="42">
        <v>16.600000000000001</v>
      </c>
      <c r="E38" s="18">
        <f>C38*D38</f>
        <v>166000</v>
      </c>
      <c r="F38" s="18">
        <f>E38*0.002</f>
        <v>332</v>
      </c>
      <c r="G38" s="18">
        <f>E38*0.000068</f>
        <v>11.288</v>
      </c>
      <c r="H38" s="18">
        <f>E38*0.00001</f>
        <v>1.6600000000000001</v>
      </c>
      <c r="I38" s="18">
        <f>(F38+G38+H38)*0.07</f>
        <v>24.146360000000005</v>
      </c>
      <c r="J38" s="18">
        <f>E38+F38+I38+G38+H38</f>
        <v>166369.09436000002</v>
      </c>
    </row>
    <row r="39" spans="1:11" s="13" customFormat="1">
      <c r="A39" s="14">
        <v>43643</v>
      </c>
      <c r="B39" s="15" t="s">
        <v>2</v>
      </c>
      <c r="C39" s="16">
        <f>C38</f>
        <v>10000</v>
      </c>
      <c r="D39" s="27">
        <v>16.7</v>
      </c>
      <c r="E39" s="17">
        <f>C39*D39</f>
        <v>167000</v>
      </c>
      <c r="F39" s="28">
        <f>E39*0.002</f>
        <v>334</v>
      </c>
      <c r="G39" s="27">
        <f>E39*0.000068</f>
        <v>11.356</v>
      </c>
      <c r="H39" s="27">
        <f>E39*0.00001</f>
        <v>1.6700000000000002</v>
      </c>
      <c r="I39" s="27">
        <f>(F39+G39+H39)*0.07</f>
        <v>24.291820000000001</v>
      </c>
      <c r="J39" s="27">
        <f>E39-F39-G39-H39-I39</f>
        <v>166628.68217999997</v>
      </c>
    </row>
    <row r="40" spans="1:11" s="32" customFormat="1" ht="18.75">
      <c r="A40" s="14" t="s">
        <v>8</v>
      </c>
      <c r="B40" s="15"/>
      <c r="C40" s="16"/>
      <c r="D40" s="17"/>
      <c r="E40" s="18">
        <f>E39-E38</f>
        <v>1000</v>
      </c>
      <c r="F40" s="18"/>
      <c r="G40" s="18"/>
      <c r="H40" s="18"/>
      <c r="I40" s="18"/>
      <c r="J40" s="18">
        <f>J39-J38</f>
        <v>259.58781999995699</v>
      </c>
      <c r="K40" s="12"/>
    </row>
    <row r="41" spans="1:11" s="22" customFormat="1">
      <c r="A41" s="8">
        <v>43630</v>
      </c>
      <c r="B41" s="13" t="s">
        <v>1</v>
      </c>
      <c r="C41" s="10">
        <v>10000</v>
      </c>
      <c r="D41" s="47">
        <v>11.6</v>
      </c>
      <c r="E41" s="21">
        <f>C41*D41</f>
        <v>116000</v>
      </c>
      <c r="F41" s="21">
        <f>E41*0.002</f>
        <v>232</v>
      </c>
      <c r="G41" s="21">
        <f>E41*0.000068</f>
        <v>7.8879999999999999</v>
      </c>
      <c r="H41" s="21">
        <f>E41*0.00001</f>
        <v>1.1600000000000001</v>
      </c>
      <c r="I41" s="21">
        <f>(F41+G41+H41)*0.07</f>
        <v>16.873360000000002</v>
      </c>
      <c r="J41" s="21">
        <f>E41+F41+I41+G41+H41</f>
        <v>116257.92136000001</v>
      </c>
    </row>
    <row r="42" spans="1:11" s="13" customFormat="1">
      <c r="A42" s="8">
        <v>43643</v>
      </c>
      <c r="B42" s="13" t="s">
        <v>2</v>
      </c>
      <c r="C42" s="10">
        <f>C41</f>
        <v>10000</v>
      </c>
      <c r="D42" s="35">
        <v>11.8</v>
      </c>
      <c r="E42" s="11">
        <f>C42*D42</f>
        <v>118000</v>
      </c>
      <c r="F42" s="36">
        <f>E42*0.002</f>
        <v>236</v>
      </c>
      <c r="G42" s="35">
        <f>E42*0.000068</f>
        <v>8.0239999999999991</v>
      </c>
      <c r="H42" s="35">
        <f>E42*0.00001</f>
        <v>1.1800000000000002</v>
      </c>
      <c r="I42" s="35">
        <f>(F42+G42+H42)*0.07</f>
        <v>17.164280000000002</v>
      </c>
      <c r="J42" s="35">
        <f>E42-F42-G42-H42-I42</f>
        <v>117737.63172</v>
      </c>
    </row>
    <row r="43" spans="1:11" s="32" customFormat="1" ht="18.75">
      <c r="A43" s="8" t="s">
        <v>8</v>
      </c>
      <c r="B43" s="13"/>
      <c r="C43" s="10"/>
      <c r="D43" s="11"/>
      <c r="E43" s="21">
        <f>E42-E41</f>
        <v>2000</v>
      </c>
      <c r="F43" s="21"/>
      <c r="G43" s="21"/>
      <c r="H43" s="21"/>
      <c r="I43" s="21"/>
      <c r="J43" s="21">
        <f>J42-J41</f>
        <v>1479.7103599999973</v>
      </c>
      <c r="K4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54F34-1A94-4023-9770-717C53C33E1B}">
  <dimension ref="A1:M10"/>
  <sheetViews>
    <sheetView workbookViewId="0">
      <selection activeCell="D8" sqref="D8"/>
    </sheetView>
  </sheetViews>
  <sheetFormatPr defaultColWidth="8.875" defaultRowHeight="14.25"/>
  <cols>
    <col min="1" max="1" width="10.125" style="51" customWidth="1"/>
    <col min="2" max="2" width="7.125" style="1" customWidth="1"/>
    <col min="3" max="3" width="6.625" style="1" customWidth="1"/>
    <col min="4" max="4" width="7.625" style="48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>
      <c r="B1" s="51" t="s">
        <v>9</v>
      </c>
    </row>
    <row r="2" spans="1:13" s="20" customFormat="1" ht="16.5">
      <c r="A2" s="50">
        <v>44428</v>
      </c>
      <c r="B2" s="15" t="s">
        <v>1</v>
      </c>
      <c r="C2" s="16">
        <v>8000</v>
      </c>
      <c r="D2" s="42">
        <v>25</v>
      </c>
      <c r="E2" s="18">
        <f>C2*D2</f>
        <v>200000</v>
      </c>
      <c r="F2" s="18">
        <f>E2*0.002</f>
        <v>400</v>
      </c>
      <c r="G2" s="18">
        <f>E2*0.00006</f>
        <v>12</v>
      </c>
      <c r="H2" s="18">
        <f>E2*0.00001</f>
        <v>2</v>
      </c>
      <c r="I2" s="18">
        <f>(F2+G2+H2)*0.07</f>
        <v>28.980000000000004</v>
      </c>
      <c r="J2" s="18">
        <f>E2+F2+I2+G2+H2</f>
        <v>200442.98</v>
      </c>
    </row>
    <row r="3" spans="1:13" s="84" customFormat="1">
      <c r="A3" s="89">
        <v>44566</v>
      </c>
      <c r="B3" s="90" t="s">
        <v>1</v>
      </c>
      <c r="C3" s="91">
        <v>4000</v>
      </c>
      <c r="D3" s="92">
        <v>22.9</v>
      </c>
      <c r="E3" s="93">
        <f>C3*D3</f>
        <v>91600</v>
      </c>
      <c r="F3" s="93">
        <f>E3*0.002</f>
        <v>183.20000000000002</v>
      </c>
      <c r="G3" s="93">
        <f>E3*0.000068</f>
        <v>6.2287999999999997</v>
      </c>
      <c r="H3" s="93">
        <f>E3*0.00001</f>
        <v>0.91600000000000004</v>
      </c>
      <c r="I3" s="93">
        <f>(F3+G3+H3)*0.07</f>
        <v>13.324136000000003</v>
      </c>
      <c r="J3" s="93">
        <f>E3+F3+I3+G3+H3</f>
        <v>91803.668935999987</v>
      </c>
    </row>
    <row r="4" spans="1:13" s="84" customFormat="1">
      <c r="A4" s="89"/>
      <c r="B4" s="94">
        <f>(D3-D2)/D2</f>
        <v>-8.4000000000000061E-2</v>
      </c>
      <c r="C4" s="91">
        <f>SUM(C2:C3)</f>
        <v>12000</v>
      </c>
      <c r="D4" s="92">
        <f>E4/C4</f>
        <v>24.3</v>
      </c>
      <c r="E4" s="91">
        <f t="shared" ref="E4:J4" si="0">SUM(E2:E3)</f>
        <v>291600</v>
      </c>
      <c r="F4" s="91">
        <f t="shared" si="0"/>
        <v>583.20000000000005</v>
      </c>
      <c r="G4" s="91">
        <f t="shared" si="0"/>
        <v>18.2288</v>
      </c>
      <c r="H4" s="91">
        <f t="shared" si="0"/>
        <v>2.9159999999999999</v>
      </c>
      <c r="I4" s="91">
        <f t="shared" si="0"/>
        <v>42.304136000000007</v>
      </c>
      <c r="J4" s="91">
        <f t="shared" si="0"/>
        <v>292246.64893600001</v>
      </c>
      <c r="K4" s="88"/>
    </row>
    <row r="6" spans="1:13" s="22" customFormat="1">
      <c r="A6" s="57">
        <v>44538</v>
      </c>
      <c r="B6" s="13" t="s">
        <v>1</v>
      </c>
      <c r="C6" s="10">
        <f>C4/3</f>
        <v>4000</v>
      </c>
      <c r="D6" s="11">
        <f>D4</f>
        <v>24.3</v>
      </c>
      <c r="E6" s="21">
        <f>C6*D6</f>
        <v>97200</v>
      </c>
      <c r="F6" s="21">
        <f>E6*0.002</f>
        <v>194.4</v>
      </c>
      <c r="G6" s="21">
        <f>E6*0.000068</f>
        <v>6.6096000000000004</v>
      </c>
      <c r="H6" s="21">
        <f>E6*0.00001</f>
        <v>0.97200000000000009</v>
      </c>
      <c r="I6" s="21">
        <f>(F6+G6+H6)*0.07</f>
        <v>14.138712000000002</v>
      </c>
      <c r="J6" s="21">
        <f>E6+F6+I6+G6+H6</f>
        <v>97416.120311999985</v>
      </c>
      <c r="L6" s="26"/>
    </row>
    <row r="7" spans="1:13" s="13" customFormat="1">
      <c r="A7" s="57">
        <v>44560</v>
      </c>
      <c r="B7" s="13" t="s">
        <v>2</v>
      </c>
      <c r="C7" s="10">
        <f>C6</f>
        <v>4000</v>
      </c>
      <c r="D7" s="35">
        <v>26.75</v>
      </c>
      <c r="E7" s="11">
        <f>C7*D7</f>
        <v>107000</v>
      </c>
      <c r="F7" s="36">
        <f>E7*0.002</f>
        <v>214</v>
      </c>
      <c r="G7" s="35">
        <f>E7*0.000068</f>
        <v>7.2759999999999998</v>
      </c>
      <c r="H7" s="35">
        <f>E7*0.00001</f>
        <v>1.07</v>
      </c>
      <c r="I7" s="35">
        <f>(F7+G7+H7)*0.07</f>
        <v>15.564220000000002</v>
      </c>
      <c r="J7" s="35">
        <f>E7-F7-G7-H7-I7</f>
        <v>106762.08977999999</v>
      </c>
    </row>
    <row r="8" spans="1:13" s="32" customFormat="1" ht="18.75">
      <c r="A8" s="9">
        <f>DAYS360(A6,A7)</f>
        <v>22</v>
      </c>
      <c r="B8" s="12">
        <f>(D7-D6)/D6</f>
        <v>0.10082304526748968</v>
      </c>
      <c r="C8" s="10"/>
      <c r="D8" s="11"/>
      <c r="E8" s="21">
        <f>E7-E6</f>
        <v>9800</v>
      </c>
      <c r="F8" s="21"/>
      <c r="G8" s="21"/>
      <c r="H8" s="21"/>
      <c r="I8" s="21"/>
      <c r="J8" s="21">
        <f>J7-J6</f>
        <v>9345.9694680000102</v>
      </c>
      <c r="K8" s="33"/>
      <c r="L8" s="12"/>
      <c r="M8" s="12"/>
    </row>
    <row r="9" spans="1:13">
      <c r="A9" s="57"/>
      <c r="B9" s="13"/>
      <c r="C9" s="10"/>
      <c r="D9" s="11"/>
      <c r="E9" s="21"/>
      <c r="F9" s="21"/>
      <c r="G9" s="21"/>
      <c r="H9" s="21"/>
      <c r="I9" s="21"/>
      <c r="J9" s="21"/>
    </row>
    <row r="10" spans="1:13">
      <c r="J10" s="5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5DF7-AAE4-4194-9F9A-C98DBA7D77EE}">
  <dimension ref="A1:L12"/>
  <sheetViews>
    <sheetView workbookViewId="0">
      <selection activeCell="D10" sqref="D10"/>
    </sheetView>
  </sheetViews>
  <sheetFormatPr defaultColWidth="8.875" defaultRowHeight="14.25"/>
  <cols>
    <col min="1" max="1" width="10.125" style="51" customWidth="1"/>
    <col min="2" max="2" width="7.125" style="1" customWidth="1"/>
    <col min="3" max="3" width="6.625" style="1" customWidth="1"/>
    <col min="4" max="4" width="7.625" style="48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2">
      <c r="B1" s="1" t="s">
        <v>10</v>
      </c>
    </row>
    <row r="2" spans="1:12" s="20" customFormat="1" ht="16.5">
      <c r="A2" s="50">
        <v>44370</v>
      </c>
      <c r="B2" s="15" t="s">
        <v>1</v>
      </c>
      <c r="C2" s="16">
        <v>10000</v>
      </c>
      <c r="D2" s="42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2" s="20" customFormat="1" ht="16.5">
      <c r="A3" s="50">
        <v>44462</v>
      </c>
      <c r="B3" s="15" t="s">
        <v>1</v>
      </c>
      <c r="C3" s="16">
        <v>5000</v>
      </c>
      <c r="D3" s="42">
        <v>11.6</v>
      </c>
      <c r="E3" s="18">
        <f>C3*D3</f>
        <v>58000</v>
      </c>
      <c r="F3" s="18">
        <f>E3*0.002</f>
        <v>116</v>
      </c>
      <c r="G3" s="18">
        <f>E3*0.00006</f>
        <v>3.48</v>
      </c>
      <c r="H3" s="18">
        <f>E3*0.00001</f>
        <v>0.58000000000000007</v>
      </c>
      <c r="I3" s="18">
        <f>(F3+G3+H3)*0.07</f>
        <v>8.4042000000000012</v>
      </c>
      <c r="J3" s="18">
        <f>E3+F3+I3+G3+H3</f>
        <v>58128.464200000002</v>
      </c>
      <c r="K3" s="59"/>
      <c r="L3" s="59"/>
    </row>
    <row r="4" spans="1:12">
      <c r="A4" s="55"/>
      <c r="B4" s="56"/>
      <c r="C4" s="52">
        <f>SUM(C2:C3)</f>
        <v>15000</v>
      </c>
      <c r="D4" s="53">
        <f>E4/C4</f>
        <v>11.2</v>
      </c>
      <c r="E4" s="52">
        <f t="shared" ref="E4:J4" si="0">SUM(E2:E3)</f>
        <v>168000</v>
      </c>
      <c r="F4" s="52">
        <f t="shared" si="0"/>
        <v>336</v>
      </c>
      <c r="G4" s="52">
        <f t="shared" si="0"/>
        <v>10.08</v>
      </c>
      <c r="H4" s="52">
        <f t="shared" si="0"/>
        <v>1.6800000000000002</v>
      </c>
      <c r="I4" s="52">
        <f t="shared" si="0"/>
        <v>24.343200000000003</v>
      </c>
      <c r="J4" s="52">
        <f t="shared" si="0"/>
        <v>168372.10320000001</v>
      </c>
      <c r="K4" s="60"/>
      <c r="L4" s="60"/>
    </row>
    <row r="5" spans="1:12" s="20" customFormat="1" ht="16.5">
      <c r="A5" s="50">
        <v>44467</v>
      </c>
      <c r="B5" s="15" t="s">
        <v>1</v>
      </c>
      <c r="C5" s="16">
        <v>6000</v>
      </c>
      <c r="D5" s="42">
        <v>11.2</v>
      </c>
      <c r="E5" s="18">
        <f>C5*D5</f>
        <v>67200</v>
      </c>
      <c r="F5" s="18">
        <f>E5*0.002</f>
        <v>134.4</v>
      </c>
      <c r="G5" s="18">
        <f>E5*0.00006</f>
        <v>4.032</v>
      </c>
      <c r="H5" s="18">
        <f>E5*0.00001</f>
        <v>0.67200000000000004</v>
      </c>
      <c r="I5" s="18">
        <f>(F5+G5+H5)*0.07</f>
        <v>9.7372800000000019</v>
      </c>
      <c r="J5" s="18">
        <f>E5+F5+I5+G5+H5</f>
        <v>67348.841280000008</v>
      </c>
      <c r="K5" s="59"/>
      <c r="L5" s="59"/>
    </row>
    <row r="6" spans="1:12">
      <c r="A6" s="55"/>
      <c r="B6" s="56"/>
      <c r="C6" s="52">
        <f>SUM(C4:C5)</f>
        <v>21000</v>
      </c>
      <c r="D6" s="53">
        <f>E6/C6</f>
        <v>11.2</v>
      </c>
      <c r="E6" s="52">
        <f t="shared" ref="E6:J6" si="1">SUM(E4:E5)</f>
        <v>235200</v>
      </c>
      <c r="F6" s="52">
        <f t="shared" si="1"/>
        <v>470.4</v>
      </c>
      <c r="G6" s="52">
        <f t="shared" si="1"/>
        <v>14.112</v>
      </c>
      <c r="H6" s="52">
        <f t="shared" si="1"/>
        <v>2.3520000000000003</v>
      </c>
      <c r="I6" s="52">
        <f t="shared" si="1"/>
        <v>34.080480000000009</v>
      </c>
      <c r="J6" s="52">
        <f t="shared" si="1"/>
        <v>235720.94448000001</v>
      </c>
      <c r="K6" s="60"/>
      <c r="L6" s="60"/>
    </row>
    <row r="7" spans="1:12" s="20" customFormat="1" ht="16.5">
      <c r="A7" s="50">
        <v>44519</v>
      </c>
      <c r="B7" s="15" t="s">
        <v>11</v>
      </c>
      <c r="C7" s="16">
        <v>14000</v>
      </c>
      <c r="D7" s="42">
        <v>11.2</v>
      </c>
      <c r="E7" s="18">
        <f>C7*D7</f>
        <v>156800</v>
      </c>
      <c r="F7" s="18">
        <f>E7*0.002</f>
        <v>313.60000000000002</v>
      </c>
      <c r="G7" s="18">
        <f>E7*0.00006</f>
        <v>9.4079999999999995</v>
      </c>
      <c r="H7" s="18">
        <f>E7*0.00001</f>
        <v>1.5680000000000001</v>
      </c>
      <c r="I7" s="18">
        <f>(F7+G7+H7)*0.07</f>
        <v>22.720320000000005</v>
      </c>
      <c r="J7" s="18">
        <f>E7+F7+I7+G7+H7</f>
        <v>157147.29631999999</v>
      </c>
      <c r="K7" s="59"/>
      <c r="L7" s="59"/>
    </row>
    <row r="8" spans="1:12" s="20" customFormat="1" ht="16.5">
      <c r="A8" s="50">
        <v>44567</v>
      </c>
      <c r="B8" s="15" t="s">
        <v>11</v>
      </c>
      <c r="C8" s="16">
        <v>12000</v>
      </c>
      <c r="D8" s="42">
        <v>11.2</v>
      </c>
      <c r="E8" s="18">
        <f>C8*D8</f>
        <v>134400</v>
      </c>
      <c r="F8" s="18">
        <f>E8*0.002</f>
        <v>268.8</v>
      </c>
      <c r="G8" s="18">
        <f>E8*0.00006</f>
        <v>8.0640000000000001</v>
      </c>
      <c r="H8" s="18">
        <f>E8*0.00001</f>
        <v>1.3440000000000001</v>
      </c>
      <c r="I8" s="18">
        <f>(F8+G8+H8)*0.07</f>
        <v>19.474560000000004</v>
      </c>
      <c r="J8" s="18">
        <f>E8+F8+I8+G8+H8</f>
        <v>134697.68256000002</v>
      </c>
      <c r="K8" s="59"/>
      <c r="L8" s="59"/>
    </row>
    <row r="9" spans="1:12" s="20" customFormat="1" ht="16.5">
      <c r="A9" s="57">
        <v>44467</v>
      </c>
      <c r="B9" s="13" t="s">
        <v>1</v>
      </c>
      <c r="C9" s="10">
        <v>12000</v>
      </c>
      <c r="D9" s="47">
        <v>10.6</v>
      </c>
      <c r="E9" s="21">
        <f>C9*D9</f>
        <v>127200</v>
      </c>
      <c r="F9" s="21">
        <f>E9*0.002</f>
        <v>254.4</v>
      </c>
      <c r="G9" s="21">
        <f>E9*0.00006</f>
        <v>7.6320000000000006</v>
      </c>
      <c r="H9" s="21">
        <f>E9*0.00001</f>
        <v>1.272</v>
      </c>
      <c r="I9" s="21">
        <f>(F9+G9+H9)*0.07</f>
        <v>18.431280000000001</v>
      </c>
      <c r="J9" s="21">
        <f>E9+F9+I9+G9+H9</f>
        <v>127481.73527999999</v>
      </c>
      <c r="K9" s="59"/>
      <c r="L9" s="59"/>
    </row>
    <row r="10" spans="1:12">
      <c r="B10" s="3">
        <f>(D9-D6)/D6</f>
        <v>-5.3571428571428541E-2</v>
      </c>
      <c r="C10" s="2">
        <f>C8+C9</f>
        <v>24000</v>
      </c>
      <c r="D10" s="48">
        <f>E10/C10</f>
        <v>10.9</v>
      </c>
      <c r="E10" s="2">
        <f t="shared" ref="E10:J10" si="2">E8+E9</f>
        <v>261600</v>
      </c>
      <c r="F10" s="2">
        <f t="shared" si="2"/>
        <v>523.20000000000005</v>
      </c>
      <c r="G10" s="2">
        <f t="shared" si="2"/>
        <v>15.696000000000002</v>
      </c>
      <c r="H10" s="2">
        <f t="shared" si="2"/>
        <v>2.6160000000000001</v>
      </c>
      <c r="I10" s="2">
        <f t="shared" si="2"/>
        <v>37.905840000000005</v>
      </c>
      <c r="J10" s="2">
        <f t="shared" si="2"/>
        <v>262179.41784000001</v>
      </c>
      <c r="K10" s="60"/>
      <c r="L10" s="60"/>
    </row>
    <row r="11" spans="1:12">
      <c r="A11" s="57"/>
      <c r="B11" s="13"/>
      <c r="C11" s="10"/>
      <c r="D11" s="11"/>
      <c r="E11" s="21"/>
      <c r="F11" s="21"/>
      <c r="G11" s="21"/>
      <c r="H11" s="21"/>
      <c r="I11" s="21"/>
      <c r="J11" s="21"/>
    </row>
    <row r="12" spans="1:12">
      <c r="J12" s="5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65704-B501-453B-8086-8B7237C42214}">
  <dimension ref="A1:M10"/>
  <sheetViews>
    <sheetView workbookViewId="0">
      <selection activeCell="D8" sqref="D8"/>
    </sheetView>
  </sheetViews>
  <sheetFormatPr defaultColWidth="8.875" defaultRowHeight="14.25"/>
  <cols>
    <col min="1" max="1" width="10.125" style="51" customWidth="1"/>
    <col min="2" max="2" width="7.125" style="1" customWidth="1"/>
    <col min="3" max="3" width="6.625" style="1" customWidth="1"/>
    <col min="4" max="4" width="7.625" style="48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>
      <c r="B1" s="51" t="s">
        <v>12</v>
      </c>
    </row>
    <row r="2" spans="1:13" s="20" customFormat="1" ht="16.5">
      <c r="A2" s="50">
        <v>44525</v>
      </c>
      <c r="B2" s="15" t="s">
        <v>1</v>
      </c>
      <c r="C2" s="16">
        <v>7500</v>
      </c>
      <c r="D2" s="42">
        <v>20</v>
      </c>
      <c r="E2" s="18">
        <f>C2*D2</f>
        <v>150000</v>
      </c>
      <c r="F2" s="18">
        <f>E2*0.002</f>
        <v>300</v>
      </c>
      <c r="G2" s="18">
        <f>E2*0.00006</f>
        <v>9</v>
      </c>
      <c r="H2" s="18">
        <f>E2*0.00001</f>
        <v>1.5000000000000002</v>
      </c>
      <c r="I2" s="18">
        <f>(F2+G2+H2)*0.07</f>
        <v>21.735000000000003</v>
      </c>
      <c r="J2" s="18">
        <f>E2+F2+I2+G2+H2</f>
        <v>150332.23499999999</v>
      </c>
    </row>
    <row r="3" spans="1:13" s="84" customFormat="1">
      <c r="A3" s="83">
        <v>44356</v>
      </c>
      <c r="B3" s="84" t="s">
        <v>1</v>
      </c>
      <c r="C3" s="85">
        <v>7500</v>
      </c>
      <c r="D3" s="86">
        <v>19</v>
      </c>
      <c r="E3" s="87">
        <f>C3*D3</f>
        <v>142500</v>
      </c>
      <c r="F3" s="87">
        <f>E3*0.002</f>
        <v>285</v>
      </c>
      <c r="G3" s="87">
        <f>E3*0.000068</f>
        <v>9.69</v>
      </c>
      <c r="H3" s="87">
        <f>E3*0.00001</f>
        <v>1.425</v>
      </c>
      <c r="I3" s="87">
        <f>(F3+G3+H3)*0.07</f>
        <v>20.728050000000003</v>
      </c>
      <c r="J3" s="87">
        <f>E3+F3+I3+G3+H3</f>
        <v>142816.84305</v>
      </c>
    </row>
    <row r="4" spans="1:13" s="84" customFormat="1">
      <c r="A4" s="83"/>
      <c r="B4" s="88">
        <f>(D3-D2)/D2</f>
        <v>-0.05</v>
      </c>
      <c r="C4" s="85">
        <f>SUM(C2:C3)</f>
        <v>15000</v>
      </c>
      <c r="D4" s="86">
        <f>E4/C4</f>
        <v>19.5</v>
      </c>
      <c r="E4" s="85">
        <f t="shared" ref="E4:J4" si="0">SUM(E2:E3)</f>
        <v>292500</v>
      </c>
      <c r="F4" s="85">
        <f t="shared" si="0"/>
        <v>585</v>
      </c>
      <c r="G4" s="85">
        <f t="shared" si="0"/>
        <v>18.689999999999998</v>
      </c>
      <c r="H4" s="85">
        <f t="shared" si="0"/>
        <v>2.9250000000000003</v>
      </c>
      <c r="I4" s="85">
        <f t="shared" si="0"/>
        <v>42.46305000000001</v>
      </c>
      <c r="J4" s="85">
        <f t="shared" si="0"/>
        <v>293149.07805000001</v>
      </c>
      <c r="K4" s="88"/>
    </row>
    <row r="6" spans="1:13" s="22" customFormat="1">
      <c r="A6" s="57">
        <v>44538</v>
      </c>
      <c r="B6" s="13" t="s">
        <v>1</v>
      </c>
      <c r="C6" s="10">
        <v>2500</v>
      </c>
      <c r="D6" s="11">
        <f>D2</f>
        <v>20</v>
      </c>
      <c r="E6" s="21">
        <f>C6*D6</f>
        <v>50000</v>
      </c>
      <c r="F6" s="21">
        <f>E6*0.002</f>
        <v>100</v>
      </c>
      <c r="G6" s="21">
        <f>E6*0.000068</f>
        <v>3.4</v>
      </c>
      <c r="H6" s="21">
        <f>E6*0.00001</f>
        <v>0.5</v>
      </c>
      <c r="I6" s="21">
        <f>(F6+G6+H6)*0.07</f>
        <v>7.2730000000000015</v>
      </c>
      <c r="J6" s="21">
        <f>E6+F6+I6+G6+H6</f>
        <v>50111.173000000003</v>
      </c>
      <c r="L6" s="26"/>
    </row>
    <row r="7" spans="1:13" s="13" customFormat="1">
      <c r="A7" s="57">
        <v>44560</v>
      </c>
      <c r="B7" s="13" t="s">
        <v>2</v>
      </c>
      <c r="C7" s="10">
        <f>C6</f>
        <v>2500</v>
      </c>
      <c r="D7" s="35">
        <v>21</v>
      </c>
      <c r="E7" s="11">
        <f>C7*D7</f>
        <v>52500</v>
      </c>
      <c r="F7" s="36">
        <f>E7*0.002</f>
        <v>105</v>
      </c>
      <c r="G7" s="35">
        <f>E7*0.000068</f>
        <v>3.57</v>
      </c>
      <c r="H7" s="35">
        <f>E7*0.00001</f>
        <v>0.52500000000000002</v>
      </c>
      <c r="I7" s="35">
        <f>(F7+G7+H7)*0.07</f>
        <v>7.6366500000000004</v>
      </c>
      <c r="J7" s="35">
        <f>E7-F7-G7-H7-I7</f>
        <v>52383.268349999998</v>
      </c>
    </row>
    <row r="8" spans="1:13" s="32" customFormat="1" ht="18.75">
      <c r="A8" s="9">
        <f>DAYS360(A6,A7)</f>
        <v>22</v>
      </c>
      <c r="B8" s="12">
        <f>(D7-D6)/D6</f>
        <v>0.05</v>
      </c>
      <c r="C8" s="10"/>
      <c r="D8" s="11"/>
      <c r="E8" s="21">
        <f>E7-E6</f>
        <v>2500</v>
      </c>
      <c r="F8" s="21"/>
      <c r="G8" s="21"/>
      <c r="H8" s="21"/>
      <c r="I8" s="21"/>
      <c r="J8" s="21">
        <f>J7-J6</f>
        <v>2272.095349999996</v>
      </c>
      <c r="K8" s="33"/>
      <c r="L8" s="12"/>
      <c r="M8" s="12"/>
    </row>
    <row r="9" spans="1:13">
      <c r="A9" s="57"/>
      <c r="B9" s="13"/>
      <c r="C9" s="10"/>
      <c r="D9" s="11"/>
      <c r="E9" s="21"/>
      <c r="F9" s="21"/>
      <c r="G9" s="21"/>
      <c r="H9" s="21"/>
      <c r="I9" s="21"/>
      <c r="J9" s="21"/>
    </row>
    <row r="10" spans="1:13">
      <c r="J10" s="5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dimension ref="A1:K10"/>
  <sheetViews>
    <sheetView workbookViewId="0">
      <selection activeCell="A7" sqref="A7"/>
    </sheetView>
  </sheetViews>
  <sheetFormatPr defaultColWidth="8.875" defaultRowHeight="14.25"/>
  <cols>
    <col min="1" max="1" width="10.125" style="51" customWidth="1"/>
    <col min="2" max="2" width="7.125" style="1" customWidth="1"/>
    <col min="3" max="3" width="6.625" style="1" customWidth="1"/>
    <col min="4" max="4" width="7.625" style="48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51" t="s">
        <v>13</v>
      </c>
    </row>
    <row r="2" spans="1:11" s="20" customFormat="1" ht="16.5">
      <c r="A2" s="50">
        <v>44466</v>
      </c>
      <c r="B2" s="15" t="s">
        <v>1</v>
      </c>
      <c r="C2" s="16">
        <v>10000</v>
      </c>
      <c r="D2" s="42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2" customFormat="1">
      <c r="A3" s="14">
        <v>44544</v>
      </c>
      <c r="B3" s="15" t="s">
        <v>1</v>
      </c>
      <c r="C3" s="16">
        <v>10000</v>
      </c>
      <c r="D3" s="42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2" customFormat="1">
      <c r="A4" s="43"/>
      <c r="B4" s="75">
        <f>(D3-D2)/D2</f>
        <v>-2.19780219780219E-2</v>
      </c>
      <c r="C4" s="5">
        <f>SUM(C2:C3)</f>
        <v>20000</v>
      </c>
      <c r="D4" s="37">
        <f>E4/C4</f>
        <v>9</v>
      </c>
      <c r="E4" s="49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6"/>
    </row>
    <row r="5" spans="1:11" s="22" customFormat="1">
      <c r="A5" s="14">
        <v>44546</v>
      </c>
      <c r="B5" s="15" t="s">
        <v>1</v>
      </c>
      <c r="C5" s="16">
        <v>5100</v>
      </c>
      <c r="D5" s="42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2" customFormat="1">
      <c r="A6" s="43"/>
      <c r="B6" s="75">
        <f>(D5-D4)/D4</f>
        <v>-1.6666666666666705E-2</v>
      </c>
      <c r="C6" s="5">
        <f>SUM(C4:C5)</f>
        <v>25100</v>
      </c>
      <c r="D6" s="37">
        <f>E6/C6</f>
        <v>8.9695219123505971</v>
      </c>
      <c r="E6" s="49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6"/>
    </row>
    <row r="7" spans="1:11" s="22" customFormat="1">
      <c r="A7" s="14">
        <v>44547</v>
      </c>
      <c r="B7" s="15" t="s">
        <v>1</v>
      </c>
      <c r="C7" s="16">
        <v>4900</v>
      </c>
      <c r="D7" s="42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2" customFormat="1">
      <c r="A8" s="43"/>
      <c r="B8" s="75">
        <f>(D7-D6)/D6</f>
        <v>-1.3325338130455049E-2</v>
      </c>
      <c r="C8" s="5">
        <f>SUM(C6:C7)</f>
        <v>30000</v>
      </c>
      <c r="D8" s="37">
        <f>E8/C8</f>
        <v>8.9499999999999993</v>
      </c>
      <c r="E8" s="49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6"/>
    </row>
    <row r="9" spans="1:11" s="22" customFormat="1">
      <c r="A9" s="57"/>
      <c r="B9" s="13"/>
      <c r="C9" s="10"/>
      <c r="D9" s="11"/>
      <c r="E9" s="21"/>
      <c r="F9" s="21"/>
      <c r="G9" s="21"/>
      <c r="H9" s="21"/>
      <c r="I9" s="21"/>
      <c r="J9" s="21"/>
    </row>
    <row r="10" spans="1:11" s="22" customFormat="1">
      <c r="A10" s="51"/>
      <c r="B10" s="1"/>
      <c r="C10" s="1"/>
      <c r="D10" s="48"/>
      <c r="E10" s="1"/>
      <c r="F10" s="1"/>
      <c r="G10" s="1"/>
      <c r="H10" s="1"/>
      <c r="I10" s="1"/>
      <c r="J10" s="5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19BB-9159-4AD8-9362-024D7365DE89}">
  <dimension ref="A1:M24"/>
  <sheetViews>
    <sheetView tabSelected="1" topLeftCell="A8" workbookViewId="0">
      <selection activeCell="C24" sqref="C24"/>
    </sheetView>
  </sheetViews>
  <sheetFormatPr defaultColWidth="8.875" defaultRowHeight="14.25"/>
  <cols>
    <col min="1" max="1" width="10.125" style="51" customWidth="1"/>
    <col min="2" max="2" width="7.125" style="1" customWidth="1"/>
    <col min="3" max="3" width="6.625" style="1" customWidth="1"/>
    <col min="4" max="4" width="7.625" style="48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>
      <c r="B1" s="51" t="s">
        <v>14</v>
      </c>
    </row>
    <row r="2" spans="1:13" s="20" customFormat="1" ht="16.5">
      <c r="A2" s="50">
        <v>44538</v>
      </c>
      <c r="B2" s="15" t="s">
        <v>1</v>
      </c>
      <c r="C2" s="16">
        <v>9000</v>
      </c>
      <c r="D2" s="42">
        <v>11</v>
      </c>
      <c r="E2" s="18">
        <f>C2*D2</f>
        <v>99000</v>
      </c>
      <c r="F2" s="18">
        <f>E2*0.002</f>
        <v>198</v>
      </c>
      <c r="G2" s="18">
        <f>E2*0.00006</f>
        <v>5.94</v>
      </c>
      <c r="H2" s="18">
        <f>E2*0.00001</f>
        <v>0.9900000000000001</v>
      </c>
      <c r="I2" s="18">
        <f>(F2+G2+H2)*0.07</f>
        <v>14.345100000000002</v>
      </c>
      <c r="J2" s="18">
        <f>E2+F2+I2+G2+H2</f>
        <v>99219.275100000013</v>
      </c>
    </row>
    <row r="3" spans="1:13" s="20" customFormat="1" ht="16.5">
      <c r="A3" s="50">
        <v>44560</v>
      </c>
      <c r="B3" s="15" t="s">
        <v>11</v>
      </c>
      <c r="C3" s="16">
        <v>6000</v>
      </c>
      <c r="D3" s="42">
        <v>11</v>
      </c>
      <c r="E3" s="18">
        <f>C3*D3</f>
        <v>66000</v>
      </c>
      <c r="F3" s="18">
        <f>E3*0.002</f>
        <v>132</v>
      </c>
      <c r="G3" s="18">
        <f>E3*0.00006</f>
        <v>3.96</v>
      </c>
      <c r="H3" s="18">
        <f>E3*0.00001</f>
        <v>0.66</v>
      </c>
      <c r="I3" s="18">
        <f>(F3+G3+H3)*0.07</f>
        <v>9.5634000000000015</v>
      </c>
      <c r="J3" s="18">
        <f>E3+F3+I3+G3+H3</f>
        <v>66146.183400000009</v>
      </c>
    </row>
    <row r="4" spans="1:13" s="20" customFormat="1" ht="16.5">
      <c r="A4" s="50">
        <v>44568</v>
      </c>
      <c r="B4" s="15" t="s">
        <v>11</v>
      </c>
      <c r="C4" s="16">
        <v>4500</v>
      </c>
      <c r="D4" s="42">
        <v>11</v>
      </c>
      <c r="E4" s="18">
        <f>C4*D4</f>
        <v>49500</v>
      </c>
      <c r="F4" s="18">
        <f>E4*0.002</f>
        <v>99</v>
      </c>
      <c r="G4" s="18">
        <f>E4*0.00006</f>
        <v>2.97</v>
      </c>
      <c r="H4" s="18">
        <f>E4*0.00001</f>
        <v>0.49500000000000005</v>
      </c>
      <c r="I4" s="18">
        <f>(F4+G4+H4)*0.07</f>
        <v>7.1725500000000011</v>
      </c>
      <c r="J4" s="18">
        <f>E4+F4+I4+G4+H4</f>
        <v>49609.637550000007</v>
      </c>
    </row>
    <row r="5" spans="1:13" s="20" customFormat="1" ht="16.5">
      <c r="A5" s="50">
        <v>44572</v>
      </c>
      <c r="B5" s="15" t="s">
        <v>11</v>
      </c>
      <c r="C5" s="16">
        <v>2000</v>
      </c>
      <c r="D5" s="42">
        <v>11</v>
      </c>
      <c r="E5" s="18">
        <f>C5*D5</f>
        <v>22000</v>
      </c>
      <c r="F5" s="18">
        <f>E5*0.002</f>
        <v>44</v>
      </c>
      <c r="G5" s="18">
        <f>E5*0.00006</f>
        <v>1.32</v>
      </c>
      <c r="H5" s="18">
        <f>E5*0.00001</f>
        <v>0.22000000000000003</v>
      </c>
      <c r="I5" s="18">
        <f>(F5+G5+H5)*0.07</f>
        <v>3.1878000000000002</v>
      </c>
      <c r="J5" s="18">
        <f>E5+F5+I5+G5+H5</f>
        <v>22048.727800000001</v>
      </c>
    </row>
    <row r="6" spans="1:13" s="84" customFormat="1" ht="12.75">
      <c r="A6" s="89">
        <v>44572</v>
      </c>
      <c r="B6" s="90" t="s">
        <v>1</v>
      </c>
      <c r="C6" s="91">
        <v>7000</v>
      </c>
      <c r="D6" s="92">
        <v>20</v>
      </c>
      <c r="E6" s="93">
        <f>C6*D6</f>
        <v>140000</v>
      </c>
      <c r="F6" s="93">
        <f>E6*0.002</f>
        <v>280</v>
      </c>
      <c r="G6" s="93">
        <f>E6*0.000068</f>
        <v>9.52</v>
      </c>
      <c r="H6" s="93">
        <f>E6*0.00001</f>
        <v>1.4000000000000001</v>
      </c>
      <c r="I6" s="93">
        <f>(F6+G6+H6)*0.07</f>
        <v>20.3644</v>
      </c>
      <c r="J6" s="93">
        <f>E6+F6+I6+G6+H6</f>
        <v>140311.28439999997</v>
      </c>
    </row>
    <row r="7" spans="1:13" s="84" customFormat="1" ht="12.75">
      <c r="A7" s="89"/>
      <c r="B7" s="94">
        <f>(D6-D2)/D2</f>
        <v>0.81818181818181823</v>
      </c>
      <c r="C7" s="91">
        <f>C5+C6</f>
        <v>9000</v>
      </c>
      <c r="D7" s="92">
        <f>E7/C7</f>
        <v>18</v>
      </c>
      <c r="E7" s="91">
        <f t="shared" ref="E7:J7" si="0">E5+E6</f>
        <v>162000</v>
      </c>
      <c r="F7" s="91">
        <f t="shared" si="0"/>
        <v>324</v>
      </c>
      <c r="G7" s="91">
        <f t="shared" si="0"/>
        <v>10.84</v>
      </c>
      <c r="H7" s="91">
        <f t="shared" si="0"/>
        <v>1.62</v>
      </c>
      <c r="I7" s="91">
        <f t="shared" si="0"/>
        <v>23.552199999999999</v>
      </c>
      <c r="J7" s="91">
        <f t="shared" si="0"/>
        <v>162360.01219999997</v>
      </c>
      <c r="K7" s="88"/>
    </row>
    <row r="8" spans="1:13">
      <c r="A8" s="57"/>
      <c r="B8" s="13"/>
      <c r="C8" s="10"/>
      <c r="D8" s="47"/>
      <c r="E8" s="21"/>
      <c r="F8" s="21"/>
      <c r="G8" s="21"/>
      <c r="H8" s="21"/>
      <c r="I8" s="21"/>
      <c r="J8" s="21"/>
    </row>
    <row r="9" spans="1:13" s="22" customFormat="1">
      <c r="A9" s="57">
        <v>44538</v>
      </c>
      <c r="B9" s="13" t="s">
        <v>1</v>
      </c>
      <c r="C9" s="10">
        <v>3000</v>
      </c>
      <c r="D9" s="11">
        <f>D7</f>
        <v>18</v>
      </c>
      <c r="E9" s="21">
        <f>C9*D9</f>
        <v>54000</v>
      </c>
      <c r="F9" s="21">
        <f>E9*0.002</f>
        <v>108</v>
      </c>
      <c r="G9" s="21">
        <f>E9*0.000068</f>
        <v>3.6720000000000002</v>
      </c>
      <c r="H9" s="21">
        <f>E9*0.00001</f>
        <v>0.54</v>
      </c>
      <c r="I9" s="21">
        <f>(F9+G9+H9)*0.07</f>
        <v>7.8548400000000012</v>
      </c>
      <c r="J9" s="21">
        <f>E9+F9+I9+G9+H9</f>
        <v>54120.06684</v>
      </c>
      <c r="L9" s="26"/>
    </row>
    <row r="10" spans="1:13" s="13" customFormat="1">
      <c r="A10" s="57">
        <v>44560</v>
      </c>
      <c r="B10" s="13" t="s">
        <v>2</v>
      </c>
      <c r="C10" s="10">
        <f>C9</f>
        <v>3000</v>
      </c>
      <c r="D10" s="35">
        <v>21.5</v>
      </c>
      <c r="E10" s="11">
        <f>C10*D10</f>
        <v>64500</v>
      </c>
      <c r="F10" s="36">
        <f>E10*0.002</f>
        <v>129</v>
      </c>
      <c r="G10" s="35">
        <f>E10*0.000068</f>
        <v>4.3860000000000001</v>
      </c>
      <c r="H10" s="35">
        <f>E10*0.00001</f>
        <v>0.64500000000000002</v>
      </c>
      <c r="I10" s="35">
        <f>(F10+G10+H10)*0.07</f>
        <v>9.3821700000000021</v>
      </c>
      <c r="J10" s="35">
        <f>E10-F10-G10-H10-I10</f>
        <v>64356.586830000007</v>
      </c>
    </row>
    <row r="11" spans="1:13" s="32" customFormat="1" ht="18.75">
      <c r="A11" s="9">
        <f>DAYS360(A9,A10)</f>
        <v>22</v>
      </c>
      <c r="B11" s="12">
        <f>(D10-D9)/D9</f>
        <v>0.19444444444444445</v>
      </c>
      <c r="C11" s="10"/>
      <c r="D11" s="11"/>
      <c r="E11" s="21">
        <f>E10-E9</f>
        <v>10500</v>
      </c>
      <c r="F11" s="21"/>
      <c r="G11" s="21"/>
      <c r="H11" s="21"/>
      <c r="I11" s="21"/>
      <c r="J11" s="21">
        <f>J10-J9</f>
        <v>10236.519990000008</v>
      </c>
      <c r="K11" s="33"/>
      <c r="L11" s="12"/>
      <c r="M11" s="12"/>
    </row>
    <row r="13" spans="1:13">
      <c r="A13" s="50">
        <v>44538</v>
      </c>
      <c r="B13" s="15" t="s">
        <v>1</v>
      </c>
      <c r="C13" s="16">
        <v>3000</v>
      </c>
      <c r="D13" s="17">
        <v>11</v>
      </c>
      <c r="E13" s="18">
        <f>C13*D13</f>
        <v>33000</v>
      </c>
      <c r="F13" s="18">
        <f>E13*0.002</f>
        <v>66</v>
      </c>
      <c r="G13" s="18">
        <f>E13*0.000068</f>
        <v>2.2439999999999998</v>
      </c>
      <c r="H13" s="18">
        <f>E13*0.00001</f>
        <v>0.33</v>
      </c>
      <c r="I13" s="18">
        <f>(F13+G13+H13)*0.07</f>
        <v>4.8001800000000001</v>
      </c>
      <c r="J13" s="18">
        <f>E13+F13+I13+G13+H13</f>
        <v>33073.374179999999</v>
      </c>
    </row>
    <row r="14" spans="1:13">
      <c r="A14" s="50">
        <v>44560</v>
      </c>
      <c r="B14" s="15" t="s">
        <v>2</v>
      </c>
      <c r="C14" s="16">
        <f>C13</f>
        <v>3000</v>
      </c>
      <c r="D14" s="27">
        <v>12.6</v>
      </c>
      <c r="E14" s="17">
        <f>C14*D14</f>
        <v>37800</v>
      </c>
      <c r="F14" s="28">
        <f>E14*0.002</f>
        <v>75.600000000000009</v>
      </c>
      <c r="G14" s="27">
        <f>E14*0.000068</f>
        <v>2.5703999999999998</v>
      </c>
      <c r="H14" s="27">
        <f>E14*0.00001</f>
        <v>0.37800000000000006</v>
      </c>
      <c r="I14" s="27">
        <f>(F14+G14+H14)*0.07</f>
        <v>5.4983880000000012</v>
      </c>
      <c r="J14" s="27">
        <f>E14-F14-G14-H14-I14</f>
        <v>37715.953212000008</v>
      </c>
    </row>
    <row r="15" spans="1:13">
      <c r="A15" s="29">
        <f>DAYS360(A13,A14)</f>
        <v>22</v>
      </c>
      <c r="B15" s="31">
        <f>(D14-D13)/D13</f>
        <v>0.14545454545454542</v>
      </c>
      <c r="C15" s="16"/>
      <c r="D15" s="17"/>
      <c r="E15" s="18">
        <f>E14-E13</f>
        <v>4800</v>
      </c>
      <c r="F15" s="18"/>
      <c r="G15" s="18"/>
      <c r="H15" s="18"/>
      <c r="I15" s="18"/>
      <c r="J15" s="18">
        <f>J14-J13</f>
        <v>4642.5790320000087</v>
      </c>
    </row>
    <row r="16" spans="1:13">
      <c r="A16" s="50">
        <v>44538</v>
      </c>
      <c r="B16" s="15" t="s">
        <v>1</v>
      </c>
      <c r="C16" s="16">
        <v>1500</v>
      </c>
      <c r="D16" s="17">
        <v>11</v>
      </c>
      <c r="E16" s="18">
        <f>C16*D16</f>
        <v>16500</v>
      </c>
      <c r="F16" s="18">
        <f>E16*0.002</f>
        <v>33</v>
      </c>
      <c r="G16" s="18">
        <f>E16*0.000068</f>
        <v>1.1219999999999999</v>
      </c>
      <c r="H16" s="18">
        <f>E16*0.00001</f>
        <v>0.16500000000000001</v>
      </c>
      <c r="I16" s="18">
        <f>(F16+G16+H16)*0.07</f>
        <v>2.4000900000000001</v>
      </c>
      <c r="J16" s="18">
        <f>E16+F16+I16+G16+H16</f>
        <v>16536.687089999999</v>
      </c>
    </row>
    <row r="17" spans="1:10">
      <c r="A17" s="50">
        <v>44568</v>
      </c>
      <c r="B17" s="15" t="s">
        <v>2</v>
      </c>
      <c r="C17" s="16">
        <v>1500</v>
      </c>
      <c r="D17" s="27">
        <v>16.8</v>
      </c>
      <c r="E17" s="17">
        <f>C17*D17</f>
        <v>25200</v>
      </c>
      <c r="F17" s="28">
        <f>E17*0.002</f>
        <v>50.4</v>
      </c>
      <c r="G17" s="27">
        <f>E17*0.000068</f>
        <v>1.7136</v>
      </c>
      <c r="H17" s="27">
        <f>E17*0.00001</f>
        <v>0.252</v>
      </c>
      <c r="I17" s="27">
        <f>(F17+G17+H17)*0.07</f>
        <v>3.6655920000000002</v>
      </c>
      <c r="J17" s="27">
        <f>E17-F17-G17-H17-I17</f>
        <v>25143.968807999998</v>
      </c>
    </row>
    <row r="18" spans="1:10">
      <c r="A18" s="29">
        <f>DAYS360(A16,A17)</f>
        <v>29</v>
      </c>
      <c r="B18" s="31">
        <f>(D17-D16)/D16</f>
        <v>0.52727272727272734</v>
      </c>
      <c r="C18" s="16"/>
      <c r="D18" s="17"/>
      <c r="E18" s="18">
        <f>E17-E16</f>
        <v>8700</v>
      </c>
      <c r="F18" s="18"/>
      <c r="G18" s="18"/>
      <c r="H18" s="18"/>
      <c r="I18" s="18"/>
      <c r="J18" s="18">
        <f>J17-J16</f>
        <v>8607.2817179999984</v>
      </c>
    </row>
    <row r="19" spans="1:10">
      <c r="A19" s="50">
        <v>44538</v>
      </c>
      <c r="B19" s="15" t="s">
        <v>1</v>
      </c>
      <c r="C19" s="16">
        <v>1000</v>
      </c>
      <c r="D19" s="17">
        <v>11</v>
      </c>
      <c r="E19" s="18">
        <f>C19*D19</f>
        <v>11000</v>
      </c>
      <c r="F19" s="18">
        <f>E19*0.002</f>
        <v>22</v>
      </c>
      <c r="G19" s="18">
        <f>E19*0.000068</f>
        <v>0.748</v>
      </c>
      <c r="H19" s="18">
        <f>E19*0.00001</f>
        <v>0.11000000000000001</v>
      </c>
      <c r="I19" s="18">
        <f>(F19+G19+H19)*0.07</f>
        <v>1.6000600000000003</v>
      </c>
      <c r="J19" s="18">
        <f>E19+F19+I19+G19+H19</f>
        <v>11024.458060000001</v>
      </c>
    </row>
    <row r="20" spans="1:10">
      <c r="A20" s="50">
        <v>44572</v>
      </c>
      <c r="B20" s="15" t="s">
        <v>2</v>
      </c>
      <c r="C20" s="16">
        <v>1000</v>
      </c>
      <c r="D20" s="27">
        <v>20.100000000000001</v>
      </c>
      <c r="E20" s="17">
        <f>C20*D20</f>
        <v>20100</v>
      </c>
      <c r="F20" s="28">
        <f>E20*0.002</f>
        <v>40.200000000000003</v>
      </c>
      <c r="G20" s="27">
        <f>E20*0.000068</f>
        <v>1.3668</v>
      </c>
      <c r="H20" s="27">
        <f>E20*0.00001</f>
        <v>0.20100000000000001</v>
      </c>
      <c r="I20" s="27">
        <f>(F20+G20+H20)*0.07</f>
        <v>2.9237460000000004</v>
      </c>
      <c r="J20" s="27">
        <f>E20-F20-G20-H20-I20</f>
        <v>20055.308453999998</v>
      </c>
    </row>
    <row r="21" spans="1:10">
      <c r="A21" s="29">
        <f>DAYS360(A19,A20)</f>
        <v>33</v>
      </c>
      <c r="B21" s="31">
        <f>(D20-D19)/D19</f>
        <v>0.82727272727272738</v>
      </c>
      <c r="C21" s="16"/>
      <c r="D21" s="17"/>
      <c r="E21" s="18">
        <f>E20-E19</f>
        <v>9100</v>
      </c>
      <c r="F21" s="18"/>
      <c r="G21" s="18"/>
      <c r="H21" s="18"/>
      <c r="I21" s="18"/>
      <c r="J21" s="18">
        <f>J20-J19</f>
        <v>9030.8503939999973</v>
      </c>
    </row>
    <row r="22" spans="1:10" ht="12.75">
      <c r="A22" s="57">
        <v>44538</v>
      </c>
      <c r="B22" s="13" t="s">
        <v>1</v>
      </c>
      <c r="C22" s="10">
        <v>3000</v>
      </c>
      <c r="D22" s="11">
        <v>18</v>
      </c>
      <c r="E22" s="21">
        <f>C22*D22</f>
        <v>54000</v>
      </c>
      <c r="F22" s="21">
        <f>E22*0.002</f>
        <v>108</v>
      </c>
      <c r="G22" s="21">
        <f>E22*0.000068</f>
        <v>3.6720000000000002</v>
      </c>
      <c r="H22" s="21">
        <f>E22*0.00001</f>
        <v>0.54</v>
      </c>
      <c r="I22" s="21">
        <f>(F22+G22+H22)*0.07</f>
        <v>7.8548400000000012</v>
      </c>
      <c r="J22" s="21">
        <f>E22+F22+I22+G22+H22</f>
        <v>54120.06684</v>
      </c>
    </row>
    <row r="23" spans="1:10" ht="12.75">
      <c r="A23" s="57">
        <v>44572</v>
      </c>
      <c r="B23" s="13" t="s">
        <v>2</v>
      </c>
      <c r="C23" s="10">
        <f>C22</f>
        <v>3000</v>
      </c>
      <c r="D23" s="35">
        <v>20.7</v>
      </c>
      <c r="E23" s="11">
        <f>C23*D23</f>
        <v>62100</v>
      </c>
      <c r="F23" s="36">
        <f>E23*0.002</f>
        <v>124.2</v>
      </c>
      <c r="G23" s="35">
        <f>E23*0.000068</f>
        <v>4.2228000000000003</v>
      </c>
      <c r="H23" s="35">
        <f>E23*0.00001</f>
        <v>0.621</v>
      </c>
      <c r="I23" s="35">
        <f>(F23+G23+H23)*0.07</f>
        <v>9.0330660000000016</v>
      </c>
      <c r="J23" s="35">
        <f>E23-F23-G23-H23-I23</f>
        <v>61961.923133999997</v>
      </c>
    </row>
    <row r="24" spans="1:10" ht="12.75">
      <c r="A24" s="9">
        <f>DAYS360(A22,A23)</f>
        <v>33</v>
      </c>
      <c r="B24" s="12">
        <f>(D23-D22)/D22</f>
        <v>0.14999999999999997</v>
      </c>
      <c r="C24" s="10"/>
      <c r="D24" s="11"/>
      <c r="E24" s="21">
        <f>E23-E22</f>
        <v>8100</v>
      </c>
      <c r="F24" s="21"/>
      <c r="G24" s="21"/>
      <c r="H24" s="21"/>
      <c r="I24" s="21"/>
      <c r="J24" s="21">
        <f>J23-J22</f>
        <v>7841.8562939999974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2022-01-21T08:34:13Z</dcterms:modified>
  <cp:category/>
  <cp:contentStatus/>
</cp:coreProperties>
</file>