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/>
  <mc:AlternateContent xmlns:mc="http://schemas.openxmlformats.org/markup-compatibility/2006">
    <mc:Choice Requires="x15">
      <x15ac:absPath xmlns:x15ac="http://schemas.microsoft.com/office/spreadsheetml/2010/11/ac" url="/Users/santiagorosado/CRM SUPPLY CHAIN/"/>
    </mc:Choice>
  </mc:AlternateContent>
  <xr:revisionPtr revIDLastSave="0" documentId="13_ncr:1_{4B4E4594-6EB2-414B-8C05-E5F21986CCE5}" xr6:coauthVersionLast="47" xr6:coauthVersionMax="47" xr10:uidLastSave="{00000000-0000-0000-0000-000000000000}"/>
  <bookViews>
    <workbookView xWindow="0" yWindow="600" windowWidth="35840" windowHeight="21800" tabRatio="500" activeTab="4" xr2:uid="{00000000-000D-0000-FFFF-FFFF00000000}"/>
  </bookViews>
  <sheets>
    <sheet name="ProForma" sheetId="1" r:id="rId1"/>
    <sheet name="Resumen" sheetId="2" r:id="rId2"/>
    <sheet name="Desglose " sheetId="3" r:id="rId3"/>
    <sheet name="Desglose Entradas" sheetId="4" r:id="rId4"/>
    <sheet name="Desglose Salidas" sheetId="5" r:id="rId5"/>
    <sheet name="Servicios Transporte" sheetId="6" r:id="rId6"/>
  </sheets>
  <externalReferences>
    <externalReference r:id="rId7"/>
  </externalReferences>
  <definedNames>
    <definedName name="Nombre_empres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3" l="1"/>
  <c r="H9" i="6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C31" i="3"/>
  <c r="F30" i="3"/>
  <c r="G30" i="3" s="1"/>
  <c r="H30" i="3" s="1"/>
  <c r="I30" i="3" s="1"/>
  <c r="J30" i="3" s="1"/>
  <c r="K30" i="3" s="1"/>
  <c r="L30" i="3" s="1"/>
  <c r="M30" i="3" s="1"/>
  <c r="N30" i="3" s="1"/>
  <c r="O30" i="3" s="1"/>
  <c r="P30" i="3" s="1"/>
  <c r="G29" i="3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F29" i="3"/>
  <c r="G28" i="3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F28" i="3"/>
  <c r="F27" i="3"/>
  <c r="F26" i="3"/>
  <c r="H25" i="3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G25" i="3"/>
  <c r="F25" i="3"/>
  <c r="F24" i="3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G23" i="3"/>
  <c r="H23" i="3" s="1"/>
  <c r="I23" i="3" s="1"/>
  <c r="J23" i="3" s="1"/>
  <c r="F23" i="3"/>
  <c r="F22" i="3"/>
  <c r="F21" i="3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F20" i="3"/>
  <c r="H19" i="3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G19" i="3"/>
  <c r="F19" i="3"/>
  <c r="F18" i="3"/>
  <c r="F17" i="3"/>
  <c r="H16" i="3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G16" i="3"/>
  <c r="F16" i="3"/>
  <c r="F15" i="3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G14" i="3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F14" i="3"/>
  <c r="F13" i="3"/>
  <c r="F12" i="3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U12" i="3" s="1"/>
  <c r="V12" i="3" s="1"/>
  <c r="W12" i="3" s="1"/>
  <c r="X12" i="3" s="1"/>
  <c r="Y12" i="3" s="1"/>
  <c r="Z12" i="3" s="1"/>
  <c r="AA12" i="3" s="1"/>
  <c r="AB12" i="3" s="1"/>
  <c r="AC12" i="3" s="1"/>
  <c r="AD12" i="3" s="1"/>
  <c r="AE12" i="3" s="1"/>
  <c r="AF12" i="3" s="1"/>
  <c r="F11" i="3"/>
  <c r="G10" i="3"/>
  <c r="F10" i="3"/>
  <c r="F9" i="3"/>
  <c r="G8" i="3"/>
  <c r="H8" i="3" s="1"/>
  <c r="F8" i="3"/>
  <c r="H7" i="3"/>
  <c r="I7" i="3" s="1"/>
  <c r="J7" i="3" s="1"/>
  <c r="K7" i="3" s="1"/>
  <c r="L7" i="3" s="1"/>
  <c r="M7" i="3" s="1"/>
  <c r="N7" i="3" s="1"/>
  <c r="O7" i="3" s="1"/>
  <c r="P7" i="3" s="1"/>
  <c r="Q7" i="3" s="1"/>
  <c r="R7" i="3" s="1"/>
  <c r="S7" i="3" s="1"/>
  <c r="T7" i="3" s="1"/>
  <c r="U7" i="3" s="1"/>
  <c r="V7" i="3" s="1"/>
  <c r="W7" i="3" s="1"/>
  <c r="X7" i="3" s="1"/>
  <c r="Y7" i="3" s="1"/>
  <c r="Z7" i="3" s="1"/>
  <c r="AA7" i="3" s="1"/>
  <c r="AB7" i="3" s="1"/>
  <c r="AC7" i="3" s="1"/>
  <c r="AD7" i="3" s="1"/>
  <c r="AE7" i="3" s="1"/>
  <c r="AF7" i="3" s="1"/>
  <c r="G7" i="3"/>
  <c r="F7" i="3"/>
  <c r="F6" i="3"/>
  <c r="G6" i="3" s="1"/>
  <c r="H6" i="3" s="1"/>
  <c r="I6" i="3" s="1"/>
  <c r="J6" i="3" s="1"/>
  <c r="K6" i="3" s="1"/>
  <c r="L6" i="3" s="1"/>
  <c r="M6" i="3" s="1"/>
  <c r="N6" i="3" s="1"/>
  <c r="O6" i="3" s="1"/>
  <c r="P6" i="3" s="1"/>
  <c r="Q6" i="3" s="1"/>
  <c r="R6" i="3" s="1"/>
  <c r="S6" i="3" s="1"/>
  <c r="T6" i="3" s="1"/>
  <c r="U6" i="3" s="1"/>
  <c r="V6" i="3" s="1"/>
  <c r="W6" i="3" s="1"/>
  <c r="X6" i="3" s="1"/>
  <c r="Y6" i="3" s="1"/>
  <c r="Z6" i="3" s="1"/>
  <c r="AA6" i="3" s="1"/>
  <c r="AB6" i="3" s="1"/>
  <c r="AC6" i="3" s="1"/>
  <c r="AD6" i="3" s="1"/>
  <c r="AE6" i="3" s="1"/>
  <c r="AF6" i="3" s="1"/>
  <c r="K5" i="3"/>
  <c r="L5" i="3" s="1"/>
  <c r="M5" i="3" s="1"/>
  <c r="N5" i="3" s="1"/>
  <c r="O5" i="3" s="1"/>
  <c r="P5" i="3" s="1"/>
  <c r="Q5" i="3" s="1"/>
  <c r="R5" i="3" s="1"/>
  <c r="S5" i="3" s="1"/>
  <c r="T5" i="3" s="1"/>
  <c r="U5" i="3" s="1"/>
  <c r="V5" i="3" s="1"/>
  <c r="W5" i="3" s="1"/>
  <c r="X5" i="3" s="1"/>
  <c r="Y5" i="3" s="1"/>
  <c r="Z5" i="3" s="1"/>
  <c r="AA5" i="3" s="1"/>
  <c r="AB5" i="3" s="1"/>
  <c r="AC5" i="3" s="1"/>
  <c r="AD5" i="3" s="1"/>
  <c r="AE5" i="3" s="1"/>
  <c r="AF5" i="3" s="1"/>
  <c r="AG5" i="3" s="1"/>
  <c r="AH5" i="3" s="1"/>
  <c r="AI5" i="3" s="1"/>
  <c r="C38" i="3" s="1"/>
  <c r="G5" i="3"/>
  <c r="H5" i="3" s="1"/>
  <c r="I5" i="3" s="1"/>
  <c r="F5" i="3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U4" i="3" s="1"/>
  <c r="V4" i="3" s="1"/>
  <c r="W4" i="3" s="1"/>
  <c r="X4" i="3" s="1"/>
  <c r="Y4" i="3" s="1"/>
  <c r="Z4" i="3" s="1"/>
  <c r="AA4" i="3" s="1"/>
  <c r="AB4" i="3" s="1"/>
  <c r="AC4" i="3" s="1"/>
  <c r="AD4" i="3" s="1"/>
  <c r="AE4" i="3" s="1"/>
  <c r="AF4" i="3" s="1"/>
  <c r="F3" i="3"/>
  <c r="G3" i="3" s="1"/>
  <c r="H3" i="3" s="1"/>
  <c r="I3" i="3" s="1"/>
  <c r="J3" i="3" s="1"/>
  <c r="K3" i="3" s="1"/>
  <c r="L3" i="3" s="1"/>
  <c r="M3" i="3" s="1"/>
  <c r="N3" i="3" s="1"/>
  <c r="O3" i="3" s="1"/>
  <c r="P3" i="3" s="1"/>
  <c r="Q3" i="3" s="1"/>
  <c r="R3" i="3" s="1"/>
  <c r="S3" i="3" s="1"/>
  <c r="T3" i="3" s="1"/>
  <c r="U3" i="3" s="1"/>
  <c r="V3" i="3" s="1"/>
  <c r="W3" i="3" s="1"/>
  <c r="X3" i="3" s="1"/>
  <c r="Y3" i="3" s="1"/>
  <c r="Z3" i="3" s="1"/>
  <c r="AA3" i="3" s="1"/>
  <c r="AB3" i="3" s="1"/>
  <c r="AC3" i="3" s="1"/>
  <c r="AD3" i="3" s="1"/>
  <c r="AE3" i="3" s="1"/>
  <c r="AF3" i="3" s="1"/>
  <c r="F2" i="3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  <c r="AC2" i="3" s="1"/>
  <c r="AD2" i="3" s="1"/>
  <c r="AE2" i="3" s="1"/>
  <c r="AF2" i="3" s="1"/>
  <c r="AG2" i="3" s="1"/>
  <c r="AH2" i="3" s="1"/>
  <c r="AI2" i="3" s="1"/>
  <c r="C35" i="3" s="1"/>
  <c r="C53" i="2"/>
  <c r="T35" i="2"/>
  <c r="T34" i="2"/>
  <c r="T33" i="2"/>
  <c r="T32" i="2"/>
  <c r="T31" i="2"/>
  <c r="T30" i="2"/>
  <c r="T29" i="2"/>
  <c r="T28" i="2"/>
  <c r="C28" i="2"/>
  <c r="T27" i="2"/>
  <c r="T36" i="2" s="1"/>
  <c r="AE21" i="2"/>
  <c r="A34" i="1" s="1"/>
  <c r="D34" i="1" s="1"/>
  <c r="T20" i="2"/>
  <c r="C32" i="1" s="1"/>
  <c r="D32" i="1" s="1"/>
  <c r="AC3" i="2"/>
  <c r="AB3" i="2"/>
  <c r="AA3" i="2"/>
  <c r="X3" i="2"/>
  <c r="V3" i="2"/>
  <c r="Q3" i="2"/>
  <c r="O3" i="2"/>
  <c r="M3" i="2"/>
  <c r="AG3" i="2" s="1"/>
  <c r="AE11" i="2" s="1"/>
  <c r="A30" i="1" s="1"/>
  <c r="D30" i="1" s="1"/>
  <c r="AG2" i="2"/>
  <c r="AE10" i="2" s="1"/>
  <c r="A29" i="1" s="1"/>
  <c r="D29" i="1" s="1"/>
  <c r="AA2" i="2"/>
  <c r="X2" i="2"/>
  <c r="O2" i="2"/>
  <c r="N2" i="2"/>
  <c r="C2" i="2"/>
  <c r="D37" i="1"/>
  <c r="A36" i="1"/>
  <c r="D36" i="1" s="1"/>
  <c r="A35" i="1"/>
  <c r="D35" i="1" s="1"/>
  <c r="A33" i="1"/>
  <c r="D33" i="1" s="1"/>
  <c r="A31" i="1"/>
  <c r="D31" i="1" s="1"/>
  <c r="D27" i="1"/>
  <c r="AH12" i="3" l="1"/>
  <c r="AG12" i="3"/>
  <c r="AI12" i="3" s="1"/>
  <c r="C45" i="3" s="1"/>
  <c r="E45" i="3" s="1"/>
  <c r="AG6" i="3"/>
  <c r="AI6" i="3" s="1"/>
  <c r="C39" i="3" s="1"/>
  <c r="AH6" i="3"/>
  <c r="AG7" i="3"/>
  <c r="AI7" i="3" s="1"/>
  <c r="C40" i="3" s="1"/>
  <c r="AH7" i="3"/>
  <c r="AH3" i="3"/>
  <c r="AG3" i="3"/>
  <c r="AI3" i="3" s="1"/>
  <c r="C36" i="3" s="1"/>
  <c r="E36" i="3" s="1"/>
  <c r="AH14" i="3"/>
  <c r="AG14" i="3"/>
  <c r="AI14" i="3" s="1"/>
  <c r="C47" i="3" s="1"/>
  <c r="E47" i="3" s="1"/>
  <c r="AG4" i="3"/>
  <c r="AI4" i="3" s="1"/>
  <c r="C37" i="3" s="1"/>
  <c r="E37" i="3" s="1"/>
  <c r="AH4" i="3"/>
  <c r="AJ5" i="3"/>
  <c r="AK5" i="3" s="1"/>
  <c r="AG19" i="3"/>
  <c r="AI19" i="3" s="1"/>
  <c r="C52" i="3" s="1"/>
  <c r="AH19" i="3"/>
  <c r="AG28" i="3"/>
  <c r="AI28" i="3" s="1"/>
  <c r="C61" i="3" s="1"/>
  <c r="AH28" i="3"/>
  <c r="AH21" i="3"/>
  <c r="AG21" i="3"/>
  <c r="AI21" i="3" s="1"/>
  <c r="C54" i="3" s="1"/>
  <c r="AH29" i="3"/>
  <c r="AG29" i="3"/>
  <c r="AI29" i="3" s="1"/>
  <c r="C62" i="3" s="1"/>
  <c r="E62" i="3" s="1"/>
  <c r="AJ15" i="3"/>
  <c r="AK15" i="3" s="1"/>
  <c r="Q30" i="3"/>
  <c r="R30" i="3" s="1"/>
  <c r="S30" i="3" s="1"/>
  <c r="T30" i="3" s="1"/>
  <c r="U30" i="3" s="1"/>
  <c r="V30" i="3" s="1"/>
  <c r="W30" i="3" s="1"/>
  <c r="X30" i="3" s="1"/>
  <c r="Y30" i="3" s="1"/>
  <c r="Z30" i="3" s="1"/>
  <c r="AA30" i="3" s="1"/>
  <c r="AB30" i="3" s="1"/>
  <c r="AC30" i="3" s="1"/>
  <c r="AD30" i="3" s="1"/>
  <c r="AE30" i="3" s="1"/>
  <c r="AF30" i="3" s="1"/>
  <c r="K23" i="3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H24" i="3"/>
  <c r="AG24" i="3"/>
  <c r="AI24" i="3" s="1"/>
  <c r="C57" i="3" s="1"/>
  <c r="E57" i="3" s="1"/>
  <c r="AH15" i="3"/>
  <c r="AG15" i="3"/>
  <c r="AI15" i="3" s="1"/>
  <c r="C48" i="3" s="1"/>
  <c r="E48" i="3" s="1"/>
  <c r="AG16" i="3"/>
  <c r="AI16" i="3" s="1"/>
  <c r="C49" i="3" s="1"/>
  <c r="E49" i="3" s="1"/>
  <c r="AH16" i="3"/>
  <c r="AG25" i="3"/>
  <c r="AI25" i="3" s="1"/>
  <c r="C58" i="3" s="1"/>
  <c r="AH25" i="3"/>
  <c r="I8" i="3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E39" i="3"/>
  <c r="AJ6" i="3"/>
  <c r="AK6" i="3" s="1"/>
  <c r="H10" i="3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A10" i="3" s="1"/>
  <c r="AB10" i="3" s="1"/>
  <c r="AC10" i="3" s="1"/>
  <c r="AD10" i="3" s="1"/>
  <c r="AE10" i="3" s="1"/>
  <c r="AF10" i="3" s="1"/>
  <c r="G17" i="3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J25" i="3"/>
  <c r="AK25" i="3" s="1"/>
  <c r="AJ21" i="3"/>
  <c r="AK21" i="3" s="1"/>
  <c r="AJ3" i="3"/>
  <c r="AK3" i="3" s="1"/>
  <c r="AJ7" i="3"/>
  <c r="AK7" i="3" s="1"/>
  <c r="E38" i="3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G26" i="3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G11" i="3"/>
  <c r="H11" i="3" s="1"/>
  <c r="I11" i="3" s="1"/>
  <c r="J11" i="3" s="1"/>
  <c r="K11" i="3" s="1"/>
  <c r="L11" i="3" s="1"/>
  <c r="M11" i="3" s="1"/>
  <c r="N11" i="3" s="1"/>
  <c r="O11" i="3" s="1"/>
  <c r="P11" i="3" s="1"/>
  <c r="Q11" i="3" s="1"/>
  <c r="R11" i="3" s="1"/>
  <c r="S11" i="3" s="1"/>
  <c r="T11" i="3" s="1"/>
  <c r="U11" i="3" s="1"/>
  <c r="V11" i="3" s="1"/>
  <c r="W11" i="3" s="1"/>
  <c r="X11" i="3" s="1"/>
  <c r="Y11" i="3" s="1"/>
  <c r="Z11" i="3" s="1"/>
  <c r="AA11" i="3" s="1"/>
  <c r="AB11" i="3" s="1"/>
  <c r="AC11" i="3" s="1"/>
  <c r="AD11" i="3" s="1"/>
  <c r="AE11" i="3" s="1"/>
  <c r="AF11" i="3" s="1"/>
  <c r="G18" i="3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J29" i="3"/>
  <c r="AK29" i="3" s="1"/>
  <c r="E35" i="3"/>
  <c r="E52" i="3"/>
  <c r="G9" i="3"/>
  <c r="H9" i="3" s="1"/>
  <c r="I9" i="3" s="1"/>
  <c r="J9" i="3" s="1"/>
  <c r="K9" i="3" s="1"/>
  <c r="L9" i="3" s="1"/>
  <c r="M9" i="3" s="1"/>
  <c r="N9" i="3" s="1"/>
  <c r="O9" i="3" s="1"/>
  <c r="P9" i="3" s="1"/>
  <c r="Q9" i="3" s="1"/>
  <c r="R9" i="3" s="1"/>
  <c r="S9" i="3" s="1"/>
  <c r="T9" i="3" s="1"/>
  <c r="U9" i="3" s="1"/>
  <c r="V9" i="3" s="1"/>
  <c r="W9" i="3" s="1"/>
  <c r="X9" i="3" s="1"/>
  <c r="Y9" i="3" s="1"/>
  <c r="Z9" i="3" s="1"/>
  <c r="AA9" i="3" s="1"/>
  <c r="AB9" i="3" s="1"/>
  <c r="AC9" i="3" s="1"/>
  <c r="AD9" i="3" s="1"/>
  <c r="AE9" i="3" s="1"/>
  <c r="AF9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E40" i="3"/>
  <c r="AJ19" i="3"/>
  <c r="AK19" i="3" s="1"/>
  <c r="AJ2" i="3"/>
  <c r="AJ16" i="3"/>
  <c r="AK16" i="3" s="1"/>
  <c r="G22" i="3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E54" i="3"/>
  <c r="E61" i="3"/>
  <c r="E58" i="3"/>
  <c r="AH11" i="3" l="1"/>
  <c r="AG11" i="3"/>
  <c r="AI11" i="3" s="1"/>
  <c r="C44" i="3" s="1"/>
  <c r="E44" i="3" s="1"/>
  <c r="AH20" i="3"/>
  <c r="AG20" i="3"/>
  <c r="AI20" i="3" s="1"/>
  <c r="C53" i="3" s="1"/>
  <c r="E53" i="3" s="1"/>
  <c r="AJ26" i="3"/>
  <c r="AK26" i="3" s="1"/>
  <c r="AK2" i="3"/>
  <c r="AH8" i="3"/>
  <c r="AG8" i="3"/>
  <c r="AG10" i="3"/>
  <c r="AI10" i="3" s="1"/>
  <c r="C43" i="3" s="1"/>
  <c r="E43" i="3" s="1"/>
  <c r="AH10" i="3"/>
  <c r="AH9" i="3"/>
  <c r="AG9" i="3"/>
  <c r="AI9" i="3" s="1"/>
  <c r="C42" i="3" s="1"/>
  <c r="E42" i="3" s="1"/>
  <c r="AH18" i="3"/>
  <c r="AG18" i="3"/>
  <c r="AI18" i="3" s="1"/>
  <c r="C51" i="3" s="1"/>
  <c r="E51" i="3" s="1"/>
  <c r="AH27" i="3"/>
  <c r="AG27" i="3"/>
  <c r="AI27" i="3" s="1"/>
  <c r="C60" i="3" s="1"/>
  <c r="E60" i="3" s="1"/>
  <c r="AJ20" i="3"/>
  <c r="AK20" i="3" s="1"/>
  <c r="AJ11" i="3"/>
  <c r="AK11" i="3" s="1"/>
  <c r="AJ24" i="3"/>
  <c r="AK24" i="3" s="1"/>
  <c r="AH30" i="3"/>
  <c r="AJ30" i="3" s="1"/>
  <c r="AK30" i="3" s="1"/>
  <c r="AG30" i="3"/>
  <c r="AI30" i="3" s="1"/>
  <c r="C63" i="3" s="1"/>
  <c r="E63" i="3" s="1"/>
  <c r="AH26" i="3"/>
  <c r="AG26" i="3"/>
  <c r="AI26" i="3" s="1"/>
  <c r="C59" i="3" s="1"/>
  <c r="E59" i="3" s="1"/>
  <c r="AJ14" i="3"/>
  <c r="AK14" i="3" s="1"/>
  <c r="AG22" i="3"/>
  <c r="AI22" i="3" s="1"/>
  <c r="C55" i="3" s="1"/>
  <c r="E55" i="3" s="1"/>
  <c r="AH22" i="3"/>
  <c r="AH17" i="3"/>
  <c r="AG17" i="3"/>
  <c r="AI17" i="3" s="1"/>
  <c r="C50" i="3" s="1"/>
  <c r="E50" i="3" s="1"/>
  <c r="AH23" i="3"/>
  <c r="AG23" i="3"/>
  <c r="AI23" i="3" s="1"/>
  <c r="C56" i="3" s="1"/>
  <c r="E56" i="3" s="1"/>
  <c r="AJ4" i="3"/>
  <c r="AK4" i="3" s="1"/>
  <c r="AJ28" i="3"/>
  <c r="AK28" i="3" s="1"/>
  <c r="AG13" i="3"/>
  <c r="AI13" i="3" s="1"/>
  <c r="C46" i="3" s="1"/>
  <c r="E46" i="3" s="1"/>
  <c r="AH13" i="3"/>
  <c r="AJ13" i="3"/>
  <c r="AK13" i="3" s="1"/>
  <c r="AJ22" i="3"/>
  <c r="AK22" i="3" s="1"/>
  <c r="AJ12" i="3"/>
  <c r="AK12" i="3" s="1"/>
  <c r="AI8" i="3" l="1"/>
  <c r="C41" i="3" s="1"/>
  <c r="E41" i="3" s="1"/>
  <c r="AJ8" i="3"/>
  <c r="AJ17" i="3"/>
  <c r="AK17" i="3" s="1"/>
  <c r="AJ23" i="3"/>
  <c r="AK23" i="3" s="1"/>
  <c r="AJ10" i="3"/>
  <c r="AK10" i="3" s="1"/>
  <c r="AJ9" i="3"/>
  <c r="AK9" i="3" s="1"/>
  <c r="AJ18" i="3"/>
  <c r="AK18" i="3" s="1"/>
  <c r="AJ27" i="3"/>
  <c r="AK27" i="3" s="1"/>
  <c r="AK8" i="3" l="1"/>
  <c r="AK31" i="3" s="1"/>
  <c r="AE9" i="2" s="1"/>
  <c r="A28" i="1" s="1"/>
  <c r="D28" i="1" s="1"/>
  <c r="D38" i="1" s="1"/>
  <c r="AJ31" i="3"/>
  <c r="D39" i="1" l="1"/>
  <c r="D4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27" authorId="0" shapeId="0" xr:uid="{00000000-0006-0000-0000-000001000000}">
      <text>
        <r>
          <rPr>
            <sz val="11"/>
            <color theme="1"/>
            <rFont val="Franklin Gothic Book"/>
            <family val="2"/>
            <charset val="1"/>
          </rPr>
          <t xml:space="preserve">m2 fijo bodega 4. 
</t>
        </r>
      </text>
    </comment>
  </commentList>
</comments>
</file>

<file path=xl/sharedStrings.xml><?xml version="1.0" encoding="utf-8"?>
<sst xmlns="http://schemas.openxmlformats.org/spreadsheetml/2006/main" count="1431" uniqueCount="502">
  <si>
    <t>PROFORMA</t>
  </si>
  <si>
    <t>Supply Chain Consulting</t>
  </si>
  <si>
    <t>Presidente Miguel Alemán Valdez 904, desp 201</t>
  </si>
  <si>
    <t>Cliente: Compañía AHT Cooling Systems de México, S.A. de C.V.</t>
  </si>
  <si>
    <t>Nápoles, Benito Juárez, Ciudad de México. C.P. 03180</t>
  </si>
  <si>
    <t>Fecha: 01 al 31 de Enero de 2025</t>
  </si>
  <si>
    <t xml:space="preserve"> RFC: SCC1202278VA</t>
  </si>
  <si>
    <t>Tipo de Servicio: Integral</t>
  </si>
  <si>
    <t>Cantidad</t>
  </si>
  <si>
    <t>Descripción</t>
  </si>
  <si>
    <t>Costo Unitario</t>
  </si>
  <si>
    <t xml:space="preserve">Costo Total </t>
  </si>
  <si>
    <t>Almacenaje</t>
  </si>
  <si>
    <t>Almacenaje adicional</t>
  </si>
  <si>
    <t>Entradas</t>
  </si>
  <si>
    <t>Salidas</t>
  </si>
  <si>
    <t>Pruebas</t>
  </si>
  <si>
    <t>Envíos por paquetería</t>
  </si>
  <si>
    <t xml:space="preserve">Reparaciones </t>
  </si>
  <si>
    <t>Servicios adicionales</t>
  </si>
  <si>
    <t>Hora extra (L-V)</t>
  </si>
  <si>
    <t>Hora extra (Sábado)</t>
  </si>
  <si>
    <t>Hora extra (Domingo)</t>
  </si>
  <si>
    <t>Subtotal</t>
  </si>
  <si>
    <t>IVA</t>
  </si>
  <si>
    <t>Retención (4%)</t>
  </si>
  <si>
    <t xml:space="preserve"> </t>
  </si>
  <si>
    <t>Total</t>
  </si>
  <si>
    <t>CONCEPTO</t>
  </si>
  <si>
    <t>TOTALES</t>
  </si>
  <si>
    <t>ENTRADAS</t>
  </si>
  <si>
    <t>5*</t>
  </si>
  <si>
    <t>SALIDAS</t>
  </si>
  <si>
    <t>.</t>
  </si>
  <si>
    <t>ENVIO DE REFACCIONES</t>
  </si>
  <si>
    <t xml:space="preserve">DESGLOSE DE SERVICIOS </t>
  </si>
  <si>
    <t>FECHA</t>
  </si>
  <si>
    <t>REF SCC</t>
  </si>
  <si>
    <t>EQUIPOS</t>
  </si>
  <si>
    <t>PAQUETERÍA</t>
  </si>
  <si>
    <t>REFACCIÓN  ENVIADA</t>
  </si>
  <si>
    <t>DESTINO</t>
  </si>
  <si>
    <t>COSTO</t>
  </si>
  <si>
    <t>PROMEDIO POSICIONES</t>
  </si>
  <si>
    <t>SCAHT030058</t>
  </si>
  <si>
    <t>SCAHT030062</t>
  </si>
  <si>
    <t>ESTAFETA</t>
  </si>
  <si>
    <t>COMPRESOR Y TARJETA LÓGICA</t>
  </si>
  <si>
    <t>QUERÉTARO</t>
  </si>
  <si>
    <t>SCAHT030059</t>
  </si>
  <si>
    <t>SCAHT030082</t>
  </si>
  <si>
    <t>3 TIRAS LED</t>
  </si>
  <si>
    <t>VERACRUZ</t>
  </si>
  <si>
    <t>PRUEBAS</t>
  </si>
  <si>
    <t>SCAHT030060</t>
  </si>
  <si>
    <t>SCAHT030085</t>
  </si>
  <si>
    <t>FEDEX</t>
  </si>
  <si>
    <t>OAXACA</t>
  </si>
  <si>
    <t>COLOCAR EQUIPOS EN PISO</t>
  </si>
  <si>
    <t>SCAHT030066</t>
  </si>
  <si>
    <t>pallets</t>
  </si>
  <si>
    <t>APERTURA DE EQUIPOS PARA REVISIÓN</t>
  </si>
  <si>
    <t>SCAHT030067</t>
  </si>
  <si>
    <t>CAMBIO DE REJILLAS</t>
  </si>
  <si>
    <t>SCAHT030068</t>
  </si>
  <si>
    <t>CAMBIO DE CABLES</t>
  </si>
  <si>
    <t>º</t>
  </si>
  <si>
    <t>SCAHT030069</t>
  </si>
  <si>
    <t>LIMPIEZA DE EQUIPOS</t>
  </si>
  <si>
    <t>SCAHT030070</t>
  </si>
  <si>
    <t>TORNILLOS SUELTOS TAPA DIFUSOR</t>
  </si>
  <si>
    <t>SCAHT030073</t>
  </si>
  <si>
    <t>HORAS EXTRA</t>
  </si>
  <si>
    <t>SCAHT030074</t>
  </si>
  <si>
    <t>TOTAL</t>
  </si>
  <si>
    <t>INVENTARIO</t>
  </si>
  <si>
    <t>SCAHT030075</t>
  </si>
  <si>
    <t>TOTAL SERVICIOS ADICIONALES</t>
  </si>
  <si>
    <t>SCAHT030076</t>
  </si>
  <si>
    <t>TOTAL REPARACIONES MEMO</t>
  </si>
  <si>
    <t>SCAHT030077</t>
  </si>
  <si>
    <t>SCAHT030078</t>
  </si>
  <si>
    <t>TIEMPO EXTRA</t>
  </si>
  <si>
    <t>SCAHT030079</t>
  </si>
  <si>
    <t>HORA    INICIO</t>
  </si>
  <si>
    <t>HORA TÉRMINO</t>
  </si>
  <si>
    <t>TOTAL HORAS</t>
  </si>
  <si>
    <t>COSTO UNITARIO</t>
  </si>
  <si>
    <t>COSTO TOTAL</t>
  </si>
  <si>
    <t>SCAHT030080</t>
  </si>
  <si>
    <t>SCAHT030081</t>
  </si>
  <si>
    <t>SCCASI080281</t>
  </si>
  <si>
    <t>SCAHT030063</t>
  </si>
  <si>
    <t>SCCASI080284</t>
  </si>
  <si>
    <t>SCCASI080285</t>
  </si>
  <si>
    <t>SCCASI080286</t>
  </si>
  <si>
    <t>SCCASI080287</t>
  </si>
  <si>
    <t>SCAHT030064</t>
  </si>
  <si>
    <t>SCAHT030065</t>
  </si>
  <si>
    <t>SCCASI080288</t>
  </si>
  <si>
    <t>SCCASI080289</t>
  </si>
  <si>
    <t>SCCASI080290</t>
  </si>
  <si>
    <t>SCCASI080291</t>
  </si>
  <si>
    <t>SCCASI080293</t>
  </si>
  <si>
    <t>SCCASI080294</t>
  </si>
  <si>
    <t>SCCASI080295</t>
  </si>
  <si>
    <t>SCCASI080297</t>
  </si>
  <si>
    <t>SCCASI080298</t>
  </si>
  <si>
    <t>SCCASI080299</t>
  </si>
  <si>
    <t>MODELO</t>
  </si>
  <si>
    <t>N°DE EQUIPOS</t>
  </si>
  <si>
    <t>FACTOR</t>
  </si>
  <si>
    <t>Promedio mensual</t>
  </si>
  <si>
    <t>PARIS 250 (-)</t>
  </si>
  <si>
    <t>PARIS 250 (MEX)</t>
  </si>
  <si>
    <t>PARIS 250 (U)</t>
  </si>
  <si>
    <t>PARIS 210 (-)</t>
  </si>
  <si>
    <t>PARIS 210 (U)</t>
  </si>
  <si>
    <t>PARIS 210 (MEX)</t>
  </si>
  <si>
    <t>Paris 185 (-) L</t>
  </si>
  <si>
    <t xml:space="preserve">Paris 185 (MEX) </t>
  </si>
  <si>
    <t xml:space="preserve">Paris 185 (U) L </t>
  </si>
  <si>
    <t>KYNLEY 210</t>
  </si>
  <si>
    <t>KYNLEY 250</t>
  </si>
  <si>
    <t>MALTA 185 (U)</t>
  </si>
  <si>
    <t xml:space="preserve">Malta 185 (-) L </t>
  </si>
  <si>
    <t>Malta 145 (U) L</t>
  </si>
  <si>
    <t>RIO S 68</t>
  </si>
  <si>
    <t>RIO S 100</t>
  </si>
  <si>
    <t>RIO S 125</t>
  </si>
  <si>
    <t>AC XL</t>
  </si>
  <si>
    <t>AC W</t>
  </si>
  <si>
    <t>AC M</t>
  </si>
  <si>
    <t>AC S</t>
  </si>
  <si>
    <t>AC S SLIM</t>
  </si>
  <si>
    <t>MANHATTAN 210  (-)</t>
  </si>
  <si>
    <t>MANHATTAN 210 XL (-)</t>
  </si>
  <si>
    <t>S100</t>
  </si>
  <si>
    <t>Ibiza 10UAD</t>
  </si>
  <si>
    <t>MONTREAL</t>
  </si>
  <si>
    <t>Can Cooler</t>
  </si>
  <si>
    <t>REFACCIONES</t>
  </si>
  <si>
    <t xml:space="preserve">TOTAL </t>
  </si>
  <si>
    <t xml:space="preserve">N°DE EQUIPOS en facturacion </t>
  </si>
  <si>
    <t>N°DE EQUIPOS en pestañas</t>
  </si>
  <si>
    <t>Dif</t>
  </si>
  <si>
    <t>CÓDIGOS DE COLORES</t>
  </si>
  <si>
    <t xml:space="preserve">COLOR </t>
  </si>
  <si>
    <t>INDICA</t>
  </si>
  <si>
    <t>SALIDA</t>
  </si>
  <si>
    <t>ENTRADA Y SALIDA</t>
  </si>
  <si>
    <t xml:space="preserve">ENTRADA </t>
  </si>
  <si>
    <t xml:space="preserve">Contenedor </t>
  </si>
  <si>
    <t>TGBU7569669</t>
  </si>
  <si>
    <t>TRHU6862594</t>
  </si>
  <si>
    <t>CAAU5100526</t>
  </si>
  <si>
    <t>CAJA 53'</t>
  </si>
  <si>
    <t>ZCSU6848030</t>
  </si>
  <si>
    <t xml:space="preserve"> JXLU4416017</t>
  </si>
  <si>
    <t>ZCSU7557467</t>
  </si>
  <si>
    <t>FSCU8096918</t>
  </si>
  <si>
    <t>THRU8949266</t>
  </si>
  <si>
    <t>CMAU7174307</t>
  </si>
  <si>
    <t>UETU6476172</t>
  </si>
  <si>
    <t>SEGU5002509</t>
  </si>
  <si>
    <t>SEKU5915781</t>
  </si>
  <si>
    <t>TIIU4920830</t>
  </si>
  <si>
    <t>CMAU6935891</t>
  </si>
  <si>
    <t>CMAU6330112</t>
  </si>
  <si>
    <t>CMAU6603027</t>
  </si>
  <si>
    <t xml:space="preserve">Recepción </t>
  </si>
  <si>
    <t>NO.</t>
  </si>
  <si>
    <t>NO SERIE</t>
  </si>
  <si>
    <t>SKU</t>
  </si>
  <si>
    <t>DESCRIPCION</t>
  </si>
  <si>
    <t>CANTIDAD</t>
  </si>
  <si>
    <t>PARIS 210(V) VSAD</t>
  </si>
  <si>
    <t>901135 00001590</t>
  </si>
  <si>
    <t>901135 00001540</t>
  </si>
  <si>
    <t>PARIS 185(V) VSAD</t>
  </si>
  <si>
    <t>901266 00000015</t>
  </si>
  <si>
    <t>Compressor Embraco VNEU213U 220-240V50-60Hz</t>
  </si>
  <si>
    <t>901135 00001303</t>
  </si>
  <si>
    <t>PARIS EC 185(-)VSAD MEX</t>
  </si>
  <si>
    <t>901266 00000004</t>
  </si>
  <si>
    <t>901266 00000010</t>
  </si>
  <si>
    <t>901266 00000002</t>
  </si>
  <si>
    <t>PARIS 210 (-) MEX1</t>
  </si>
  <si>
    <t>901135 00001594</t>
  </si>
  <si>
    <t>901135 00001544</t>
  </si>
  <si>
    <t>901266 00000016</t>
  </si>
  <si>
    <t>controller NLV/GP 110-240V 50/60Hz 4668</t>
  </si>
  <si>
    <t>901135 00001587</t>
  </si>
  <si>
    <t>901266 00000007</t>
  </si>
  <si>
    <t>901266 00000011</t>
  </si>
  <si>
    <t>901266 00000003</t>
  </si>
  <si>
    <t>901135 00001597</t>
  </si>
  <si>
    <t>901135 00001585</t>
  </si>
  <si>
    <t>KINLEY XL 250(-)</t>
  </si>
  <si>
    <t>901268 00000004</t>
  </si>
  <si>
    <t xml:space="preserve">compressor Secop NLV12.6CN 105H6355 </t>
  </si>
  <si>
    <t>901135 00001593</t>
  </si>
  <si>
    <t>901266 00000008</t>
  </si>
  <si>
    <t>PARIS 210(-)VSAD MEX</t>
  </si>
  <si>
    <t>901267 00000001</t>
  </si>
  <si>
    <t>901266 00000005</t>
  </si>
  <si>
    <t>901135 00001607</t>
  </si>
  <si>
    <t>901135 00001586</t>
  </si>
  <si>
    <t>901268 00000005</t>
  </si>
  <si>
    <t>control panel Secop SLV105N9510 TYP CRA162</t>
  </si>
  <si>
    <t>901135 00001598</t>
  </si>
  <si>
    <t>901266 00000009</t>
  </si>
  <si>
    <t>901267 00000002</t>
  </si>
  <si>
    <t>901266 00000006</t>
  </si>
  <si>
    <t>901135 00001613</t>
  </si>
  <si>
    <t>901135 00001588</t>
  </si>
  <si>
    <t>901268 00000006</t>
  </si>
  <si>
    <t>901135 00001619</t>
  </si>
  <si>
    <t>901266 00000012</t>
  </si>
  <si>
    <t>901267 00000003</t>
  </si>
  <si>
    <t>PARIS 250 (-) VSAD MEX</t>
  </si>
  <si>
    <t>901265 00000002</t>
  </si>
  <si>
    <t>901135 00001614</t>
  </si>
  <si>
    <t>901135 00001589</t>
  </si>
  <si>
    <t>901268 00000008</t>
  </si>
  <si>
    <t>901135 00001624</t>
  </si>
  <si>
    <t>901266 00000013</t>
  </si>
  <si>
    <t>901267 00000004</t>
  </si>
  <si>
    <t>901265 00000003</t>
  </si>
  <si>
    <t>901135 00001615</t>
  </si>
  <si>
    <t>901135 00001591</t>
  </si>
  <si>
    <t>901268 00000009</t>
  </si>
  <si>
    <t>901135 00001627</t>
  </si>
  <si>
    <t>901266 00000014</t>
  </si>
  <si>
    <t>901267 00000005</t>
  </si>
  <si>
    <t>901265 00000004</t>
  </si>
  <si>
    <t>901135 00001616</t>
  </si>
  <si>
    <t>901135 00001596</t>
  </si>
  <si>
    <t>901268 00000011</t>
  </si>
  <si>
    <t>901135 00001651</t>
  </si>
  <si>
    <t>901266 00000017</t>
  </si>
  <si>
    <t>901267 00000006</t>
  </si>
  <si>
    <t>901265 00000005</t>
  </si>
  <si>
    <t>901135 00001618</t>
  </si>
  <si>
    <t>901135 00001599</t>
  </si>
  <si>
    <t>901268 00000015</t>
  </si>
  <si>
    <t>901135 00001662</t>
  </si>
  <si>
    <t>KINLEY XL 250 KPRN MEX/JBS</t>
  </si>
  <si>
    <t>901268 00000003</t>
  </si>
  <si>
    <t>901267 00000007</t>
  </si>
  <si>
    <t>901265 00000006</t>
  </si>
  <si>
    <t>901135 00001620</t>
  </si>
  <si>
    <t>901135 00001601</t>
  </si>
  <si>
    <t>901268 00000016</t>
  </si>
  <si>
    <t>901135 00001664</t>
  </si>
  <si>
    <t>901268 00000007</t>
  </si>
  <si>
    <t>901267 00000008</t>
  </si>
  <si>
    <t>901265 00000007</t>
  </si>
  <si>
    <t>901135 00001621</t>
  </si>
  <si>
    <t>901135 00001602</t>
  </si>
  <si>
    <t>901135 00001665</t>
  </si>
  <si>
    <t>901268 00000010</t>
  </si>
  <si>
    <t>901267 00000009</t>
  </si>
  <si>
    <t>901265 00000008</t>
  </si>
  <si>
    <t>901135 00001622</t>
  </si>
  <si>
    <t>901135 00001603</t>
  </si>
  <si>
    <t>901135 00001667</t>
  </si>
  <si>
    <t>901268 00000012</t>
  </si>
  <si>
    <t>901267 00000010</t>
  </si>
  <si>
    <t>901265 00000009</t>
  </si>
  <si>
    <t>901135 00001623</t>
  </si>
  <si>
    <t>901135 00001604</t>
  </si>
  <si>
    <t>901135 00001668</t>
  </si>
  <si>
    <t>901268 00000013</t>
  </si>
  <si>
    <t>901267 00000011</t>
  </si>
  <si>
    <t>KINLEY XL 210 KPRN MEX</t>
  </si>
  <si>
    <t>901269 00000003</t>
  </si>
  <si>
    <t>901135 00001625</t>
  </si>
  <si>
    <t>901135 00001605</t>
  </si>
  <si>
    <t>901135 00001669</t>
  </si>
  <si>
    <t>901268 00000014</t>
  </si>
  <si>
    <t>901267 00000012</t>
  </si>
  <si>
    <t>901269 00000004</t>
  </si>
  <si>
    <t>901135 00001626</t>
  </si>
  <si>
    <t>901135 00001606</t>
  </si>
  <si>
    <t>901135 00001670</t>
  </si>
  <si>
    <t>901267 00000013</t>
  </si>
  <si>
    <t>901269 00000005</t>
  </si>
  <si>
    <t>901135 00001628</t>
  </si>
  <si>
    <t>901135 00001608</t>
  </si>
  <si>
    <t>901135 00001671</t>
  </si>
  <si>
    <t>901267 00000014</t>
  </si>
  <si>
    <t>901269 00000006</t>
  </si>
  <si>
    <t>901135 00001629</t>
  </si>
  <si>
    <t>901135 00001609</t>
  </si>
  <si>
    <t>901135 00001672</t>
  </si>
  <si>
    <t>901267 00000015</t>
  </si>
  <si>
    <t>901269 00000007</t>
  </si>
  <si>
    <t>901135 00001633</t>
  </si>
  <si>
    <t>901135 00001610</t>
  </si>
  <si>
    <t>901135 00001673</t>
  </si>
  <si>
    <t>901267 00000016</t>
  </si>
  <si>
    <t>901269 00000008</t>
  </si>
  <si>
    <t>901135 00001642</t>
  </si>
  <si>
    <t>901135 00001611</t>
  </si>
  <si>
    <t>901135 00001674</t>
  </si>
  <si>
    <t>901267 00000018</t>
  </si>
  <si>
    <t>901135 00001646</t>
  </si>
  <si>
    <t>901135 00001612</t>
  </si>
  <si>
    <t>901135 00001675</t>
  </si>
  <si>
    <t>901267 00000019</t>
  </si>
  <si>
    <t>901135 00001647</t>
  </si>
  <si>
    <t>901135 00001617</t>
  </si>
  <si>
    <t>901135 00001676</t>
  </si>
  <si>
    <t>901267 00000020</t>
  </si>
  <si>
    <t>901135 00001648</t>
  </si>
  <si>
    <t>901135 00001630</t>
  </si>
  <si>
    <t>901135 00001677</t>
  </si>
  <si>
    <t>901267 00000021</t>
  </si>
  <si>
    <t>901135 00001649</t>
  </si>
  <si>
    <t>901135 00001631</t>
  </si>
  <si>
    <t>901135 00001678</t>
  </si>
  <si>
    <t>901267 00000022</t>
  </si>
  <si>
    <t>901135 00001650</t>
  </si>
  <si>
    <t>901135 00001632</t>
  </si>
  <si>
    <t>901135 00001679</t>
  </si>
  <si>
    <t>901267 00000023</t>
  </si>
  <si>
    <t>901135 00001652</t>
  </si>
  <si>
    <t>901135 00001634</t>
  </si>
  <si>
    <t>901135 00001680</t>
  </si>
  <si>
    <t>901267 00000024</t>
  </si>
  <si>
    <t>901135 00001653</t>
  </si>
  <si>
    <t>901135 00001635</t>
  </si>
  <si>
    <t>901135 00001681</t>
  </si>
  <si>
    <t>901267 00000025</t>
  </si>
  <si>
    <t>901135 00001654</t>
  </si>
  <si>
    <t>901135 00001636</t>
  </si>
  <si>
    <t>901135 00001682</t>
  </si>
  <si>
    <t>901267 00000026</t>
  </si>
  <si>
    <t>901135 00001655</t>
  </si>
  <si>
    <t>901135 00001637</t>
  </si>
  <si>
    <t>901135 00001684</t>
  </si>
  <si>
    <t>901267 00000027</t>
  </si>
  <si>
    <t>901135 00001656</t>
  </si>
  <si>
    <t>901135 00001638</t>
  </si>
  <si>
    <t>901135 00001687</t>
  </si>
  <si>
    <t>901267 00000028</t>
  </si>
  <si>
    <t>901135 00001657</t>
  </si>
  <si>
    <t>901135 00001639</t>
  </si>
  <si>
    <t>901135 00001688</t>
  </si>
  <si>
    <t>901267 00000029</t>
  </si>
  <si>
    <t>901135 00001658</t>
  </si>
  <si>
    <t>901135 00001640</t>
  </si>
  <si>
    <t>901135 00001719</t>
  </si>
  <si>
    <t>901267 00000030</t>
  </si>
  <si>
    <t>901135 00001659</t>
  </si>
  <si>
    <t>901135 00001641</t>
  </si>
  <si>
    <t>901135 00001720</t>
  </si>
  <si>
    <t>901267 00000031</t>
  </si>
  <si>
    <t>901135 00001660</t>
  </si>
  <si>
    <t>901135 00001643</t>
  </si>
  <si>
    <t>901135 00001721</t>
  </si>
  <si>
    <t>901267 00000032</t>
  </si>
  <si>
    <t>901135 00001661</t>
  </si>
  <si>
    <t>901135 00001644</t>
  </si>
  <si>
    <t>901135 00001723</t>
  </si>
  <si>
    <t>901267 00000033</t>
  </si>
  <si>
    <t>901135 00001663</t>
  </si>
  <si>
    <t>901135 00001645</t>
  </si>
  <si>
    <t>901135 00001724</t>
  </si>
  <si>
    <t>RUTA</t>
  </si>
  <si>
    <t>CASIQUE - 3671 GTO Salam Arboledas</t>
  </si>
  <si>
    <t>SOLICITUD DE SERVICIO AHT 1638 AGUA FRIA</t>
  </si>
  <si>
    <t>CASIQUE - VALLEJO - 2120 - 1842 - SC5 - 786</t>
  </si>
  <si>
    <t>CASIQUE - YAUTEPEC - 1591 - 1628 - 2090 - 2211 - 2719 - 2859</t>
  </si>
  <si>
    <t>CASIQUE - ZACATLAN 2</t>
  </si>
  <si>
    <t>CASIQUE - ACAPULCO- 4031 - 4158 - 4325 - 4087</t>
  </si>
  <si>
    <t>Nueva tienda WildFork CONSTITUYENTES QUERETARO</t>
  </si>
  <si>
    <t>CASIQUE - ACAPULCO 3593 - 2639</t>
  </si>
  <si>
    <t>CASIQUE - VALLEJO - TULANCINGO</t>
  </si>
  <si>
    <t>CASIQUE - YAUTEPEC 1106-2611-3001</t>
  </si>
  <si>
    <t>CASIQUE - PUEBLA</t>
  </si>
  <si>
    <t>CASIQUE - ACAPULCO</t>
  </si>
  <si>
    <t>CASIQUE - GUANAJUATO</t>
  </si>
  <si>
    <t>CASIQUE - MET - PUEBLA - LOS REYES</t>
  </si>
  <si>
    <t>CASIQUE - PUEBLA XICOTEPEC</t>
  </si>
  <si>
    <t>CASIQUE - MORELIA</t>
  </si>
  <si>
    <t>PARIS 210 (-) MEX</t>
  </si>
  <si>
    <t>434490 00008346</t>
  </si>
  <si>
    <t>434490 00008310</t>
  </si>
  <si>
    <t>434490 00008306</t>
  </si>
  <si>
    <t>434490 00008309</t>
  </si>
  <si>
    <t>434490 00008338</t>
  </si>
  <si>
    <t>434490 00008534</t>
  </si>
  <si>
    <t>KINLEY XL 250 MEX</t>
  </si>
  <si>
    <t>PARIS 210 (-) VSAD</t>
  </si>
  <si>
    <t>434490 00008626</t>
  </si>
  <si>
    <t>434490 00008545</t>
  </si>
  <si>
    <t>434490 00008336</t>
  </si>
  <si>
    <t>434490 00008298</t>
  </si>
  <si>
    <t>434490 00007794</t>
  </si>
  <si>
    <t>434490 00008516</t>
  </si>
  <si>
    <t>434490 00008653</t>
  </si>
  <si>
    <t>901135 00001304</t>
  </si>
  <si>
    <t>901135 00001322</t>
  </si>
  <si>
    <t>901135 00001336</t>
  </si>
  <si>
    <t>434490 00008327</t>
  </si>
  <si>
    <t>434490 00008326</t>
  </si>
  <si>
    <t>434490 00008366</t>
  </si>
  <si>
    <t>434490 00008597</t>
  </si>
  <si>
    <t>434490 00008368</t>
  </si>
  <si>
    <t>434490 00008126</t>
  </si>
  <si>
    <t>434490 00008348</t>
  </si>
  <si>
    <t>434490 00008308</t>
  </si>
  <si>
    <t>434490 00007791</t>
  </si>
  <si>
    <t>434490 00008552</t>
  </si>
  <si>
    <t>434490 00007498</t>
  </si>
  <si>
    <t>901135 00001329</t>
  </si>
  <si>
    <t>434490 00007875</t>
  </si>
  <si>
    <t>901135 00001370</t>
  </si>
  <si>
    <t>434490 00008325</t>
  </si>
  <si>
    <t>434490 00008311</t>
  </si>
  <si>
    <t>434490 00008351</t>
  </si>
  <si>
    <t>434490 00008504</t>
  </si>
  <si>
    <t>434490 00008190</t>
  </si>
  <si>
    <t>434490 00008299</t>
  </si>
  <si>
    <t>434490 00008302</t>
  </si>
  <si>
    <t>434490 00008596</t>
  </si>
  <si>
    <t>434490 00008185</t>
  </si>
  <si>
    <t>434490 00007543</t>
  </si>
  <si>
    <t>901135 00001328</t>
  </si>
  <si>
    <t>901135 00001366</t>
  </si>
  <si>
    <t>434490 00008304</t>
  </si>
  <si>
    <t>434490 00008337</t>
  </si>
  <si>
    <t>434490 00008341</t>
  </si>
  <si>
    <t>434490 00008670</t>
  </si>
  <si>
    <t>434490 00008359</t>
  </si>
  <si>
    <t>434490 00008519</t>
  </si>
  <si>
    <t>434490 00008517</t>
  </si>
  <si>
    <t>434490 00008547</t>
  </si>
  <si>
    <t>901135 00001330</t>
  </si>
  <si>
    <t>901135 00001356</t>
  </si>
  <si>
    <t>434490 00008343</t>
  </si>
  <si>
    <t>434490 00008494</t>
  </si>
  <si>
    <t>434490 00008551</t>
  </si>
  <si>
    <t>434490 00008135</t>
  </si>
  <si>
    <t>434490 00008184</t>
  </si>
  <si>
    <t>434490 00008513</t>
  </si>
  <si>
    <t>901135 00001321</t>
  </si>
  <si>
    <t>901135 00001350</t>
  </si>
  <si>
    <t>434490 00008191</t>
  </si>
  <si>
    <t>434490 00008668</t>
  </si>
  <si>
    <t>434490 00008289</t>
  </si>
  <si>
    <t>434490 00008599</t>
  </si>
  <si>
    <t>434490 00008142</t>
  </si>
  <si>
    <t>434490 00008335</t>
  </si>
  <si>
    <t>901135 00001337</t>
  </si>
  <si>
    <t>901135 00001380</t>
  </si>
  <si>
    <t>434490 00008613</t>
  </si>
  <si>
    <t>KINLEY 210 (-) MEX</t>
  </si>
  <si>
    <t>434490 00008648</t>
  </si>
  <si>
    <t>434490 00008548</t>
  </si>
  <si>
    <t>434490 00008518</t>
  </si>
  <si>
    <t>901135 00001369</t>
  </si>
  <si>
    <t>434490 00008509</t>
  </si>
  <si>
    <t>434490 00008514</t>
  </si>
  <si>
    <t>434490 00008661</t>
  </si>
  <si>
    <t>434490 00008549</t>
  </si>
  <si>
    <t>901135 00001384</t>
  </si>
  <si>
    <t>434490 00008295</t>
  </si>
  <si>
    <t>434490 00008164</t>
  </si>
  <si>
    <t>901135 00001373</t>
  </si>
  <si>
    <t>434490 00007792</t>
  </si>
  <si>
    <t>901135 00001378</t>
  </si>
  <si>
    <t>901135 00001385</t>
  </si>
  <si>
    <t>901135 00001364</t>
  </si>
  <si>
    <t>901135 00001357</t>
  </si>
  <si>
    <t>901135 00001352</t>
  </si>
  <si>
    <t>901135 00001344</t>
  </si>
  <si>
    <t>PARIS 185 (-) VSAD</t>
  </si>
  <si>
    <t>901135 00001339</t>
  </si>
  <si>
    <t>901135 00001355</t>
  </si>
  <si>
    <t>901135 00001365</t>
  </si>
  <si>
    <t>901135 00001359</t>
  </si>
  <si>
    <t>901135 00001311</t>
  </si>
  <si>
    <t>PARIS 250 (-) VSAD</t>
  </si>
  <si>
    <t>901135 00001327</t>
  </si>
  <si>
    <t>901135 00001360</t>
  </si>
  <si>
    <t>901135 00001372</t>
  </si>
  <si>
    <t>901135 00001358</t>
  </si>
  <si>
    <t>SERVICIOS DE TRANSPORTE</t>
  </si>
  <si>
    <t xml:space="preserve">REF. INTERNA </t>
  </si>
  <si>
    <t>CLIENTE</t>
  </si>
  <si>
    <t>REF CLIENTE</t>
  </si>
  <si>
    <t>ORIGEN</t>
  </si>
  <si>
    <t>AHT</t>
  </si>
  <si>
    <t>LERMA</t>
  </si>
  <si>
    <t>PUEBLA</t>
  </si>
  <si>
    <t>Nueva tienda WildFork CONSTITUYENTES QUERETARO (Entrega Paris)</t>
  </si>
  <si>
    <t>Nueva tienda WildFork CONSTITUYENTES QUERETARO (Entrega Kinley)</t>
  </si>
  <si>
    <t>SCAHT030071</t>
  </si>
  <si>
    <t>Envío de refacción Balastra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</si>
</sst>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_ ;\-#,##0\ "/>
    <numFmt numFmtId="165" formatCode="\$#,##0.00"/>
    <numFmt numFmtId="166" formatCode="_-[$$-80A]* #,##0.00_-;\-[$$-80A]* #,##0.00_-;_-[$$-80A]* \-??_-;_-@_-"/>
    <numFmt numFmtId="167" formatCode="dd"/>
    <numFmt numFmtId="168" formatCode="d/m/yyyy"/>
    <numFmt numFmtId="169" formatCode="_-[$$-409]* #,##0.00_ ;_-[$$-409]* \-#,##0.00\ ;_-[$$-409]* \-??_ ;_-@_ "/>
    <numFmt numFmtId="170" formatCode="m/d/yyyy"/>
    <numFmt numFmtId="171" formatCode="[$-F800]dddd&quot;, &quot;mmmm\ dd&quot;, &quot;yyyy"/>
  </numFmts>
  <fonts count="41" x14ac:knownFonts="1">
    <font>
      <sz val="11"/>
      <color theme="1"/>
      <name val="Franklin Gothic Book"/>
      <family val="2"/>
      <charset val="1"/>
    </font>
    <font>
      <b/>
      <sz val="18"/>
      <color rgb="FFFFFFFF"/>
      <name val="Arial"/>
      <family val="2"/>
    </font>
    <font>
      <sz val="11"/>
      <color theme="1" tint="0.14999847407452621"/>
      <name val="Franklin Gothic Book"/>
      <family val="2"/>
      <charset val="1"/>
    </font>
    <font>
      <b/>
      <sz val="11"/>
      <color theme="1" tint="0.14999847407452621"/>
      <name val="Franklin Gothic Book"/>
      <family val="2"/>
      <charset val="1"/>
    </font>
    <font>
      <i/>
      <sz val="8"/>
      <color rgb="FF808080"/>
      <name val="Arial"/>
      <family val="2"/>
    </font>
    <font>
      <sz val="10"/>
      <color rgb="FF1B2A4A"/>
      <name val="Arial"/>
      <family val="2"/>
    </font>
    <font>
      <b/>
      <sz val="10"/>
      <color theme="6" tint="-0.499984740745262"/>
      <name val="Verdana"/>
      <family val="2"/>
      <charset val="1"/>
    </font>
    <font>
      <b/>
      <sz val="12"/>
      <color theme="1"/>
      <name val="Franklin Gothic Book"/>
      <family val="2"/>
      <charset val="1"/>
    </font>
    <font>
      <b/>
      <sz val="10"/>
      <color rgb="FF1B2A4A"/>
      <name val="Arial"/>
      <family val="2"/>
    </font>
    <font>
      <sz val="9"/>
      <color theme="1" tint="0.14999847407452621"/>
      <name val="Franklin Gothic Book"/>
      <family val="2"/>
      <charset val="1"/>
    </font>
    <font>
      <sz val="12"/>
      <color theme="1"/>
      <name val="Franklin Gothic Book"/>
      <family val="2"/>
      <charset val="1"/>
    </font>
    <font>
      <b/>
      <sz val="10"/>
      <color rgb="FFFFFFFF"/>
      <name val="Arial"/>
      <family val="2"/>
    </font>
    <font>
      <b/>
      <sz val="11"/>
      <color rgb="FF1B2A4A"/>
      <name val="Arial"/>
      <family val="2"/>
    </font>
    <font>
      <b/>
      <sz val="12"/>
      <color rgb="FFFFFFFF"/>
      <name val="Arial"/>
      <family val="2"/>
    </font>
    <font>
      <b/>
      <sz val="8"/>
      <color rgb="FFFFFFFF"/>
      <name val="Arial"/>
      <family val="2"/>
    </font>
    <font>
      <sz val="8"/>
      <color theme="1"/>
      <name val="Aptos Narrow"/>
    </font>
    <font>
      <sz val="8"/>
      <color theme="1"/>
      <name val="Arial"/>
      <family val="2"/>
      <charset val="1"/>
    </font>
    <font>
      <sz val="9"/>
      <color rgb="FF1B2A4A"/>
      <name val="Arial"/>
      <family val="2"/>
    </font>
    <font>
      <b/>
      <sz val="11"/>
      <color rgb="FFFFFFFF"/>
      <name val="Arial"/>
      <family val="2"/>
    </font>
    <font>
      <b/>
      <sz val="9"/>
      <color rgb="FF1B2A4A"/>
      <name val="Arial"/>
      <family val="2"/>
    </font>
    <font>
      <sz val="8"/>
      <color rgb="FF1B2A4A"/>
      <name val="Arial"/>
      <family val="2"/>
    </font>
    <font>
      <sz val="8"/>
      <color rgb="FF000000"/>
      <name val="Arial"/>
      <family val="2"/>
      <charset val="1"/>
    </font>
    <font>
      <sz val="9"/>
      <color theme="1"/>
      <name val="Aptos Narrow"/>
      <family val="2"/>
      <charset val="1"/>
    </font>
    <font>
      <b/>
      <sz val="8"/>
      <color rgb="FF1B2A4A"/>
      <name val="Arial"/>
      <family val="2"/>
    </font>
    <font>
      <sz val="12"/>
      <color theme="1"/>
      <name val="Aptos"/>
      <family val="2"/>
      <charset val="1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b/>
      <sz val="12"/>
      <color theme="0"/>
      <name val="Arial"/>
      <family val="2"/>
    </font>
    <font>
      <b/>
      <sz val="12"/>
      <color rgb="FF1B2A4A"/>
      <name val="Arial"/>
      <family val="2"/>
    </font>
    <font>
      <b/>
      <i/>
      <sz val="16"/>
      <color theme="0"/>
      <name val="Arial"/>
      <family val="2"/>
    </font>
    <font>
      <b/>
      <sz val="10"/>
      <color theme="0"/>
      <name val="Arial"/>
      <family val="2"/>
    </font>
    <font>
      <sz val="11"/>
      <color theme="0"/>
      <name val="Franklin Gothic Book"/>
      <family val="2"/>
      <charset val="1"/>
    </font>
    <font>
      <b/>
      <sz val="16"/>
      <color rgb="FF2E7D32"/>
      <name val="Arial"/>
      <family val="2"/>
    </font>
    <font>
      <b/>
      <sz val="16"/>
      <color rgb="FFC62828"/>
      <name val="Arial"/>
      <family val="2"/>
    </font>
    <font>
      <b/>
      <sz val="8"/>
      <color rgb="FFFFFFFF"/>
      <name val="Arial"/>
      <family val="2"/>
    </font>
    <font>
      <b/>
      <sz val="9"/>
      <color theme="0"/>
      <name val="Arial"/>
      <family val="2"/>
    </font>
    <font>
      <b/>
      <sz val="13"/>
      <color rgb="FFFFFFFF"/>
      <name val="Arial"/>
      <family val="2"/>
    </font>
    <font>
      <sz val="12"/>
      <color rgb="FF2E7D32"/>
      <name val="Arial"/>
      <family val="2"/>
    </font>
    <font>
      <sz val="12"/>
      <color rgb="FFC62828"/>
      <name val="Arial"/>
      <family val="2"/>
    </font>
    <font>
      <b/>
      <sz val="16"/>
      <color rgb="FFFFFFFF"/>
      <name val="Arial"/>
      <family val="2"/>
    </font>
    <font>
      <b/>
      <sz val="15"/>
      <color rgb="FFFFFFFF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1B2A4A"/>
        <bgColor rgb="FF253356"/>
      </patternFill>
    </fill>
    <fill>
      <patternFill patternType="solid">
        <fgColor theme="0"/>
        <bgColor rgb="FFF2F2F2"/>
      </patternFill>
    </fill>
    <fill>
      <patternFill patternType="solid">
        <fgColor rgb="FFD6E4F0"/>
        <bgColor rgb="FFE2EFDA"/>
      </patternFill>
    </fill>
    <fill>
      <patternFill patternType="solid">
        <fgColor rgb="FF2E5090"/>
        <bgColor rgb="FF14406B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EC"/>
        <bgColor rgb="FFF2F2F2"/>
      </patternFill>
    </fill>
    <fill>
      <patternFill patternType="solid">
        <fgColor rgb="FF253356"/>
        <bgColor rgb="FF1B2A4A"/>
      </patternFill>
    </fill>
    <fill>
      <patternFill patternType="solid">
        <fgColor theme="2"/>
        <bgColor rgb="FFA1C4E3"/>
      </patternFill>
    </fill>
    <fill>
      <patternFill patternType="solid">
        <fgColor theme="0" tint="-0.499984740745262"/>
        <bgColor rgb="FF666699"/>
      </patternFill>
    </fill>
    <fill>
      <patternFill patternType="solid">
        <fgColor rgb="FFFFFF00"/>
        <bgColor rgb="FFE2EFDA"/>
      </patternFill>
    </fill>
    <fill>
      <patternFill patternType="solid">
        <fgColor rgb="FFFF4629"/>
        <bgColor rgb="FFE2EFDA"/>
      </patternFill>
    </fill>
    <fill>
      <patternFill patternType="solid">
        <fgColor rgb="FFFF4629"/>
        <bgColor rgb="FF14406B"/>
      </patternFill>
    </fill>
    <fill>
      <patternFill patternType="solid">
        <fgColor rgb="FFFF4629"/>
        <bgColor indexed="64"/>
      </patternFill>
    </fill>
    <fill>
      <patternFill patternType="solid">
        <fgColor rgb="FFFF4629"/>
        <bgColor rgb="FF1B2A4A"/>
      </patternFill>
    </fill>
    <fill>
      <patternFill patternType="solid">
        <fgColor rgb="FFFF0000"/>
        <bgColor rgb="FFACCBF9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B0B0B0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D6E4F0"/>
      </patternFill>
    </fill>
    <fill>
      <patternFill patternType="solid">
        <fgColor rgb="FF00B050"/>
        <bgColor indexed="64"/>
      </patternFill>
    </fill>
    <fill>
      <patternFill patternType="solid">
        <fgColor rgb="FFFF4629"/>
        <bgColor rgb="FFF2F2F2"/>
      </patternFill>
    </fill>
    <fill>
      <patternFill patternType="solid">
        <fgColor rgb="FFFFFF00"/>
        <bgColor rgb="FFF2F2F2"/>
      </patternFill>
    </fill>
    <fill>
      <patternFill patternType="solid">
        <fgColor rgb="FF00B050"/>
        <bgColor rgb="FFF2F2F2"/>
      </patternFill>
    </fill>
    <fill>
      <patternFill patternType="solid">
        <fgColor rgb="FF00B050"/>
        <bgColor rgb="FFE2EFDA"/>
      </patternFill>
    </fill>
    <fill>
      <patternFill patternType="solid">
        <fgColor rgb="FFFF4629"/>
        <bgColor rgb="FF253356"/>
      </patternFill>
    </fill>
  </fills>
  <borders count="23">
    <border>
      <left/>
      <right/>
      <top/>
      <bottom/>
      <diagonal/>
    </border>
    <border>
      <left/>
      <right/>
      <top/>
      <bottom style="hair">
        <color rgb="FFB0B0B0"/>
      </bottom>
      <diagonal/>
    </border>
    <border>
      <left/>
      <right/>
      <top/>
      <bottom style="medium">
        <color rgb="FFC49A2A"/>
      </bottom>
      <diagonal/>
    </border>
    <border>
      <left style="thin">
        <color rgb="FF1B2A4A"/>
      </left>
      <right style="thin">
        <color rgb="FF1B2A4A"/>
      </right>
      <top style="medium">
        <color rgb="FF1B2A4A"/>
      </top>
      <bottom style="medium">
        <color rgb="FF1B2A4A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medium">
        <color rgb="FF1B2A4A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B2A4A"/>
      </left>
      <right style="thin">
        <color rgb="FF1B2A4A"/>
      </right>
      <top style="medium">
        <color rgb="FF1B2A4A"/>
      </top>
      <bottom style="thin">
        <color auto="1"/>
      </bottom>
      <diagonal/>
    </border>
    <border>
      <left style="thin">
        <color rgb="FF1B2A4A"/>
      </left>
      <right style="thin">
        <color rgb="FF1B2A4A"/>
      </right>
      <top style="medium">
        <color rgb="FF1B2A4A"/>
      </top>
      <bottom/>
      <diagonal/>
    </border>
    <border>
      <left/>
      <right/>
      <top style="medium">
        <color rgb="FF1B2A4A"/>
      </top>
      <bottom style="medium">
        <color rgb="FF1B2A4A"/>
      </bottom>
      <diagonal/>
    </border>
    <border>
      <left style="thin">
        <color rgb="FFB0B0B0"/>
      </left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1B2A4A"/>
      </left>
      <right/>
      <top/>
      <bottom/>
      <diagonal/>
    </border>
    <border>
      <left style="thin">
        <color rgb="FF1B2A4A"/>
      </left>
      <right style="thin">
        <color rgb="FF1B2A4A"/>
      </right>
      <top/>
      <bottom/>
      <diagonal/>
    </border>
    <border>
      <left/>
      <right style="thin">
        <color rgb="FF1B2A4A"/>
      </right>
      <top style="medium">
        <color rgb="FF1B2A4A"/>
      </top>
      <bottom/>
      <diagonal/>
    </border>
    <border>
      <left/>
      <right style="thin">
        <color rgb="FF1B2A4A"/>
      </right>
      <top/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auto="1"/>
      </right>
      <top style="thin">
        <color rgb="FFB0B0B0"/>
      </top>
      <bottom style="thin">
        <color rgb="FFB0B0B0"/>
      </bottom>
      <diagonal/>
    </border>
    <border>
      <left style="thin">
        <color rgb="FFFF4629"/>
      </left>
      <right style="thin">
        <color rgb="FFFF4629"/>
      </right>
      <top style="thin">
        <color rgb="FFFF4629"/>
      </top>
      <bottom style="thin">
        <color rgb="FFFF4629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66">
    <xf numFmtId="0" fontId="0" fillId="0" borderId="0" xfId="0"/>
    <xf numFmtId="0" fontId="0" fillId="3" borderId="0" xfId="0" applyFill="1"/>
    <xf numFmtId="0" fontId="2" fillId="3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horizontal="right" vertical="center"/>
    </xf>
    <xf numFmtId="0" fontId="5" fillId="4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vertical="center" wrapText="1"/>
    </xf>
    <xf numFmtId="0" fontId="7" fillId="0" borderId="0" xfId="0" applyFont="1"/>
    <xf numFmtId="0" fontId="9" fillId="3" borderId="0" xfId="0" applyFont="1" applyFill="1" applyAlignment="1">
      <alignment vertical="center" wrapText="1"/>
    </xf>
    <xf numFmtId="0" fontId="10" fillId="0" borderId="0" xfId="0" applyFont="1"/>
    <xf numFmtId="0" fontId="5" fillId="4" borderId="2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wrapText="1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19" fillId="4" borderId="10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0" fillId="4" borderId="4" xfId="0" applyFont="1" applyFill="1" applyBorder="1" applyAlignment="1">
      <alignment horizontal="center" vertical="center" wrapText="1"/>
    </xf>
    <xf numFmtId="171" fontId="20" fillId="4" borderId="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8" fillId="4" borderId="1" xfId="0" applyFont="1" applyFill="1" applyBorder="1" applyAlignment="1">
      <alignment horizontal="left" vertical="center" wrapText="1"/>
    </xf>
    <xf numFmtId="0" fontId="28" fillId="4" borderId="2" xfId="0" applyFont="1" applyFill="1" applyBorder="1" applyAlignment="1">
      <alignment horizontal="left" vertical="center" wrapText="1"/>
    </xf>
    <xf numFmtId="0" fontId="29" fillId="13" borderId="7" xfId="0" applyFont="1" applyFill="1" applyBorder="1" applyAlignment="1">
      <alignment horizontal="left" vertical="center" wrapText="1"/>
    </xf>
    <xf numFmtId="0" fontId="8" fillId="3" borderId="20" xfId="0" applyFont="1" applyFill="1" applyBorder="1" applyAlignment="1">
      <alignment horizontal="right" vertical="center"/>
    </xf>
    <xf numFmtId="165" fontId="12" fillId="3" borderId="20" xfId="0" applyNumberFormat="1" applyFont="1" applyFill="1" applyBorder="1" applyAlignment="1">
      <alignment horizontal="right" vertical="center"/>
    </xf>
    <xf numFmtId="0" fontId="5" fillId="3" borderId="20" xfId="0" applyFont="1" applyFill="1" applyBorder="1" applyAlignment="1">
      <alignment horizontal="right" vertical="center"/>
    </xf>
    <xf numFmtId="165" fontId="5" fillId="3" borderId="20" xfId="0" applyNumberFormat="1" applyFont="1" applyFill="1" applyBorder="1" applyAlignment="1">
      <alignment horizontal="right" vertical="center"/>
    </xf>
    <xf numFmtId="165" fontId="8" fillId="3" borderId="20" xfId="0" applyNumberFormat="1" applyFont="1" applyFill="1" applyBorder="1" applyAlignment="1">
      <alignment horizontal="right" vertical="center"/>
    </xf>
    <xf numFmtId="0" fontId="13" fillId="2" borderId="20" xfId="0" applyFont="1" applyFill="1" applyBorder="1" applyAlignment="1">
      <alignment horizontal="right" vertical="center"/>
    </xf>
    <xf numFmtId="0" fontId="11" fillId="14" borderId="9" xfId="0" applyFont="1" applyFill="1" applyBorder="1" applyAlignment="1">
      <alignment horizontal="center" vertical="center" wrapText="1"/>
    </xf>
    <xf numFmtId="1" fontId="5" fillId="6" borderId="20" xfId="0" applyNumberFormat="1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left" vertical="center" wrapText="1"/>
    </xf>
    <xf numFmtId="4" fontId="5" fillId="6" borderId="20" xfId="0" applyNumberFormat="1" applyFont="1" applyFill="1" applyBorder="1" applyAlignment="1">
      <alignment horizontal="right" vertical="center"/>
    </xf>
    <xf numFmtId="1" fontId="5" fillId="3" borderId="20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left" vertical="center" wrapText="1"/>
    </xf>
    <xf numFmtId="4" fontId="5" fillId="3" borderId="20" xfId="0" applyNumberFormat="1" applyFont="1" applyFill="1" applyBorder="1" applyAlignment="1">
      <alignment horizontal="right" vertical="center"/>
    </xf>
    <xf numFmtId="164" fontId="5" fillId="6" borderId="20" xfId="0" applyNumberFormat="1" applyFont="1" applyFill="1" applyBorder="1" applyAlignment="1">
      <alignment horizontal="center" vertical="center"/>
    </xf>
    <xf numFmtId="0" fontId="5" fillId="6" borderId="20" xfId="0" applyFont="1" applyFill="1" applyBorder="1" applyAlignment="1">
      <alignment horizontal="center" vertical="center"/>
    </xf>
    <xf numFmtId="168" fontId="17" fillId="6" borderId="20" xfId="0" applyNumberFormat="1" applyFont="1" applyFill="1" applyBorder="1" applyAlignment="1">
      <alignment horizontal="center" vertical="center"/>
    </xf>
    <xf numFmtId="0" fontId="30" fillId="9" borderId="0" xfId="0" applyFont="1" applyFill="1" applyAlignment="1">
      <alignment horizontal="center" vertical="center"/>
    </xf>
    <xf numFmtId="168" fontId="17" fillId="3" borderId="20" xfId="0" applyNumberFormat="1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left" vertical="center" wrapText="1"/>
    </xf>
    <xf numFmtId="0" fontId="17" fillId="6" borderId="20" xfId="0" applyFont="1" applyFill="1" applyBorder="1" applyAlignment="1">
      <alignment horizontal="left" vertical="center" wrapText="1"/>
    </xf>
    <xf numFmtId="0" fontId="17" fillId="10" borderId="13" xfId="0" applyFont="1" applyFill="1" applyBorder="1" applyAlignment="1">
      <alignment vertical="center"/>
    </xf>
    <xf numFmtId="168" fontId="17" fillId="3" borderId="20" xfId="0" applyNumberFormat="1" applyFont="1" applyFill="1" applyBorder="1" applyAlignment="1">
      <alignment horizontal="left" vertical="center" wrapText="1"/>
    </xf>
    <xf numFmtId="0" fontId="32" fillId="7" borderId="4" xfId="0" applyFont="1" applyFill="1" applyBorder="1" applyAlignment="1">
      <alignment horizontal="center" vertical="center"/>
    </xf>
    <xf numFmtId="0" fontId="33" fillId="8" borderId="4" xfId="0" applyFont="1" applyFill="1" applyBorder="1" applyAlignment="1">
      <alignment horizontal="center" vertical="center"/>
    </xf>
    <xf numFmtId="0" fontId="20" fillId="6" borderId="12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3" fillId="6" borderId="20" xfId="0" applyFont="1" applyFill="1" applyBorder="1" applyAlignment="1">
      <alignment horizontal="left" vertical="center"/>
    </xf>
    <xf numFmtId="0" fontId="20" fillId="6" borderId="20" xfId="0" applyFont="1" applyFill="1" applyBorder="1" applyAlignment="1">
      <alignment horizontal="center" vertical="center"/>
    </xf>
    <xf numFmtId="2" fontId="20" fillId="6" borderId="20" xfId="0" applyNumberFormat="1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left" vertical="center"/>
    </xf>
    <xf numFmtId="0" fontId="20" fillId="3" borderId="20" xfId="0" applyFont="1" applyFill="1" applyBorder="1" applyAlignment="1">
      <alignment horizontal="center" vertical="center"/>
    </xf>
    <xf numFmtId="2" fontId="20" fillId="3" borderId="20" xfId="0" applyNumberFormat="1" applyFont="1" applyFill="1" applyBorder="1" applyAlignment="1">
      <alignment horizontal="center" vertical="center"/>
    </xf>
    <xf numFmtId="0" fontId="20" fillId="3" borderId="20" xfId="0" applyFont="1" applyFill="1" applyBorder="1" applyAlignment="1">
      <alignment horizontal="left" vertical="center"/>
    </xf>
    <xf numFmtId="0" fontId="20" fillId="0" borderId="20" xfId="0" applyFont="1" applyBorder="1" applyAlignment="1">
      <alignment horizontal="center" vertical="center"/>
    </xf>
    <xf numFmtId="0" fontId="20" fillId="6" borderId="20" xfId="0" applyFont="1" applyFill="1" applyBorder="1" applyAlignment="1">
      <alignment horizontal="left" vertical="center"/>
    </xf>
    <xf numFmtId="0" fontId="20" fillId="23" borderId="20" xfId="0" applyFont="1" applyFill="1" applyBorder="1" applyAlignment="1">
      <alignment horizontal="center" vertical="center"/>
    </xf>
    <xf numFmtId="0" fontId="20" fillId="24" borderId="20" xfId="0" applyFont="1" applyFill="1" applyBorder="1" applyAlignment="1">
      <alignment horizontal="center" vertical="center"/>
    </xf>
    <xf numFmtId="0" fontId="20" fillId="12" borderId="20" xfId="0" applyFont="1" applyFill="1" applyBorder="1" applyAlignment="1">
      <alignment horizontal="center" vertical="center"/>
    </xf>
    <xf numFmtId="0" fontId="20" fillId="25" borderId="20" xfId="0" applyFont="1" applyFill="1" applyBorder="1" applyAlignment="1">
      <alignment horizontal="center" vertical="center"/>
    </xf>
    <xf numFmtId="0" fontId="20" fillId="26" borderId="20" xfId="0" applyFont="1" applyFill="1" applyBorder="1" applyAlignment="1">
      <alignment horizontal="center" vertical="center"/>
    </xf>
    <xf numFmtId="0" fontId="22" fillId="3" borderId="20" xfId="0" applyFont="1" applyFill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0" xfId="0" applyFont="1" applyBorder="1" applyAlignment="1">
      <alignment horizontal="center" vertical="center"/>
    </xf>
    <xf numFmtId="0" fontId="22" fillId="3" borderId="20" xfId="0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/>
    </xf>
    <xf numFmtId="0" fontId="19" fillId="13" borderId="20" xfId="0" applyFont="1" applyFill="1" applyBorder="1" applyAlignment="1">
      <alignment horizontal="center" vertical="center"/>
    </xf>
    <xf numFmtId="2" fontId="35" fillId="13" borderId="20" xfId="0" applyNumberFormat="1" applyFont="1" applyFill="1" applyBorder="1" applyAlignment="1">
      <alignment horizontal="center" vertical="center"/>
    </xf>
    <xf numFmtId="0" fontId="35" fillId="13" borderId="20" xfId="0" applyFont="1" applyFill="1" applyBorder="1" applyAlignment="1">
      <alignment horizontal="center" vertical="center"/>
    </xf>
    <xf numFmtId="0" fontId="34" fillId="27" borderId="21" xfId="0" applyFont="1" applyFill="1" applyBorder="1" applyAlignment="1">
      <alignment horizontal="center" vertical="center" wrapText="1"/>
    </xf>
    <xf numFmtId="0" fontId="14" fillId="27" borderId="21" xfId="0" applyFont="1" applyFill="1" applyBorder="1" applyAlignment="1">
      <alignment horizontal="center" vertical="center" wrapText="1"/>
    </xf>
    <xf numFmtId="0" fontId="25" fillId="14" borderId="9" xfId="0" applyFont="1" applyFill="1" applyBorder="1" applyAlignment="1">
      <alignment horizontal="center" vertical="center" wrapText="1"/>
    </xf>
    <xf numFmtId="0" fontId="36" fillId="2" borderId="21" xfId="0" applyFont="1" applyFill="1" applyBorder="1" applyAlignment="1">
      <alignment horizontal="center" vertical="center" wrapText="1"/>
    </xf>
    <xf numFmtId="0" fontId="37" fillId="7" borderId="4" xfId="0" applyFont="1" applyFill="1" applyBorder="1" applyAlignment="1">
      <alignment horizontal="center" vertical="center"/>
    </xf>
    <xf numFmtId="164" fontId="37" fillId="7" borderId="4" xfId="0" applyNumberFormat="1" applyFont="1" applyFill="1" applyBorder="1" applyAlignment="1">
      <alignment horizontal="center" vertical="center"/>
    </xf>
    <xf numFmtId="0" fontId="38" fillId="8" borderId="4" xfId="0" applyFont="1" applyFill="1" applyBorder="1" applyAlignment="1">
      <alignment horizontal="center" vertical="center"/>
    </xf>
    <xf numFmtId="164" fontId="38" fillId="8" borderId="4" xfId="0" applyNumberFormat="1" applyFont="1" applyFill="1" applyBorder="1" applyAlignment="1">
      <alignment horizontal="center" vertical="center"/>
    </xf>
    <xf numFmtId="167" fontId="39" fillId="2" borderId="4" xfId="0" applyNumberFormat="1" applyFont="1" applyFill="1" applyBorder="1" applyAlignment="1">
      <alignment horizontal="center" vertical="center" textRotation="135"/>
    </xf>
    <xf numFmtId="0" fontId="39" fillId="2" borderId="4" xfId="0" applyFont="1" applyFill="1" applyBorder="1" applyAlignment="1">
      <alignment horizontal="center" vertical="center" textRotation="135"/>
    </xf>
    <xf numFmtId="0" fontId="40" fillId="2" borderId="4" xfId="0" applyFont="1" applyFill="1" applyBorder="1" applyAlignment="1">
      <alignment horizontal="center" vertical="center" textRotation="135"/>
    </xf>
    <xf numFmtId="0" fontId="40" fillId="2" borderId="4" xfId="0" applyFont="1" applyFill="1" applyBorder="1" applyAlignment="1">
      <alignment horizontal="center" vertical="center" wrapText="1"/>
    </xf>
    <xf numFmtId="0" fontId="14" fillId="14" borderId="9" xfId="0" applyFont="1" applyFill="1" applyBorder="1" applyAlignment="1">
      <alignment horizontal="center" vertical="center" wrapText="1"/>
    </xf>
    <xf numFmtId="1" fontId="20" fillId="3" borderId="20" xfId="0" applyNumberFormat="1" applyFont="1" applyFill="1" applyBorder="1" applyAlignment="1">
      <alignment horizontal="center" vertical="center"/>
    </xf>
    <xf numFmtId="1" fontId="20" fillId="6" borderId="20" xfId="0" applyNumberFormat="1" applyFont="1" applyFill="1" applyBorder="1" applyAlignment="1">
      <alignment horizontal="center" vertical="center"/>
    </xf>
    <xf numFmtId="0" fontId="17" fillId="3" borderId="20" xfId="0" applyFont="1" applyFill="1" applyBorder="1" applyAlignment="1">
      <alignment horizontal="center" vertical="center" wrapText="1"/>
    </xf>
    <xf numFmtId="170" fontId="17" fillId="3" borderId="20" xfId="0" applyNumberFormat="1" applyFont="1" applyFill="1" applyBorder="1" applyAlignment="1">
      <alignment horizontal="center" vertical="center" wrapText="1"/>
    </xf>
    <xf numFmtId="165" fontId="17" fillId="3" borderId="20" xfId="0" applyNumberFormat="1" applyFont="1" applyFill="1" applyBorder="1" applyAlignment="1">
      <alignment horizontal="right" vertical="center"/>
    </xf>
    <xf numFmtId="0" fontId="17" fillId="6" borderId="20" xfId="0" applyFont="1" applyFill="1" applyBorder="1" applyAlignment="1">
      <alignment horizontal="center" vertical="center" wrapText="1"/>
    </xf>
    <xf numFmtId="170" fontId="17" fillId="6" borderId="20" xfId="0" applyNumberFormat="1" applyFont="1" applyFill="1" applyBorder="1" applyAlignment="1">
      <alignment horizontal="center" vertical="center" wrapText="1"/>
    </xf>
    <xf numFmtId="165" fontId="17" fillId="6" borderId="20" xfId="0" applyNumberFormat="1" applyFont="1" applyFill="1" applyBorder="1" applyAlignment="1">
      <alignment horizontal="right" vertical="center"/>
    </xf>
    <xf numFmtId="165" fontId="11" fillId="27" borderId="0" xfId="0" applyNumberFormat="1" applyFont="1" applyFill="1" applyAlignment="1">
      <alignment horizontal="right" vertical="center"/>
    </xf>
    <xf numFmtId="166" fontId="13" fillId="27" borderId="20" xfId="0" applyNumberFormat="1" applyFont="1" applyFill="1" applyBorder="1" applyAlignment="1">
      <alignment horizontal="right" vertical="center"/>
    </xf>
    <xf numFmtId="165" fontId="27" fillId="27" borderId="20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166" fontId="17" fillId="0" borderId="20" xfId="0" applyNumberFormat="1" applyFont="1" applyBorder="1" applyAlignment="1">
      <alignment horizontal="center" vertical="center"/>
    </xf>
    <xf numFmtId="0" fontId="0" fillId="0" borderId="20" xfId="0" applyBorder="1"/>
    <xf numFmtId="0" fontId="20" fillId="6" borderId="20" xfId="0" applyFont="1" applyFill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 wrapText="1"/>
    </xf>
    <xf numFmtId="0" fontId="8" fillId="13" borderId="8" xfId="0" applyFont="1" applyFill="1" applyBorder="1" applyAlignment="1">
      <alignment horizontal="center" vertical="center" wrapText="1"/>
    </xf>
    <xf numFmtId="0" fontId="0" fillId="15" borderId="15" xfId="0" applyFill="1" applyBorder="1"/>
    <xf numFmtId="0" fontId="17" fillId="6" borderId="20" xfId="0" applyFont="1" applyFill="1" applyBorder="1" applyAlignment="1">
      <alignment horizontal="center" vertical="center"/>
    </xf>
    <xf numFmtId="166" fontId="17" fillId="6" borderId="20" xfId="0" applyNumberFormat="1" applyFont="1" applyFill="1" applyBorder="1" applyAlignment="1">
      <alignment horizontal="center" vertical="center"/>
    </xf>
    <xf numFmtId="168" fontId="21" fillId="0" borderId="20" xfId="0" applyNumberFormat="1" applyFont="1" applyBorder="1" applyAlignment="1">
      <alignment horizontal="center" vertical="center"/>
    </xf>
    <xf numFmtId="0" fontId="18" fillId="5" borderId="0" xfId="0" applyFont="1" applyFill="1" applyAlignment="1">
      <alignment horizontal="center" vertical="center" wrapText="1"/>
    </xf>
    <xf numFmtId="0" fontId="17" fillId="3" borderId="20" xfId="0" applyFont="1" applyFill="1" applyBorder="1" applyAlignment="1">
      <alignment horizontal="center" vertical="center"/>
    </xf>
    <xf numFmtId="0" fontId="20" fillId="16" borderId="20" xfId="0" applyFont="1" applyFill="1" applyBorder="1" applyAlignment="1">
      <alignment horizontal="center" vertical="center" wrapText="1"/>
    </xf>
    <xf numFmtId="0" fontId="0" fillId="15" borderId="20" xfId="0" applyFill="1" applyBorder="1"/>
    <xf numFmtId="0" fontId="8" fillId="13" borderId="9" xfId="0" applyFont="1" applyFill="1" applyBorder="1" applyAlignment="1">
      <alignment horizontal="center" vertical="center" wrapText="1"/>
    </xf>
    <xf numFmtId="0" fontId="0" fillId="15" borderId="5" xfId="0" applyFill="1" applyBorder="1"/>
    <xf numFmtId="0" fontId="0" fillId="15" borderId="16" xfId="0" applyFill="1" applyBorder="1"/>
    <xf numFmtId="0" fontId="0" fillId="15" borderId="14" xfId="0" applyFill="1" applyBorder="1"/>
    <xf numFmtId="0" fontId="0" fillId="15" borderId="0" xfId="0" applyFill="1"/>
    <xf numFmtId="0" fontId="0" fillId="15" borderId="17" xfId="0" applyFill="1" applyBorder="1"/>
    <xf numFmtId="0" fontId="17" fillId="0" borderId="20" xfId="0" applyFont="1" applyBorder="1" applyAlignment="1">
      <alignment horizontal="center" vertical="center"/>
    </xf>
    <xf numFmtId="168" fontId="17" fillId="0" borderId="20" xfId="0" applyNumberFormat="1" applyFont="1" applyBorder="1" applyAlignment="1">
      <alignment horizontal="center" vertical="center"/>
    </xf>
    <xf numFmtId="0" fontId="18" fillId="5" borderId="20" xfId="0" applyFont="1" applyFill="1" applyBorder="1" applyAlignment="1">
      <alignment horizontal="center" vertical="center" wrapText="1"/>
    </xf>
    <xf numFmtId="0" fontId="19" fillId="13" borderId="20" xfId="0" applyFont="1" applyFill="1" applyBorder="1" applyAlignment="1">
      <alignment horizontal="center" vertical="center" wrapText="1"/>
    </xf>
    <xf numFmtId="0" fontId="20" fillId="11" borderId="20" xfId="0" applyFont="1" applyFill="1" applyBorder="1" applyAlignment="1">
      <alignment horizontal="center" vertical="center" wrapText="1"/>
    </xf>
    <xf numFmtId="170" fontId="17" fillId="0" borderId="20" xfId="0" applyNumberFormat="1" applyFont="1" applyBorder="1" applyAlignment="1">
      <alignment horizontal="center" vertical="center"/>
    </xf>
    <xf numFmtId="0" fontId="30" fillId="9" borderId="20" xfId="0" applyFont="1" applyFill="1" applyBorder="1" applyAlignment="1">
      <alignment horizontal="center" vertical="center"/>
    </xf>
    <xf numFmtId="0" fontId="31" fillId="0" borderId="20" xfId="0" applyFont="1" applyBorder="1"/>
    <xf numFmtId="169" fontId="17" fillId="0" borderId="20" xfId="0" applyNumberFormat="1" applyFont="1" applyBorder="1" applyAlignment="1">
      <alignment horizontal="center" vertical="center"/>
    </xf>
    <xf numFmtId="2" fontId="17" fillId="6" borderId="20" xfId="0" applyNumberFormat="1" applyFont="1" applyFill="1" applyBorder="1" applyAlignment="1">
      <alignment horizontal="center" vertical="center"/>
    </xf>
    <xf numFmtId="168" fontId="17" fillId="6" borderId="20" xfId="0" applyNumberFormat="1" applyFont="1" applyFill="1" applyBorder="1" applyAlignment="1">
      <alignment horizontal="center" vertical="center"/>
    </xf>
    <xf numFmtId="0" fontId="8" fillId="15" borderId="0" xfId="0" applyFont="1" applyFill="1" applyAlignment="1">
      <alignment horizontal="center" vertical="center"/>
    </xf>
    <xf numFmtId="170" fontId="17" fillId="6" borderId="20" xfId="0" applyNumberFormat="1" applyFont="1" applyFill="1" applyBorder="1" applyAlignment="1">
      <alignment horizontal="center" vertical="center"/>
    </xf>
    <xf numFmtId="169" fontId="17" fillId="6" borderId="20" xfId="0" applyNumberFormat="1" applyFont="1" applyFill="1" applyBorder="1" applyAlignment="1">
      <alignment horizontal="center" vertical="center"/>
    </xf>
    <xf numFmtId="0" fontId="19" fillId="4" borderId="20" xfId="0" applyFont="1" applyFill="1" applyBorder="1" applyAlignment="1">
      <alignment horizontal="center" vertical="center" wrapText="1"/>
    </xf>
    <xf numFmtId="164" fontId="20" fillId="6" borderId="20" xfId="0" applyNumberFormat="1" applyFont="1" applyFill="1" applyBorder="1" applyAlignment="1">
      <alignment horizontal="center" vertical="center" wrapText="1"/>
    </xf>
    <xf numFmtId="2" fontId="17" fillId="0" borderId="20" xfId="0" applyNumberFormat="1" applyFont="1" applyBorder="1" applyAlignment="1">
      <alignment horizontal="center" vertical="center"/>
    </xf>
    <xf numFmtId="165" fontId="8" fillId="15" borderId="20" xfId="0" applyNumberFormat="1" applyFont="1" applyFill="1" applyBorder="1" applyAlignment="1">
      <alignment horizontal="center" vertical="center"/>
    </xf>
    <xf numFmtId="1" fontId="19" fillId="4" borderId="20" xfId="0" applyNumberFormat="1" applyFont="1" applyFill="1" applyBorder="1" applyAlignment="1">
      <alignment horizontal="center" vertical="center" wrapText="1"/>
    </xf>
    <xf numFmtId="164" fontId="20" fillId="0" borderId="20" xfId="0" applyNumberFormat="1" applyFont="1" applyBorder="1" applyAlignment="1">
      <alignment horizontal="center" vertical="center" wrapText="1"/>
    </xf>
    <xf numFmtId="0" fontId="19" fillId="6" borderId="20" xfId="0" applyFont="1" applyFill="1" applyBorder="1" applyAlignment="1">
      <alignment horizontal="center" vertical="center" wrapText="1"/>
    </xf>
    <xf numFmtId="165" fontId="8" fillId="15" borderId="22" xfId="0" applyNumberFormat="1" applyFont="1" applyFill="1" applyBorder="1" applyAlignment="1">
      <alignment horizontal="center" vertical="center"/>
    </xf>
    <xf numFmtId="0" fontId="0" fillId="15" borderId="22" xfId="0" applyFill="1" applyBorder="1"/>
    <xf numFmtId="0" fontId="19" fillId="15" borderId="20" xfId="0" applyFont="1" applyFill="1" applyBorder="1" applyAlignment="1">
      <alignment horizontal="center" vertical="center" wrapText="1"/>
    </xf>
    <xf numFmtId="0" fontId="25" fillId="5" borderId="20" xfId="0" applyFont="1" applyFill="1" applyBorder="1" applyAlignment="1">
      <alignment horizontal="center" vertical="center" wrapText="1"/>
    </xf>
    <xf numFmtId="0" fontId="20" fillId="9" borderId="20" xfId="0" applyFont="1" applyFill="1" applyBorder="1" applyAlignment="1">
      <alignment horizontal="center" vertical="center"/>
    </xf>
    <xf numFmtId="0" fontId="20" fillId="0" borderId="20" xfId="0" applyFont="1" applyBorder="1" applyAlignment="1">
      <alignment horizontal="center"/>
    </xf>
    <xf numFmtId="0" fontId="20" fillId="21" borderId="20" xfId="0" applyFont="1" applyFill="1" applyBorder="1" applyAlignment="1">
      <alignment horizontal="center"/>
    </xf>
    <xf numFmtId="0" fontId="0" fillId="22" borderId="20" xfId="0" applyFill="1" applyBorder="1"/>
    <xf numFmtId="0" fontId="20" fillId="17" borderId="20" xfId="0" applyFont="1" applyFill="1" applyBorder="1" applyAlignment="1">
      <alignment horizontal="center"/>
    </xf>
    <xf numFmtId="0" fontId="0" fillId="18" borderId="20" xfId="0" applyFill="1" applyBorder="1"/>
    <xf numFmtId="0" fontId="20" fillId="19" borderId="20" xfId="0" applyFont="1" applyFill="1" applyBorder="1" applyAlignment="1">
      <alignment horizontal="center"/>
    </xf>
    <xf numFmtId="0" fontId="0" fillId="20" borderId="20" xfId="0" applyFill="1" applyBorder="1"/>
    <xf numFmtId="0" fontId="14" fillId="2" borderId="11" xfId="0" applyFont="1" applyFill="1" applyBorder="1" applyAlignment="1">
      <alignment horizontal="center" vertical="center" wrapText="1"/>
    </xf>
    <xf numFmtId="0" fontId="0" fillId="0" borderId="19" xfId="0" applyBorder="1"/>
    <xf numFmtId="0" fontId="14" fillId="2" borderId="12" xfId="0" applyFont="1" applyFill="1" applyBorder="1" applyAlignment="1">
      <alignment horizontal="center" vertical="center" wrapText="1"/>
    </xf>
    <xf numFmtId="0" fontId="0" fillId="0" borderId="18" xfId="0" applyBorder="1"/>
    <xf numFmtId="171" fontId="20" fillId="4" borderId="12" xfId="0" applyNumberFormat="1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/>
    </xf>
    <xf numFmtId="0" fontId="0" fillId="0" borderId="6" xfId="0" applyBorder="1"/>
    <xf numFmtId="0" fontId="11" fillId="14" borderId="3" xfId="0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right" vertical="center"/>
    </xf>
  </cellXfs>
  <cellStyles count="1">
    <cellStyle name="Normal" xfId="0" builtinId="0"/>
  </cellStyles>
  <dxfs count="4">
    <dxf>
      <border diagonalUp="0" diagonalDown="0">
        <left style="thin">
          <color rgb="FFFF4629"/>
        </left>
        <right style="thin">
          <color rgb="FFFF4629"/>
        </right>
        <top style="thin">
          <color rgb="FFFF4629"/>
        </top>
        <bottom style="thin">
          <color rgb="FFFF4629"/>
        </bottom>
        <vertical style="thin">
          <color rgb="FFFF4629"/>
        </vertical>
        <horizontal style="thin">
          <color rgb="FFFF4629"/>
        </horizontal>
      </border>
    </dxf>
    <dxf>
      <border diagonalUp="0" diagonalDown="0">
        <left style="thin">
          <color rgb="FFFF4629"/>
        </left>
        <right style="thin">
          <color rgb="FFFF4629"/>
        </right>
        <top style="thin">
          <color rgb="FFFF4629"/>
        </top>
        <bottom style="thin">
          <color rgb="FFFF4629"/>
        </bottom>
        <vertical style="thin">
          <color rgb="FFFF4629"/>
        </vertical>
        <horizontal style="thin">
          <color rgb="FFFF4629"/>
        </horizontal>
      </border>
    </dxf>
    <dxf>
      <border diagonalUp="0" diagonalDown="0">
        <left style="thin">
          <color rgb="FFFF4629"/>
        </left>
        <right style="thin">
          <color rgb="FFFF4629"/>
        </right>
        <top style="thin">
          <color rgb="FFFF4629"/>
        </top>
        <bottom style="thin">
          <color rgb="FFFF4629"/>
        </bottom>
        <vertical style="thin">
          <color rgb="FFFF4629"/>
        </vertical>
        <horizontal style="thin">
          <color rgb="FFFF4629"/>
        </horizontal>
      </border>
    </dxf>
    <dxf>
      <border diagonalUp="0" diagonalDown="0">
        <left style="thin">
          <color rgb="FFFF4629"/>
        </left>
        <right style="thin">
          <color rgb="FFFF4629"/>
        </right>
        <top style="thin">
          <color rgb="FFFF4629"/>
        </top>
        <bottom style="thin">
          <color rgb="FFFF4629"/>
        </bottom>
        <vertical style="thin">
          <color rgb="FFFF4629"/>
        </vertical>
        <horizontal style="thin">
          <color rgb="FFFF4629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1C4E3"/>
      <rgbColor rgb="FF993366"/>
      <rgbColor rgb="FFF2F2F2"/>
      <rgbColor rgb="FFD6E4F0"/>
      <rgbColor rgb="FF660066"/>
      <rgbColor rgb="FFFF8080"/>
      <rgbColor rgb="FF0066CC"/>
      <rgbColor rgb="FFBDDA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ACCBF9"/>
      <rgbColor rgb="FFFF99CC"/>
      <rgbColor rgb="FFCC99FF"/>
      <rgbColor rgb="FFFCE4EC"/>
      <rgbColor rgb="FF3366FF"/>
      <rgbColor rgb="FF33CCCC"/>
      <rgbColor rgb="FF99CC00"/>
      <rgbColor rgb="FFFFCC00"/>
      <rgbColor rgb="FFC49A2A"/>
      <rgbColor rgb="FFFF6600"/>
      <rgbColor rgb="FF666699"/>
      <rgbColor rgb="FFB0B0B0"/>
      <rgbColor rgb="FF14406B"/>
      <rgbColor rgb="FF2E7D32"/>
      <rgbColor rgb="FF253356"/>
      <rgbColor rgb="FF1B2A4A"/>
      <rgbColor rgb="FFC62828"/>
      <rgbColor rgb="FF993366"/>
      <rgbColor rgb="FF2E5090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46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</xdr:row>
      <xdr:rowOff>0</xdr:rowOff>
    </xdr:from>
    <xdr:to>
      <xdr:col>3</xdr:col>
      <xdr:colOff>304800</xdr:colOff>
      <xdr:row>13</xdr:row>
      <xdr:rowOff>38100</xdr:rowOff>
    </xdr:to>
    <xdr:sp macro="" textlink="">
      <xdr:nvSpPr>
        <xdr:cNvPr id="1029" name="AutoShape 5" descr="Imagen de ">
          <a:extLst>
            <a:ext uri="{FF2B5EF4-FFF2-40B4-BE49-F238E27FC236}">
              <a16:creationId xmlns:a16="http://schemas.microsoft.com/office/drawing/2014/main" id="{B7F8EDF1-29BB-B73C-ABF2-767038291197}"/>
            </a:ext>
          </a:extLst>
        </xdr:cNvPr>
        <xdr:cNvSpPr>
          <a:spLocks noChangeAspect="1" noChangeArrowheads="1"/>
        </xdr:cNvSpPr>
      </xdr:nvSpPr>
      <xdr:spPr bwMode="auto">
        <a:xfrm>
          <a:off x="8712200" y="33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638279</xdr:colOff>
      <xdr:row>5</xdr:row>
      <xdr:rowOff>220134</xdr:rowOff>
    </xdr:from>
    <xdr:to>
      <xdr:col>3</xdr:col>
      <xdr:colOff>4512732</xdr:colOff>
      <xdr:row>17</xdr:row>
      <xdr:rowOff>135468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2EBC809-F10A-ADE6-48F0-B7CDCD99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3479" y="1524001"/>
          <a:ext cx="6549920" cy="3302000"/>
        </a:xfrm>
        <a:prstGeom prst="rect">
          <a:avLst/>
        </a:prstGeom>
      </xdr:spPr>
    </xdr:pic>
    <xdr:clientData/>
  </xdr:twoCellAnchor>
  <xdr:twoCellAnchor editAs="oneCell">
    <xdr:from>
      <xdr:col>2</xdr:col>
      <xdr:colOff>1894297</xdr:colOff>
      <xdr:row>6</xdr:row>
      <xdr:rowOff>311151</xdr:rowOff>
    </xdr:from>
    <xdr:to>
      <xdr:col>3</xdr:col>
      <xdr:colOff>2527300</xdr:colOff>
      <xdr:row>15</xdr:row>
      <xdr:rowOff>146050</xdr:rowOff>
    </xdr:to>
    <xdr:pic>
      <xdr:nvPicPr>
        <xdr:cNvPr id="9" name="Picture 8" descr="AHT Cooling Systems Refrigerator Cleaning Instructions | Parts Town">
          <a:extLst>
            <a:ext uri="{FF2B5EF4-FFF2-40B4-BE49-F238E27FC236}">
              <a16:creationId xmlns:a16="http://schemas.microsoft.com/office/drawing/2014/main" id="{DFD0ACBE-83BE-E758-0015-F5885A32A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9497" y="1962151"/>
          <a:ext cx="3300003" cy="22986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44</xdr:row>
      <xdr:rowOff>0</xdr:rowOff>
    </xdr:from>
    <xdr:to>
      <xdr:col>12</xdr:col>
      <xdr:colOff>1006474</xdr:colOff>
      <xdr:row>62</xdr:row>
      <xdr:rowOff>23962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534853-A8E2-6E49-A60C-678EBB185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82547" y="11058585"/>
          <a:ext cx="5978644" cy="3294811"/>
        </a:xfrm>
        <a:prstGeom prst="rect">
          <a:avLst/>
        </a:prstGeom>
      </xdr:spPr>
    </xdr:pic>
    <xdr:clientData/>
  </xdr:twoCellAnchor>
  <xdr:twoCellAnchor editAs="oneCell">
    <xdr:from>
      <xdr:col>9</xdr:col>
      <xdr:colOff>100002</xdr:colOff>
      <xdr:row>46</xdr:row>
      <xdr:rowOff>215658</xdr:rowOff>
    </xdr:from>
    <xdr:to>
      <xdr:col>11</xdr:col>
      <xdr:colOff>1138634</xdr:colOff>
      <xdr:row>56</xdr:row>
      <xdr:rowOff>120214</xdr:rowOff>
    </xdr:to>
    <xdr:pic>
      <xdr:nvPicPr>
        <xdr:cNvPr id="2" name="Picture 1" descr="Supply Chain de México">
          <a:extLst>
            <a:ext uri="{FF2B5EF4-FFF2-40B4-BE49-F238E27FC236}">
              <a16:creationId xmlns:a16="http://schemas.microsoft.com/office/drawing/2014/main" id="{D9098AA7-1C72-D348-9320-3A5B17F28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04625" y="11729526"/>
          <a:ext cx="3386934" cy="19293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395377</xdr:colOff>
      <xdr:row>43</xdr:row>
      <xdr:rowOff>215306</xdr:rowOff>
    </xdr:from>
    <xdr:to>
      <xdr:col>20</xdr:col>
      <xdr:colOff>13653</xdr:colOff>
      <xdr:row>61</xdr:row>
      <xdr:rowOff>101600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639FA33-53C7-1B45-84FC-99577DB79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696132" y="11046249"/>
          <a:ext cx="6675163" cy="3252993"/>
        </a:xfrm>
        <a:prstGeom prst="rect">
          <a:avLst/>
        </a:prstGeom>
      </xdr:spPr>
    </xdr:pic>
    <xdr:clientData/>
  </xdr:twoCellAnchor>
  <xdr:twoCellAnchor editAs="oneCell">
    <xdr:from>
      <xdr:col>15</xdr:col>
      <xdr:colOff>25983</xdr:colOff>
      <xdr:row>45</xdr:row>
      <xdr:rowOff>209039</xdr:rowOff>
    </xdr:from>
    <xdr:to>
      <xdr:col>18</xdr:col>
      <xdr:colOff>306023</xdr:colOff>
      <xdr:row>57</xdr:row>
      <xdr:rowOff>89401</xdr:rowOff>
    </xdr:to>
    <xdr:pic>
      <xdr:nvPicPr>
        <xdr:cNvPr id="5" name="Picture 4" descr="AHT Cooling Systems Refrigerator Cleaning Instructions | Parts Town">
          <a:extLst>
            <a:ext uri="{FF2B5EF4-FFF2-40B4-BE49-F238E27FC236}">
              <a16:creationId xmlns:a16="http://schemas.microsoft.com/office/drawing/2014/main" id="{98AC8F8F-B045-6845-BC01-2F4EE86B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68875" y="11486027"/>
          <a:ext cx="3370883" cy="22367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43</xdr:row>
      <xdr:rowOff>14111</xdr:rowOff>
    </xdr:from>
    <xdr:to>
      <xdr:col>20</xdr:col>
      <xdr:colOff>319800</xdr:colOff>
      <xdr:row>58</xdr:row>
      <xdr:rowOff>193156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949C7D-2148-A24D-89F7-D701D51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80667" y="10315222"/>
          <a:ext cx="5823133" cy="3142378"/>
        </a:xfrm>
        <a:prstGeom prst="rect">
          <a:avLst/>
        </a:prstGeom>
      </xdr:spPr>
    </xdr:pic>
    <xdr:clientData/>
  </xdr:twoCellAnchor>
  <xdr:twoCellAnchor editAs="oneCell">
    <xdr:from>
      <xdr:col>9</xdr:col>
      <xdr:colOff>358423</xdr:colOff>
      <xdr:row>46</xdr:row>
      <xdr:rowOff>14110</xdr:rowOff>
    </xdr:from>
    <xdr:to>
      <xdr:col>17</xdr:col>
      <xdr:colOff>395112</xdr:colOff>
      <xdr:row>55</xdr:row>
      <xdr:rowOff>138692</xdr:rowOff>
    </xdr:to>
    <xdr:pic>
      <xdr:nvPicPr>
        <xdr:cNvPr id="3" name="Picture 2" descr="Supply Chain de México">
          <a:extLst>
            <a:ext uri="{FF2B5EF4-FFF2-40B4-BE49-F238E27FC236}">
              <a16:creationId xmlns:a16="http://schemas.microsoft.com/office/drawing/2014/main" id="{93DE1C7A-A8D2-2742-9FC9-5C62960DF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85756" y="10907888"/>
          <a:ext cx="3423356" cy="1902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23</xdr:col>
      <xdr:colOff>0</xdr:colOff>
      <xdr:row>43</xdr:row>
      <xdr:rowOff>8467</xdr:rowOff>
    </xdr:from>
    <xdr:to>
      <xdr:col>36</xdr:col>
      <xdr:colOff>573865</xdr:colOff>
      <xdr:row>58</xdr:row>
      <xdr:rowOff>196145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5E8777B-6083-2744-9269-5D4B7AC68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954000" y="10309578"/>
          <a:ext cx="6571087" cy="3151011"/>
        </a:xfrm>
        <a:prstGeom prst="rect">
          <a:avLst/>
        </a:prstGeom>
      </xdr:spPr>
    </xdr:pic>
    <xdr:clientData/>
  </xdr:twoCellAnchor>
  <xdr:twoCellAnchor editAs="oneCell">
    <xdr:from>
      <xdr:col>25</xdr:col>
      <xdr:colOff>403578</xdr:colOff>
      <xdr:row>45</xdr:row>
      <xdr:rowOff>47978</xdr:rowOff>
    </xdr:from>
    <xdr:to>
      <xdr:col>33</xdr:col>
      <xdr:colOff>349370</xdr:colOff>
      <xdr:row>56</xdr:row>
      <xdr:rowOff>99181</xdr:rowOff>
    </xdr:to>
    <xdr:pic>
      <xdr:nvPicPr>
        <xdr:cNvPr id="5" name="Picture 4" descr="AHT Cooling Systems Refrigerator Cleaning Instructions | Parts Town">
          <a:extLst>
            <a:ext uri="{FF2B5EF4-FFF2-40B4-BE49-F238E27FC236}">
              <a16:creationId xmlns:a16="http://schemas.microsoft.com/office/drawing/2014/main" id="{15B808FE-7402-8A4A-BA3E-4B87C5B13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04245" y="10744200"/>
          <a:ext cx="3332458" cy="2224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56</xdr:row>
      <xdr:rowOff>166511</xdr:rowOff>
    </xdr:from>
    <xdr:to>
      <xdr:col>5</xdr:col>
      <xdr:colOff>205500</xdr:colOff>
      <xdr:row>75</xdr:row>
      <xdr:rowOff>15356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C0FA5-2ECF-CE4C-AAD3-5C8E92194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" y="11317111"/>
          <a:ext cx="5768100" cy="3684245"/>
        </a:xfrm>
        <a:prstGeom prst="rect">
          <a:avLst/>
        </a:prstGeom>
      </xdr:spPr>
    </xdr:pic>
    <xdr:clientData/>
  </xdr:twoCellAnchor>
  <xdr:twoCellAnchor editAs="oneCell">
    <xdr:from>
      <xdr:col>2</xdr:col>
      <xdr:colOff>249450</xdr:colOff>
      <xdr:row>60</xdr:row>
      <xdr:rowOff>111544</xdr:rowOff>
    </xdr:from>
    <xdr:to>
      <xdr:col>4</xdr:col>
      <xdr:colOff>13656</xdr:colOff>
      <xdr:row>71</xdr:row>
      <xdr:rowOff>107557</xdr:rowOff>
    </xdr:to>
    <xdr:pic>
      <xdr:nvPicPr>
        <xdr:cNvPr id="3" name="Picture 2" descr="Supply Chain de México">
          <a:extLst>
            <a:ext uri="{FF2B5EF4-FFF2-40B4-BE49-F238E27FC236}">
              <a16:creationId xmlns:a16="http://schemas.microsoft.com/office/drawing/2014/main" id="{C7DD1ABD-3278-1B44-BD6F-E116ED2B8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3213" y="11541544"/>
          <a:ext cx="3355712" cy="20990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566616</xdr:colOff>
      <xdr:row>57</xdr:row>
      <xdr:rowOff>19539</xdr:rowOff>
    </xdr:from>
    <xdr:to>
      <xdr:col>10</xdr:col>
      <xdr:colOff>915789</xdr:colOff>
      <xdr:row>75</xdr:row>
      <xdr:rowOff>54817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C88EA8A-0EB4-1C41-A98F-77E70149F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51078" y="11000154"/>
          <a:ext cx="6542865" cy="3552201"/>
        </a:xfrm>
        <a:prstGeom prst="rect">
          <a:avLst/>
        </a:prstGeom>
      </xdr:spPr>
    </xdr:pic>
    <xdr:clientData/>
  </xdr:twoCellAnchor>
  <xdr:twoCellAnchor editAs="oneCell">
    <xdr:from>
      <xdr:col>6</xdr:col>
      <xdr:colOff>820615</xdr:colOff>
      <xdr:row>59</xdr:row>
      <xdr:rowOff>117230</xdr:rowOff>
    </xdr:from>
    <xdr:to>
      <xdr:col>8</xdr:col>
      <xdr:colOff>924669</xdr:colOff>
      <xdr:row>72</xdr:row>
      <xdr:rowOff>92233</xdr:rowOff>
    </xdr:to>
    <xdr:pic>
      <xdr:nvPicPr>
        <xdr:cNvPr id="8" name="Picture 7" descr="AHT Cooling Systems Refrigerator Cleaning Instructions | Parts Town">
          <a:extLst>
            <a:ext uri="{FF2B5EF4-FFF2-40B4-BE49-F238E27FC236}">
              <a16:creationId xmlns:a16="http://schemas.microsoft.com/office/drawing/2014/main" id="{F29E7FBF-24AD-8141-9CA9-018A18732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01538" y="11488615"/>
          <a:ext cx="3308362" cy="2515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977900</xdr:colOff>
      <xdr:row>14</xdr:row>
      <xdr:rowOff>179211</xdr:rowOff>
    </xdr:from>
    <xdr:to>
      <xdr:col>5</xdr:col>
      <xdr:colOff>764300</xdr:colOff>
      <xdr:row>32</xdr:row>
      <xdr:rowOff>2656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926BCC-7A23-1943-90C0-8C011AC50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7900" y="3151011"/>
          <a:ext cx="5780800" cy="3455645"/>
        </a:xfrm>
        <a:prstGeom prst="rect">
          <a:avLst/>
        </a:prstGeom>
      </xdr:spPr>
    </xdr:pic>
    <xdr:clientData/>
  </xdr:twoCellAnchor>
  <xdr:twoCellAnchor editAs="oneCell">
    <xdr:from>
      <xdr:col>2</xdr:col>
      <xdr:colOff>211350</xdr:colOff>
      <xdr:row>18</xdr:row>
      <xdr:rowOff>48044</xdr:rowOff>
    </xdr:from>
    <xdr:to>
      <xdr:col>4</xdr:col>
      <xdr:colOff>559756</xdr:colOff>
      <xdr:row>28</xdr:row>
      <xdr:rowOff>107557</xdr:rowOff>
    </xdr:to>
    <xdr:pic>
      <xdr:nvPicPr>
        <xdr:cNvPr id="3" name="Picture 2" descr="Supply Chain de México">
          <a:extLst>
            <a:ext uri="{FF2B5EF4-FFF2-40B4-BE49-F238E27FC236}">
              <a16:creationId xmlns:a16="http://schemas.microsoft.com/office/drawing/2014/main" id="{CAC692B6-71A0-1C40-AFF2-CCE38DD70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2550" y="3832644"/>
          <a:ext cx="3371006" cy="209151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346483</xdr:colOff>
      <xdr:row>14</xdr:row>
      <xdr:rowOff>184639</xdr:rowOff>
    </xdr:from>
    <xdr:to>
      <xdr:col>11</xdr:col>
      <xdr:colOff>949656</xdr:colOff>
      <xdr:row>32</xdr:row>
      <xdr:rowOff>20950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66C23F-72F5-7349-BC62-D578E7424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06083" y="3004039"/>
          <a:ext cx="6546773" cy="3252611"/>
        </a:xfrm>
        <a:prstGeom prst="rect">
          <a:avLst/>
        </a:prstGeom>
      </xdr:spPr>
    </xdr:pic>
    <xdr:clientData/>
  </xdr:twoCellAnchor>
  <xdr:twoCellAnchor editAs="oneCell">
    <xdr:from>
      <xdr:col>7</xdr:col>
      <xdr:colOff>515437</xdr:colOff>
      <xdr:row>17</xdr:row>
      <xdr:rowOff>76200</xdr:rowOff>
    </xdr:from>
    <xdr:to>
      <xdr:col>10</xdr:col>
      <xdr:colOff>63500</xdr:colOff>
      <xdr:row>29</xdr:row>
      <xdr:rowOff>50800</xdr:rowOff>
    </xdr:to>
    <xdr:pic>
      <xdr:nvPicPr>
        <xdr:cNvPr id="5" name="Picture 4" descr="AHT Cooling Systems Refrigerator Cleaning Instructions | Parts Town">
          <a:extLst>
            <a:ext uri="{FF2B5EF4-FFF2-40B4-BE49-F238E27FC236}">
              <a16:creationId xmlns:a16="http://schemas.microsoft.com/office/drawing/2014/main" id="{3173A203-8497-4E4C-AD20-7C576B91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7237" y="3467100"/>
          <a:ext cx="3307263" cy="2260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61509</xdr:rowOff>
    </xdr:from>
    <xdr:to>
      <xdr:col>4</xdr:col>
      <xdr:colOff>1993900</xdr:colOff>
      <xdr:row>28</xdr:row>
      <xdr:rowOff>66156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9CA02-BBCD-174C-B38A-FAE328125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690409"/>
          <a:ext cx="5041900" cy="3027247"/>
        </a:xfrm>
        <a:prstGeom prst="rect">
          <a:avLst/>
        </a:prstGeom>
      </xdr:spPr>
    </xdr:pic>
    <xdr:clientData/>
  </xdr:twoCellAnchor>
  <xdr:twoCellAnchor editAs="oneCell">
    <xdr:from>
      <xdr:col>1</xdr:col>
      <xdr:colOff>1138450</xdr:colOff>
      <xdr:row>15</xdr:row>
      <xdr:rowOff>78929</xdr:rowOff>
    </xdr:from>
    <xdr:to>
      <xdr:col>4</xdr:col>
      <xdr:colOff>787400</xdr:colOff>
      <xdr:row>24</xdr:row>
      <xdr:rowOff>158357</xdr:rowOff>
    </xdr:to>
    <xdr:pic>
      <xdr:nvPicPr>
        <xdr:cNvPr id="3" name="Picture 2" descr="Supply Chain de México">
          <a:extLst>
            <a:ext uri="{FF2B5EF4-FFF2-40B4-BE49-F238E27FC236}">
              <a16:creationId xmlns:a16="http://schemas.microsoft.com/office/drawing/2014/main" id="{F93B4E13-CBFF-2745-A4A2-9C11E9A7E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7050" y="3419029"/>
          <a:ext cx="2696950" cy="1679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2276883</xdr:colOff>
      <xdr:row>11</xdr:row>
      <xdr:rowOff>87802</xdr:rowOff>
    </xdr:from>
    <xdr:to>
      <xdr:col>8</xdr:col>
      <xdr:colOff>12700</xdr:colOff>
      <xdr:row>28</xdr:row>
      <xdr:rowOff>59050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DE5D216-5BB6-C142-B36D-85E6FA69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53483" y="2716702"/>
          <a:ext cx="5660617" cy="2993848"/>
        </a:xfrm>
        <a:prstGeom prst="rect">
          <a:avLst/>
        </a:prstGeom>
      </xdr:spPr>
    </xdr:pic>
    <xdr:clientData/>
  </xdr:twoCellAnchor>
  <xdr:twoCellAnchor editAs="oneCell">
    <xdr:from>
      <xdr:col>4</xdr:col>
      <xdr:colOff>3367002</xdr:colOff>
      <xdr:row>13</xdr:row>
      <xdr:rowOff>160234</xdr:rowOff>
    </xdr:from>
    <xdr:to>
      <xdr:col>6</xdr:col>
      <xdr:colOff>730665</xdr:colOff>
      <xdr:row>25</xdr:row>
      <xdr:rowOff>147297</xdr:rowOff>
    </xdr:to>
    <xdr:pic>
      <xdr:nvPicPr>
        <xdr:cNvPr id="5" name="Picture 4" descr="AHT Cooling Systems Refrigerator Cleaning Instructions | Parts Town">
          <a:extLst>
            <a:ext uri="{FF2B5EF4-FFF2-40B4-BE49-F238E27FC236}">
              <a16:creationId xmlns:a16="http://schemas.microsoft.com/office/drawing/2014/main" id="{DFBB0E71-DC67-1E45-978D-AF29745BF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42890" y="3157197"/>
          <a:ext cx="2847214" cy="2123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s/IdeaPad/Downloads/Inventario%20AHT%20Ju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TRUCCIONES"/>
      <sheetName val="FACTURACION "/>
      <sheetName val="PARIS 250 (MEX)"/>
      <sheetName val="PARIS 250 (-)"/>
      <sheetName val="PARIS 250(U)"/>
      <sheetName val="PARIS 210 (-) L"/>
      <sheetName val="PARIS 210 (U) LED"/>
      <sheetName val="PARIS 250(-)"/>
      <sheetName val="PARIS 210 (MEX) LED"/>
      <sheetName val="PARIS 185 (-) L "/>
      <sheetName val="PARIS 185 (U) LED"/>
      <sheetName val="PARIS 185 (Mex) L "/>
      <sheetName val="KYNLEY 210 (2)"/>
      <sheetName val="KYNLEY 250 XL"/>
      <sheetName val="MALTA 185 (U) LED"/>
      <sheetName val="MALTA 185 (-) L"/>
      <sheetName val="MALTA 145 (U) L"/>
      <sheetName val="RIO S 68"/>
      <sheetName val="RIO S 100"/>
      <sheetName val="RIO S 125"/>
      <sheetName val="AC-XL-LED"/>
      <sheetName val="AC-W"/>
      <sheetName val="AC-M"/>
      <sheetName val="AC-S"/>
      <sheetName val="AC SLIM 170"/>
      <sheetName val="MANHATTAN 210 (-)"/>
      <sheetName val="MANHATTAN XL 210 (-)"/>
      <sheetName val="S 100"/>
      <sheetName val="IBIZA 10 UAD  (2)"/>
      <sheetName val="MONTREAL"/>
      <sheetName val="CAN COOLER"/>
    </sheetNames>
    <sheetDataSet>
      <sheetData sheetId="0"/>
      <sheetData sheetId="1"/>
      <sheetData sheetId="2">
        <row r="86">
          <cell r="F86">
            <v>46</v>
          </cell>
        </row>
      </sheetData>
      <sheetData sheetId="3"/>
      <sheetData sheetId="4">
        <row r="12">
          <cell r="F12">
            <v>1</v>
          </cell>
        </row>
      </sheetData>
      <sheetData sheetId="5">
        <row r="3704">
          <cell r="F3704">
            <v>0</v>
          </cell>
        </row>
      </sheetData>
      <sheetData sheetId="6">
        <row r="162">
          <cell r="F162">
            <v>30</v>
          </cell>
        </row>
      </sheetData>
      <sheetData sheetId="7">
        <row r="148">
          <cell r="F148">
            <v>82</v>
          </cell>
        </row>
      </sheetData>
      <sheetData sheetId="8">
        <row r="127">
          <cell r="F127">
            <v>46</v>
          </cell>
        </row>
      </sheetData>
      <sheetData sheetId="9">
        <row r="194">
          <cell r="F194">
            <v>0</v>
          </cell>
        </row>
      </sheetData>
      <sheetData sheetId="10">
        <row r="115">
          <cell r="F115">
            <v>10</v>
          </cell>
        </row>
      </sheetData>
      <sheetData sheetId="11">
        <row r="37">
          <cell r="F37">
            <v>3</v>
          </cell>
        </row>
      </sheetData>
      <sheetData sheetId="12">
        <row r="156">
          <cell r="F156">
            <v>0</v>
          </cell>
        </row>
      </sheetData>
      <sheetData sheetId="13">
        <row r="219">
          <cell r="F219">
            <v>1</v>
          </cell>
        </row>
      </sheetData>
      <sheetData sheetId="14">
        <row r="76">
          <cell r="F76">
            <v>30</v>
          </cell>
        </row>
      </sheetData>
      <sheetData sheetId="15">
        <row r="10">
          <cell r="F10">
            <v>0</v>
          </cell>
        </row>
      </sheetData>
      <sheetData sheetId="16">
        <row r="20">
          <cell r="F20">
            <v>6</v>
          </cell>
        </row>
      </sheetData>
      <sheetData sheetId="17">
        <row r="29">
          <cell r="F29">
            <v>21</v>
          </cell>
        </row>
      </sheetData>
      <sheetData sheetId="18">
        <row r="31">
          <cell r="F31">
            <v>13</v>
          </cell>
        </row>
      </sheetData>
      <sheetData sheetId="19">
        <row r="9">
          <cell r="G9">
            <v>0</v>
          </cell>
        </row>
      </sheetData>
      <sheetData sheetId="20">
        <row r="25">
          <cell r="F25">
            <v>18</v>
          </cell>
        </row>
      </sheetData>
      <sheetData sheetId="21">
        <row r="12">
          <cell r="F12">
            <v>2</v>
          </cell>
        </row>
      </sheetData>
      <sheetData sheetId="22">
        <row r="10">
          <cell r="F10">
            <v>4</v>
          </cell>
        </row>
      </sheetData>
      <sheetData sheetId="23">
        <row r="18">
          <cell r="F18">
            <v>10</v>
          </cell>
        </row>
      </sheetData>
      <sheetData sheetId="24">
        <row r="43">
          <cell r="F43">
            <v>34</v>
          </cell>
        </row>
      </sheetData>
      <sheetData sheetId="25">
        <row r="13">
          <cell r="F13">
            <v>5</v>
          </cell>
        </row>
      </sheetData>
      <sheetData sheetId="26">
        <row r="17">
          <cell r="F17">
            <v>5</v>
          </cell>
        </row>
      </sheetData>
      <sheetData sheetId="27">
        <row r="8">
          <cell r="F8">
            <v>1</v>
          </cell>
        </row>
      </sheetData>
      <sheetData sheetId="28">
        <row r="8">
          <cell r="F8">
            <v>1</v>
          </cell>
        </row>
      </sheetData>
      <sheetData sheetId="29">
        <row r="10">
          <cell r="F10">
            <v>2</v>
          </cell>
        </row>
      </sheetData>
      <sheetData sheetId="30">
        <row r="8">
          <cell r="F8">
            <v>1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Items4" displayName="Table_Items4" ref="A26:D37" totalsRowShown="0">
  <tableColumns count="4">
    <tableColumn id="1" xr3:uid="{00000000-0010-0000-0000-000001000000}" name="Cantidad" dataDxfId="3"/>
    <tableColumn id="2" xr3:uid="{00000000-0010-0000-0000-000002000000}" name="Descripción" dataDxfId="2"/>
    <tableColumn id="3" xr3:uid="{00000000-0010-0000-0000-000003000000}" name="Costo Unitario" dataDxfId="1"/>
    <tableColumn id="4" xr3:uid="{00000000-0010-0000-0000-000004000000}" name="Costo Total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Business Templates">
  <a:themeElements>
    <a:clrScheme name="Blue Warm">
      <a:dk1>
        <a:srgbClr val="000000"/>
      </a:dk1>
      <a:lt1>
        <a:srgbClr val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ustom 38">
      <a:majorFont>
        <a:latin typeface="Verdana"/>
        <a:ea typeface=""/>
        <a:cs typeface=""/>
      </a:majorFont>
      <a:minorFont>
        <a:latin typeface="Franklin Gothic Book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</a:ln>
        <a:ln w="12700" cap="flat" cmpd="sng" algn="ctr">
          <a:prstDash val="solid"/>
        </a:ln>
        <a:ln w="1905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1"/>
  <sheetViews>
    <sheetView topLeftCell="A3" zoomScale="75" zoomScaleNormal="100" zoomScalePageLayoutView="85" workbookViewId="0">
      <selection activeCell="B51" sqref="B51"/>
    </sheetView>
  </sheetViews>
  <sheetFormatPr baseColWidth="10" defaultColWidth="10.5" defaultRowHeight="14" x14ac:dyDescent="0.15"/>
  <cols>
    <col min="1" max="1" width="43.33203125" customWidth="1"/>
    <col min="2" max="2" width="36" customWidth="1"/>
    <col min="3" max="3" width="35" customWidth="1"/>
    <col min="4" max="4" width="62.6640625" customWidth="1"/>
    <col min="5" max="5" width="5" customWidth="1"/>
  </cols>
  <sheetData>
    <row r="1" spans="1:5" ht="21.75" customHeight="1" x14ac:dyDescent="0.15">
      <c r="E1" s="1"/>
    </row>
    <row r="2" spans="1:5" ht="21.75" customHeight="1" x14ac:dyDescent="0.15">
      <c r="E2" s="1"/>
    </row>
    <row r="3" spans="1:5" ht="21.75" customHeight="1" x14ac:dyDescent="0.15">
      <c r="E3" s="1"/>
    </row>
    <row r="4" spans="1:5" ht="15.75" customHeight="1" x14ac:dyDescent="0.15">
      <c r="A4" s="2"/>
      <c r="B4" s="2"/>
      <c r="C4" s="3"/>
      <c r="D4" s="4"/>
      <c r="E4" s="1"/>
    </row>
    <row r="5" spans="1:5" s="7" customFormat="1" ht="24" customHeight="1" x14ac:dyDescent="0.2">
      <c r="E5" s="6"/>
    </row>
    <row r="6" spans="1:5" s="9" customFormat="1" ht="28" customHeight="1" x14ac:dyDescent="0.2">
      <c r="E6" s="8"/>
    </row>
    <row r="7" spans="1:5" s="9" customFormat="1" ht="28" customHeight="1" x14ac:dyDescent="0.2">
      <c r="B7"/>
      <c r="E7" s="8"/>
    </row>
    <row r="8" spans="1:5" s="9" customFormat="1" ht="19.5" customHeight="1" x14ac:dyDescent="0.2">
      <c r="D8"/>
      <c r="E8" s="11"/>
    </row>
    <row r="9" spans="1:5" ht="21.75" customHeight="1" x14ac:dyDescent="0.15">
      <c r="E9" s="1"/>
    </row>
    <row r="10" spans="1:5" ht="21.75" customHeight="1" x14ac:dyDescent="0.15">
      <c r="E10" s="1"/>
    </row>
    <row r="11" spans="1:5" ht="21.75" customHeight="1" x14ac:dyDescent="0.15">
      <c r="E11" s="1"/>
    </row>
    <row r="12" spans="1:5" ht="21.75" customHeight="1" x14ac:dyDescent="0.15">
      <c r="E12" s="1"/>
    </row>
    <row r="13" spans="1:5" ht="21.75" customHeight="1" x14ac:dyDescent="0.15">
      <c r="E13" s="1"/>
    </row>
    <row r="14" spans="1:5" ht="21.75" customHeight="1" x14ac:dyDescent="0.15">
      <c r="E14" s="1"/>
    </row>
    <row r="15" spans="1:5" ht="21.75" customHeight="1" x14ac:dyDescent="0.15">
      <c r="E15" s="1"/>
    </row>
    <row r="16" spans="1:5" ht="21.75" customHeight="1" x14ac:dyDescent="0.15">
      <c r="E16" s="1"/>
    </row>
    <row r="17" spans="1:5" ht="21.75" customHeight="1" x14ac:dyDescent="0.15">
      <c r="E17" s="1"/>
    </row>
    <row r="18" spans="1:5" ht="21.75" customHeight="1" x14ac:dyDescent="0.15">
      <c r="E18" s="1"/>
    </row>
    <row r="19" spans="1:5" ht="21.75" customHeight="1" x14ac:dyDescent="0.15">
      <c r="A19" s="102" t="s">
        <v>0</v>
      </c>
      <c r="B19" s="103"/>
      <c r="C19" s="103"/>
      <c r="D19" s="103"/>
      <c r="E19" s="1"/>
    </row>
    <row r="20" spans="1:5" ht="21.75" customHeight="1" x14ac:dyDescent="0.15">
      <c r="A20" s="103"/>
      <c r="B20" s="103"/>
      <c r="C20" s="103"/>
      <c r="D20" s="103"/>
      <c r="E20" s="1"/>
    </row>
    <row r="21" spans="1:5" ht="19.5" customHeight="1" x14ac:dyDescent="0.15">
      <c r="A21" s="103"/>
      <c r="B21" s="103"/>
      <c r="C21" s="103"/>
      <c r="D21" s="103"/>
      <c r="E21" s="1"/>
    </row>
    <row r="22" spans="1:5" ht="21" x14ac:dyDescent="0.15">
      <c r="A22" s="29" t="s">
        <v>1</v>
      </c>
      <c r="B22" s="5"/>
      <c r="C22" s="5"/>
      <c r="D22" s="5"/>
      <c r="E22" s="1"/>
    </row>
    <row r="23" spans="1:5" ht="34" x14ac:dyDescent="0.15">
      <c r="A23" s="27" t="s">
        <v>2</v>
      </c>
      <c r="B23" s="5"/>
      <c r="C23" s="27" t="s">
        <v>3</v>
      </c>
      <c r="D23" s="5"/>
      <c r="E23" s="1"/>
    </row>
    <row r="24" spans="1:5" ht="27.75" customHeight="1" x14ac:dyDescent="0.15">
      <c r="A24" s="27" t="s">
        <v>4</v>
      </c>
      <c r="B24" s="5"/>
      <c r="C24" s="27" t="s">
        <v>5</v>
      </c>
      <c r="D24" s="5"/>
      <c r="E24" s="1"/>
    </row>
    <row r="25" spans="1:5" ht="18" thickBot="1" x14ac:dyDescent="0.2">
      <c r="A25" s="28" t="s">
        <v>6</v>
      </c>
      <c r="B25" s="10"/>
      <c r="C25" s="28" t="s">
        <v>7</v>
      </c>
      <c r="D25" s="10"/>
    </row>
    <row r="26" spans="1:5" x14ac:dyDescent="0.15">
      <c r="A26" s="36" t="s">
        <v>8</v>
      </c>
      <c r="B26" s="36" t="s">
        <v>9</v>
      </c>
      <c r="C26" s="36" t="s">
        <v>10</v>
      </c>
      <c r="D26" s="36" t="s">
        <v>11</v>
      </c>
    </row>
    <row r="27" spans="1:5" x14ac:dyDescent="0.15">
      <c r="A27" s="37">
        <v>700</v>
      </c>
      <c r="B27" s="38" t="s">
        <v>12</v>
      </c>
      <c r="C27" s="39">
        <v>103320</v>
      </c>
      <c r="D27" s="39">
        <f>Table_Items4[[#This Row],[Costo Unitario]]</f>
        <v>103320</v>
      </c>
    </row>
    <row r="28" spans="1:5" x14ac:dyDescent="0.15">
      <c r="A28" s="40">
        <f>Resumen!AE9</f>
        <v>1595.8225806451615</v>
      </c>
      <c r="B28" s="41" t="s">
        <v>13</v>
      </c>
      <c r="C28" s="42">
        <v>170</v>
      </c>
      <c r="D28" s="42">
        <f>Table_Items4[[#This Row],[Costo Unitario]]*Table_Items4[[#This Row],[Cantidad]]</f>
        <v>271289.83870967745</v>
      </c>
    </row>
    <row r="29" spans="1:5" x14ac:dyDescent="0.15">
      <c r="A29" s="43">
        <f>Resumen!AE10</f>
        <v>523</v>
      </c>
      <c r="B29" s="38" t="s">
        <v>14</v>
      </c>
      <c r="C29" s="39">
        <v>78.5</v>
      </c>
      <c r="D29" s="39">
        <f>Table_Items4[[#This Row],[Costo Unitario]]*Table_Items4[[#This Row],[Cantidad]]</f>
        <v>41055.5</v>
      </c>
    </row>
    <row r="30" spans="1:5" x14ac:dyDescent="0.15">
      <c r="A30" s="40">
        <f>Resumen!AE11</f>
        <v>135</v>
      </c>
      <c r="B30" s="41" t="s">
        <v>15</v>
      </c>
      <c r="C30" s="42">
        <v>78.5</v>
      </c>
      <c r="D30" s="42">
        <f>Table_Items4[[#This Row],[Costo Unitario]]*Table_Items4[[#This Row],[Cantidad]]</f>
        <v>10597.5</v>
      </c>
    </row>
    <row r="31" spans="1:5" x14ac:dyDescent="0.15">
      <c r="A31" s="37">
        <f>Resumen!AE12</f>
        <v>5</v>
      </c>
      <c r="B31" s="38" t="s">
        <v>16</v>
      </c>
      <c r="C31" s="39">
        <v>73.5</v>
      </c>
      <c r="D31" s="39">
        <f>Table_Items4[[#This Row],[Costo Unitario]]*Table_Items4[[#This Row],[Cantidad]]</f>
        <v>367.5</v>
      </c>
    </row>
    <row r="32" spans="1:5" x14ac:dyDescent="0.15">
      <c r="A32" s="40">
        <v>3</v>
      </c>
      <c r="B32" s="41" t="s">
        <v>17</v>
      </c>
      <c r="C32" s="42">
        <f>Resumen!T20</f>
        <v>4298</v>
      </c>
      <c r="D32" s="42">
        <f>Table_Items4[[#This Row],[Costo Unitario]]</f>
        <v>4298</v>
      </c>
    </row>
    <row r="33" spans="1:4" x14ac:dyDescent="0.15">
      <c r="A33" s="37">
        <f>Resumen!AE22</f>
        <v>0</v>
      </c>
      <c r="B33" s="38" t="s">
        <v>18</v>
      </c>
      <c r="C33" s="39">
        <v>265</v>
      </c>
      <c r="D33" s="39">
        <f>Table_Items4[[#This Row],[Costo Unitario]]*Table_Items4[[#This Row],[Cantidad]]</f>
        <v>0</v>
      </c>
    </row>
    <row r="34" spans="1:4" x14ac:dyDescent="0.15">
      <c r="A34" s="40">
        <f>Resumen!AE21</f>
        <v>42</v>
      </c>
      <c r="B34" s="41" t="s">
        <v>19</v>
      </c>
      <c r="C34" s="42">
        <v>78.5</v>
      </c>
      <c r="D34" s="42">
        <f>Table_Items4[[#This Row],[Costo Unitario]]*Table_Items4[[#This Row],[Cantidad]]</f>
        <v>3297</v>
      </c>
    </row>
    <row r="35" spans="1:4" x14ac:dyDescent="0.15">
      <c r="A35" s="37">
        <f>Resumen!P28+Resumen!P29</f>
        <v>4</v>
      </c>
      <c r="B35" s="38" t="s">
        <v>20</v>
      </c>
      <c r="C35" s="39">
        <v>1500</v>
      </c>
      <c r="D35" s="39">
        <f>Table_Items4[[#This Row],[Costo Unitario]]*Table_Items4[[#This Row],[Cantidad]]</f>
        <v>6000</v>
      </c>
    </row>
    <row r="36" spans="1:4" x14ac:dyDescent="0.15">
      <c r="A36" s="40">
        <f>Resumen!P27</f>
        <v>4</v>
      </c>
      <c r="B36" s="41" t="s">
        <v>21</v>
      </c>
      <c r="C36" s="42">
        <v>3000</v>
      </c>
      <c r="D36" s="42">
        <f>Table_Items4[[#This Row],[Costo Unitario]]*Table_Items4[[#This Row],[Cantidad]]</f>
        <v>12000</v>
      </c>
    </row>
    <row r="37" spans="1:4" x14ac:dyDescent="0.15">
      <c r="A37" s="44">
        <v>0</v>
      </c>
      <c r="B37" s="38" t="s">
        <v>22</v>
      </c>
      <c r="C37" s="39">
        <v>4600</v>
      </c>
      <c r="D37" s="39">
        <f>Table_Items4[[#This Row],[Costo Unitario]]*Table_Items4[[#This Row],[Cantidad]]</f>
        <v>0</v>
      </c>
    </row>
    <row r="38" spans="1:4" x14ac:dyDescent="0.15">
      <c r="A38" s="30"/>
      <c r="B38" s="30"/>
      <c r="C38" s="30" t="s">
        <v>23</v>
      </c>
      <c r="D38" s="31">
        <f>SUM(Table_Items4[[Costo Total ]])</f>
        <v>452225.33870967745</v>
      </c>
    </row>
    <row r="39" spans="1:4" x14ac:dyDescent="0.15">
      <c r="A39" s="30"/>
      <c r="B39" s="30"/>
      <c r="C39" s="32" t="s">
        <v>24</v>
      </c>
      <c r="D39" s="33">
        <f>D38*0.16</f>
        <v>72356.054193548393</v>
      </c>
    </row>
    <row r="40" spans="1:4" x14ac:dyDescent="0.15">
      <c r="A40" s="30"/>
      <c r="B40" s="30"/>
      <c r="C40" s="32" t="s">
        <v>25</v>
      </c>
      <c r="D40" s="34"/>
    </row>
    <row r="41" spans="1:4" ht="16" x14ac:dyDescent="0.15">
      <c r="A41" s="35"/>
      <c r="B41" s="35" t="s">
        <v>26</v>
      </c>
      <c r="C41" s="100" t="s">
        <v>27</v>
      </c>
      <c r="D41" s="101">
        <f>D38+D39-D40</f>
        <v>524581.39290322585</v>
      </c>
    </row>
  </sheetData>
  <mergeCells count="1">
    <mergeCell ref="A19:D21"/>
  </mergeCells>
  <dataValidations disablePrompts="1" count="2">
    <dataValidation allowBlank="1" showInputMessage="1" showErrorMessage="1" prompt="Actualizar el valor de esta celda con el impuesto sobre las ventas correcto. La fórmula a la derecha de esta celda se actualizará automáticamente." sqref="C39:C40" xr:uid="{00000000-0002-0000-0000-000000000000}">
      <formula1>0</formula1>
      <formula2>0</formula2>
    </dataValidation>
    <dataValidation allowBlank="1" showInputMessage="1" showErrorMessage="1" prompt="Escriba el nombre de su empresa. _x000a_Enter la información de contacto de la empresa a continuación." sqref="A22" xr:uid="{00000000-0002-0000-0000-000001000000}">
      <formula1>0</formula1>
      <formula2>0</formula2>
    </dataValidation>
  </dataValidations>
  <pageMargins left="0.23611111111111099" right="0.23611111111111099" top="0.196527777777778" bottom="0.15763888888888899" header="0.511811023622047" footer="0.511811023622047"/>
  <pageSetup orientation="portrait" horizontalDpi="300" verticalDpi="300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1041"/>
  <sheetViews>
    <sheetView zoomScale="83" zoomScaleNormal="100" workbookViewId="0">
      <selection activeCell="W61" sqref="W61"/>
    </sheetView>
  </sheetViews>
  <sheetFormatPr baseColWidth="10" defaultColWidth="13.83203125" defaultRowHeight="14" x14ac:dyDescent="0.15"/>
  <cols>
    <col min="1" max="1" width="30.5" customWidth="1"/>
    <col min="2" max="2" width="18" customWidth="1"/>
    <col min="3" max="3" width="16" customWidth="1"/>
    <col min="4" max="4" width="11.5" customWidth="1"/>
    <col min="5" max="5" width="16.33203125" customWidth="1"/>
    <col min="6" max="6" width="21.33203125" customWidth="1"/>
    <col min="7" max="8" width="15.83203125" customWidth="1"/>
    <col min="9" max="9" width="16" customWidth="1"/>
    <col min="10" max="10" width="16.6640625" customWidth="1"/>
    <col min="11" max="11" width="14.1640625" customWidth="1"/>
    <col min="12" max="12" width="18.33203125" customWidth="1"/>
    <col min="13" max="13" width="16.33203125" customWidth="1"/>
    <col min="14" max="14" width="11.6640625" customWidth="1"/>
    <col min="15" max="15" width="10" customWidth="1"/>
    <col min="16" max="16" width="16" customWidth="1"/>
    <col min="17" max="17" width="14.5" customWidth="1"/>
    <col min="18" max="18" width="10" customWidth="1"/>
    <col min="19" max="19" width="17.5" customWidth="1"/>
    <col min="20" max="20" width="12.83203125" customWidth="1"/>
    <col min="21" max="21" width="12.6640625" customWidth="1"/>
    <col min="22" max="22" width="10" customWidth="1"/>
    <col min="23" max="23" width="13.1640625" customWidth="1"/>
    <col min="24" max="24" width="12.5" customWidth="1"/>
    <col min="25" max="25" width="13" customWidth="1"/>
    <col min="26" max="26" width="10.33203125" customWidth="1"/>
    <col min="27" max="27" width="14.5" customWidth="1"/>
    <col min="28" max="28" width="16.1640625" customWidth="1"/>
    <col min="29" max="29" width="15" customWidth="1"/>
    <col min="30" max="31" width="12.1640625" customWidth="1"/>
    <col min="32" max="32" width="22.1640625" customWidth="1"/>
    <col min="33" max="33" width="34.1640625" customWidth="1"/>
    <col min="34" max="34" width="11.83203125" customWidth="1"/>
    <col min="35" max="35" width="9.1640625" customWidth="1"/>
    <col min="36" max="36" width="9.33203125" customWidth="1"/>
    <col min="37" max="37" width="7.83203125" customWidth="1"/>
    <col min="38" max="38" width="9.33203125" customWidth="1"/>
    <col min="39" max="39" width="6.5" customWidth="1"/>
    <col min="40" max="40" width="7" customWidth="1"/>
    <col min="41" max="44" width="11.83203125" customWidth="1"/>
  </cols>
  <sheetData>
    <row r="1" spans="1:44" ht="58" customHeight="1" x14ac:dyDescent="0.15">
      <c r="A1" s="89" t="s">
        <v>28</v>
      </c>
      <c r="B1" s="86">
        <v>45566</v>
      </c>
      <c r="C1" s="86">
        <v>45567</v>
      </c>
      <c r="D1" s="86">
        <v>45568</v>
      </c>
      <c r="E1" s="86">
        <v>45569</v>
      </c>
      <c r="F1" s="86">
        <v>45570</v>
      </c>
      <c r="G1" s="86">
        <v>45571</v>
      </c>
      <c r="H1" s="86">
        <v>45572</v>
      </c>
      <c r="I1" s="86">
        <v>45573</v>
      </c>
      <c r="J1" s="86">
        <v>45574</v>
      </c>
      <c r="K1" s="86">
        <v>45575</v>
      </c>
      <c r="L1" s="86">
        <v>45576</v>
      </c>
      <c r="M1" s="86">
        <v>45577</v>
      </c>
      <c r="N1" s="86">
        <v>45578</v>
      </c>
      <c r="O1" s="86">
        <v>45579</v>
      </c>
      <c r="P1" s="86">
        <v>45580</v>
      </c>
      <c r="Q1" s="86">
        <v>45581</v>
      </c>
      <c r="R1" s="86">
        <v>45582</v>
      </c>
      <c r="S1" s="86">
        <v>45583</v>
      </c>
      <c r="T1" s="86">
        <v>45584</v>
      </c>
      <c r="U1" s="86">
        <v>45585</v>
      </c>
      <c r="V1" s="86">
        <v>45586</v>
      </c>
      <c r="W1" s="86">
        <v>45587</v>
      </c>
      <c r="X1" s="86">
        <v>45588</v>
      </c>
      <c r="Y1" s="86">
        <v>45589</v>
      </c>
      <c r="Z1" s="86">
        <v>45590</v>
      </c>
      <c r="AA1" s="86">
        <v>45591</v>
      </c>
      <c r="AB1" s="86">
        <v>45592</v>
      </c>
      <c r="AC1" s="86">
        <v>45593</v>
      </c>
      <c r="AD1" s="87">
        <v>29</v>
      </c>
      <c r="AE1" s="87">
        <v>30</v>
      </c>
      <c r="AF1" s="87">
        <v>31</v>
      </c>
      <c r="AG1" s="88" t="s">
        <v>29</v>
      </c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ht="36" customHeight="1" x14ac:dyDescent="0.15">
      <c r="A2" s="52" t="s">
        <v>30</v>
      </c>
      <c r="B2" s="82">
        <v>0</v>
      </c>
      <c r="C2" s="82">
        <f>35+35</f>
        <v>70</v>
      </c>
      <c r="D2" s="82">
        <v>10</v>
      </c>
      <c r="E2" s="82">
        <v>0</v>
      </c>
      <c r="F2" s="82">
        <v>0</v>
      </c>
      <c r="G2" s="82">
        <v>0</v>
      </c>
      <c r="H2" s="82">
        <v>0</v>
      </c>
      <c r="I2" s="82">
        <v>0</v>
      </c>
      <c r="J2" s="82">
        <v>0</v>
      </c>
      <c r="K2" s="82">
        <v>0</v>
      </c>
      <c r="L2" s="82">
        <v>0</v>
      </c>
      <c r="M2" s="82" t="s">
        <v>31</v>
      </c>
      <c r="N2" s="82">
        <f>35+14</f>
        <v>49</v>
      </c>
      <c r="O2" s="82">
        <f>18+34</f>
        <v>52</v>
      </c>
      <c r="P2" s="82">
        <v>0</v>
      </c>
      <c r="Q2" s="82">
        <v>0</v>
      </c>
      <c r="R2" s="82">
        <v>0</v>
      </c>
      <c r="S2" s="82">
        <v>0</v>
      </c>
      <c r="T2" s="82">
        <v>0</v>
      </c>
      <c r="U2" s="82">
        <v>0</v>
      </c>
      <c r="V2" s="82">
        <v>0</v>
      </c>
      <c r="W2" s="82">
        <v>0</v>
      </c>
      <c r="X2" s="82">
        <f>38+38+38</f>
        <v>114</v>
      </c>
      <c r="Y2" s="82">
        <v>0</v>
      </c>
      <c r="Z2" s="82">
        <v>0</v>
      </c>
      <c r="AA2" s="82">
        <f>38+38+38+38+38+38</f>
        <v>228</v>
      </c>
      <c r="AB2" s="82">
        <v>0</v>
      </c>
      <c r="AC2" s="82">
        <v>0</v>
      </c>
      <c r="AD2" s="82">
        <v>0</v>
      </c>
      <c r="AE2" s="82">
        <v>0</v>
      </c>
      <c r="AF2" s="82">
        <v>0</v>
      </c>
      <c r="AG2" s="83">
        <f>SUM(B2:AF2)</f>
        <v>523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</row>
    <row r="3" spans="1:44" ht="52" customHeight="1" x14ac:dyDescent="0.15">
      <c r="A3" s="53" t="s">
        <v>32</v>
      </c>
      <c r="B3" s="84">
        <v>0</v>
      </c>
      <c r="C3" s="84">
        <v>4</v>
      </c>
      <c r="D3" s="84">
        <v>0</v>
      </c>
      <c r="E3" s="84">
        <v>0</v>
      </c>
      <c r="F3" s="84">
        <v>0</v>
      </c>
      <c r="G3" s="84">
        <v>0</v>
      </c>
      <c r="H3" s="84">
        <v>0</v>
      </c>
      <c r="I3" s="84">
        <v>1</v>
      </c>
      <c r="J3" s="84">
        <v>0</v>
      </c>
      <c r="K3" s="84">
        <v>0</v>
      </c>
      <c r="L3" s="84">
        <v>0</v>
      </c>
      <c r="M3" s="84">
        <f>6+6+1</f>
        <v>13</v>
      </c>
      <c r="N3" s="84">
        <v>0</v>
      </c>
      <c r="O3" s="84">
        <f>8</f>
        <v>8</v>
      </c>
      <c r="P3" s="84">
        <v>8</v>
      </c>
      <c r="Q3" s="84">
        <f>27+3+8</f>
        <v>38</v>
      </c>
      <c r="R3" s="84">
        <v>0</v>
      </c>
      <c r="S3" s="84">
        <v>0</v>
      </c>
      <c r="T3" s="84">
        <v>0</v>
      </c>
      <c r="U3" s="84">
        <v>0</v>
      </c>
      <c r="V3" s="84">
        <f>3+10</f>
        <v>13</v>
      </c>
      <c r="W3" s="84">
        <v>0</v>
      </c>
      <c r="X3" s="84">
        <f>9+6</f>
        <v>15</v>
      </c>
      <c r="Y3" s="84">
        <v>0</v>
      </c>
      <c r="Z3" s="84">
        <v>0</v>
      </c>
      <c r="AA3" s="84">
        <f>3</f>
        <v>3</v>
      </c>
      <c r="AB3" s="84">
        <f>6+2</f>
        <v>8</v>
      </c>
      <c r="AC3" s="84">
        <f>24</f>
        <v>24</v>
      </c>
      <c r="AD3" s="84">
        <v>0</v>
      </c>
      <c r="AE3" s="84">
        <v>0</v>
      </c>
      <c r="AF3" s="84">
        <v>0</v>
      </c>
      <c r="AG3" s="85">
        <f>SUM(B3:AF3)</f>
        <v>135</v>
      </c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</row>
    <row r="4" spans="1:44" ht="21.75" customHeight="1" x14ac:dyDescent="0.15">
      <c r="A4" s="14"/>
      <c r="B4" s="15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</row>
    <row r="5" spans="1:44" ht="15" customHeight="1" x14ac:dyDescent="0.15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</row>
    <row r="6" spans="1:44" ht="15" customHeight="1" x14ac:dyDescent="0.15">
      <c r="A6" s="16"/>
      <c r="B6" s="16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</row>
    <row r="7" spans="1:44" ht="15" customHeight="1" x14ac:dyDescent="0.15">
      <c r="A7" s="13"/>
      <c r="B7" s="13"/>
      <c r="C7" s="13"/>
      <c r="D7" s="13"/>
      <c r="E7" s="17" t="s">
        <v>33</v>
      </c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</row>
    <row r="8" spans="1:44" ht="21.75" customHeight="1" thickBot="1" x14ac:dyDescent="0.2">
      <c r="A8" s="114" t="s">
        <v>30</v>
      </c>
      <c r="B8" s="103"/>
      <c r="C8" s="103"/>
      <c r="D8" s="103"/>
      <c r="E8" s="103"/>
      <c r="F8" s="13"/>
      <c r="G8" s="13"/>
      <c r="H8" s="13"/>
      <c r="I8" s="13"/>
      <c r="J8" s="126" t="s">
        <v>34</v>
      </c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3"/>
      <c r="W8" s="13"/>
      <c r="X8" s="126" t="s">
        <v>35</v>
      </c>
      <c r="Y8" s="105"/>
      <c r="Z8" s="105"/>
      <c r="AA8" s="105"/>
      <c r="AB8" s="105"/>
      <c r="AC8" s="105"/>
      <c r="AD8" s="105"/>
      <c r="AE8" s="105"/>
      <c r="AF8" s="105"/>
      <c r="AG8" s="105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</row>
    <row r="9" spans="1:44" ht="19.5" customHeight="1" x14ac:dyDescent="0.15">
      <c r="A9" s="109" t="s">
        <v>36</v>
      </c>
      <c r="B9" s="109" t="s">
        <v>37</v>
      </c>
      <c r="C9" s="118" t="s">
        <v>38</v>
      </c>
      <c r="D9" s="119"/>
      <c r="E9" s="120"/>
      <c r="F9" s="13"/>
      <c r="G9" s="13"/>
      <c r="H9" s="13"/>
      <c r="I9" s="13"/>
      <c r="J9" s="127" t="s">
        <v>36</v>
      </c>
      <c r="K9" s="117"/>
      <c r="L9" s="127" t="s">
        <v>37</v>
      </c>
      <c r="M9" s="117"/>
      <c r="N9" s="127" t="s">
        <v>39</v>
      </c>
      <c r="O9" s="117"/>
      <c r="P9" s="127" t="s">
        <v>40</v>
      </c>
      <c r="Q9" s="117"/>
      <c r="R9" s="127" t="s">
        <v>41</v>
      </c>
      <c r="S9" s="117"/>
      <c r="T9" s="127" t="s">
        <v>42</v>
      </c>
      <c r="U9" s="117"/>
      <c r="V9" s="13"/>
      <c r="W9" s="13"/>
      <c r="X9" s="138" t="s">
        <v>43</v>
      </c>
      <c r="Y9" s="105"/>
      <c r="Z9" s="105"/>
      <c r="AA9" s="105"/>
      <c r="AB9" s="105"/>
      <c r="AC9" s="105"/>
      <c r="AD9" s="105"/>
      <c r="AE9" s="142">
        <f>'Desglose '!AK31-ProForma!A27-830</f>
        <v>1595.8225806451615</v>
      </c>
      <c r="AF9" s="105"/>
      <c r="AG9" s="105"/>
      <c r="AH9" s="13"/>
      <c r="AI9" s="13"/>
      <c r="AJ9" s="13"/>
      <c r="AK9" s="13"/>
      <c r="AL9" s="13"/>
      <c r="AM9" s="13"/>
      <c r="AN9" s="13"/>
      <c r="AO9" s="13"/>
    </row>
    <row r="10" spans="1:44" ht="15" customHeight="1" x14ac:dyDescent="0.15">
      <c r="A10" s="110"/>
      <c r="B10" s="110"/>
      <c r="C10" s="121"/>
      <c r="D10" s="122"/>
      <c r="E10" s="123"/>
      <c r="F10" s="13"/>
      <c r="G10" s="13"/>
      <c r="H10" s="13"/>
      <c r="I10" s="13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U10" s="117"/>
      <c r="V10" s="13"/>
      <c r="W10" s="13"/>
      <c r="X10" s="106" t="s">
        <v>30</v>
      </c>
      <c r="Y10" s="105"/>
      <c r="Z10" s="105"/>
      <c r="AA10" s="105"/>
      <c r="AB10" s="105"/>
      <c r="AC10" s="105"/>
      <c r="AD10" s="105"/>
      <c r="AE10" s="139">
        <f>AG2</f>
        <v>523</v>
      </c>
      <c r="AF10" s="105"/>
      <c r="AG10" s="105"/>
      <c r="AH10" s="13"/>
      <c r="AI10" s="13"/>
      <c r="AJ10" s="13"/>
      <c r="AK10" s="13"/>
      <c r="AL10" s="13"/>
      <c r="AM10" s="13"/>
      <c r="AN10" s="13"/>
      <c r="AO10" s="13"/>
    </row>
    <row r="11" spans="1:44" ht="18" customHeight="1" x14ac:dyDescent="0.15">
      <c r="A11" s="47">
        <v>46024</v>
      </c>
      <c r="B11" s="48" t="s">
        <v>44</v>
      </c>
      <c r="C11" s="115">
        <v>35</v>
      </c>
      <c r="D11" s="105"/>
      <c r="E11" s="105"/>
      <c r="F11" s="13"/>
      <c r="G11" s="13"/>
      <c r="H11" s="13"/>
      <c r="I11" s="13"/>
      <c r="J11" s="125">
        <v>46029</v>
      </c>
      <c r="K11" s="105"/>
      <c r="L11" s="125" t="s">
        <v>45</v>
      </c>
      <c r="M11" s="105"/>
      <c r="N11" s="125" t="s">
        <v>46</v>
      </c>
      <c r="O11" s="105"/>
      <c r="P11" s="125" t="s">
        <v>47</v>
      </c>
      <c r="Q11" s="105"/>
      <c r="R11" s="125" t="s">
        <v>48</v>
      </c>
      <c r="S11" s="105"/>
      <c r="T11" s="132">
        <v>1290</v>
      </c>
      <c r="U11" s="105"/>
      <c r="V11" s="13"/>
      <c r="W11" s="13"/>
      <c r="X11" s="116" t="s">
        <v>32</v>
      </c>
      <c r="Y11" s="117"/>
      <c r="Z11" s="117"/>
      <c r="AA11" s="117"/>
      <c r="AB11" s="117"/>
      <c r="AC11" s="117"/>
      <c r="AD11" s="117"/>
      <c r="AE11" s="143">
        <f>AG3</f>
        <v>135</v>
      </c>
      <c r="AF11" s="105"/>
      <c r="AG11" s="105"/>
      <c r="AH11" s="13"/>
      <c r="AI11" s="13"/>
      <c r="AJ11" s="13"/>
      <c r="AK11" s="13"/>
      <c r="AL11" s="13"/>
      <c r="AM11" s="13"/>
      <c r="AN11" s="13"/>
      <c r="AO11" s="13"/>
    </row>
    <row r="12" spans="1:44" ht="18" customHeight="1" x14ac:dyDescent="0.15">
      <c r="A12" s="45">
        <v>46024</v>
      </c>
      <c r="B12" s="49" t="s">
        <v>49</v>
      </c>
      <c r="C12" s="111">
        <v>35</v>
      </c>
      <c r="D12" s="105"/>
      <c r="E12" s="105"/>
      <c r="F12" s="13"/>
      <c r="G12" s="13"/>
      <c r="H12" s="13"/>
      <c r="I12" s="13"/>
      <c r="J12" s="134">
        <v>46045</v>
      </c>
      <c r="K12" s="105"/>
      <c r="L12" s="134" t="s">
        <v>50</v>
      </c>
      <c r="M12" s="105"/>
      <c r="N12" s="134" t="s">
        <v>46</v>
      </c>
      <c r="O12" s="105"/>
      <c r="P12" s="134" t="s">
        <v>51</v>
      </c>
      <c r="Q12" s="105"/>
      <c r="R12" s="134" t="s">
        <v>52</v>
      </c>
      <c r="S12" s="105"/>
      <c r="T12" s="137">
        <v>1258</v>
      </c>
      <c r="U12" s="105"/>
      <c r="V12" s="13"/>
      <c r="W12" s="13"/>
      <c r="X12" s="106" t="s">
        <v>53</v>
      </c>
      <c r="Y12" s="105"/>
      <c r="Z12" s="105"/>
      <c r="AA12" s="105"/>
      <c r="AB12" s="105"/>
      <c r="AC12" s="105"/>
      <c r="AD12" s="105"/>
      <c r="AE12" s="106">
        <v>5</v>
      </c>
      <c r="AF12" s="105"/>
      <c r="AG12" s="105"/>
      <c r="AH12" s="13"/>
      <c r="AI12" s="13"/>
      <c r="AJ12" s="13"/>
      <c r="AK12" s="13"/>
      <c r="AL12" s="13"/>
      <c r="AM12" s="13"/>
      <c r="AN12" s="13"/>
      <c r="AO12" s="13"/>
    </row>
    <row r="13" spans="1:44" ht="18" customHeight="1" x14ac:dyDescent="0.15">
      <c r="A13" s="47">
        <v>46025</v>
      </c>
      <c r="B13" s="48" t="s">
        <v>54</v>
      </c>
      <c r="C13" s="115">
        <v>10</v>
      </c>
      <c r="D13" s="105"/>
      <c r="E13" s="105"/>
      <c r="F13" s="13"/>
      <c r="G13" s="13"/>
      <c r="H13" s="13"/>
      <c r="I13" s="13"/>
      <c r="J13" s="125">
        <v>46050</v>
      </c>
      <c r="K13" s="105"/>
      <c r="L13" s="125" t="s">
        <v>55</v>
      </c>
      <c r="M13" s="105"/>
      <c r="N13" s="125" t="s">
        <v>56</v>
      </c>
      <c r="O13" s="105"/>
      <c r="P13" s="125" t="s">
        <v>47</v>
      </c>
      <c r="Q13" s="105"/>
      <c r="R13" s="125" t="s">
        <v>57</v>
      </c>
      <c r="S13" s="105"/>
      <c r="T13" s="132">
        <v>1750</v>
      </c>
      <c r="U13" s="105"/>
      <c r="V13" s="13"/>
      <c r="W13" s="13"/>
      <c r="X13" s="116" t="s">
        <v>58</v>
      </c>
      <c r="Y13" s="117"/>
      <c r="Z13" s="117"/>
      <c r="AA13" s="117"/>
      <c r="AB13" s="117"/>
      <c r="AC13" s="117"/>
      <c r="AD13" s="117"/>
      <c r="AE13" s="108">
        <v>4</v>
      </c>
      <c r="AF13" s="105"/>
      <c r="AG13" s="105"/>
      <c r="AH13" s="13"/>
      <c r="AI13" s="13"/>
      <c r="AJ13" s="13"/>
      <c r="AK13" s="13"/>
      <c r="AL13" s="13"/>
      <c r="AM13" s="13"/>
      <c r="AN13" s="13"/>
      <c r="AO13" s="13"/>
    </row>
    <row r="14" spans="1:44" ht="18" customHeight="1" x14ac:dyDescent="0.15">
      <c r="A14" s="45">
        <v>46034</v>
      </c>
      <c r="B14" s="49" t="s">
        <v>59</v>
      </c>
      <c r="C14" s="111" t="s">
        <v>31</v>
      </c>
      <c r="D14" s="105"/>
      <c r="E14" s="105"/>
      <c r="F14" s="50" t="s">
        <v>60</v>
      </c>
      <c r="G14" s="13"/>
      <c r="H14" s="13"/>
      <c r="I14" s="13"/>
      <c r="J14" s="113"/>
      <c r="K14" s="105"/>
      <c r="L14" s="113"/>
      <c r="M14" s="105"/>
      <c r="N14" s="113"/>
      <c r="O14" s="105"/>
      <c r="P14" s="113"/>
      <c r="Q14" s="105"/>
      <c r="R14" s="113"/>
      <c r="S14" s="105"/>
      <c r="T14" s="107"/>
      <c r="U14" s="105"/>
      <c r="V14" s="13"/>
      <c r="W14" s="13"/>
      <c r="X14" s="106" t="s">
        <v>61</v>
      </c>
      <c r="Y14" s="105"/>
      <c r="Z14" s="105"/>
      <c r="AA14" s="105"/>
      <c r="AB14" s="105"/>
      <c r="AC14" s="105"/>
      <c r="AD14" s="105"/>
      <c r="AE14" s="106">
        <v>4</v>
      </c>
      <c r="AF14" s="105"/>
      <c r="AG14" s="105"/>
      <c r="AH14" s="13"/>
      <c r="AI14" s="13"/>
      <c r="AJ14" s="13"/>
      <c r="AK14" s="13"/>
      <c r="AL14" s="13"/>
      <c r="AM14" s="13"/>
      <c r="AN14" s="13"/>
      <c r="AO14" s="13"/>
    </row>
    <row r="15" spans="1:44" ht="18" customHeight="1" x14ac:dyDescent="0.15">
      <c r="A15" s="47">
        <v>46035</v>
      </c>
      <c r="B15" s="48" t="s">
        <v>62</v>
      </c>
      <c r="C15" s="115">
        <v>35</v>
      </c>
      <c r="D15" s="105"/>
      <c r="E15" s="105"/>
      <c r="F15" s="13"/>
      <c r="G15" s="13"/>
      <c r="H15" s="13"/>
      <c r="I15" s="13"/>
      <c r="J15" s="113"/>
      <c r="K15" s="105"/>
      <c r="L15" s="113"/>
      <c r="M15" s="105"/>
      <c r="N15" s="113"/>
      <c r="O15" s="105"/>
      <c r="P15" s="113"/>
      <c r="Q15" s="105"/>
      <c r="R15" s="113"/>
      <c r="S15" s="105"/>
      <c r="T15" s="107"/>
      <c r="U15" s="105"/>
      <c r="V15" s="13"/>
      <c r="W15" s="13"/>
      <c r="X15" s="116" t="s">
        <v>63</v>
      </c>
      <c r="Y15" s="117"/>
      <c r="Z15" s="117"/>
      <c r="AA15" s="117"/>
      <c r="AB15" s="117"/>
      <c r="AC15" s="117"/>
      <c r="AD15" s="117"/>
      <c r="AE15" s="108">
        <v>26</v>
      </c>
      <c r="AF15" s="105"/>
      <c r="AG15" s="105"/>
      <c r="AH15" s="13"/>
      <c r="AI15" s="13"/>
      <c r="AJ15" s="13"/>
      <c r="AK15" s="13"/>
      <c r="AL15" s="13"/>
      <c r="AM15" s="13"/>
      <c r="AN15" s="13"/>
      <c r="AO15" s="13"/>
    </row>
    <row r="16" spans="1:44" ht="18" customHeight="1" x14ac:dyDescent="0.15">
      <c r="A16" s="45">
        <v>46035</v>
      </c>
      <c r="B16" s="49" t="s">
        <v>64</v>
      </c>
      <c r="C16" s="111">
        <v>14</v>
      </c>
      <c r="D16" s="105"/>
      <c r="E16" s="105"/>
      <c r="F16" s="13"/>
      <c r="G16" s="13"/>
      <c r="H16" s="13"/>
      <c r="I16" s="13"/>
      <c r="J16" s="113"/>
      <c r="K16" s="105"/>
      <c r="L16" s="113"/>
      <c r="M16" s="105"/>
      <c r="N16" s="113"/>
      <c r="O16" s="105"/>
      <c r="P16" s="113"/>
      <c r="Q16" s="105"/>
      <c r="R16" s="113"/>
      <c r="S16" s="105"/>
      <c r="T16" s="107"/>
      <c r="U16" s="105"/>
      <c r="V16" s="13"/>
      <c r="W16" s="13"/>
      <c r="X16" s="106" t="s">
        <v>65</v>
      </c>
      <c r="Y16" s="105"/>
      <c r="Z16" s="105"/>
      <c r="AA16" s="105"/>
      <c r="AB16" s="105"/>
      <c r="AC16" s="105"/>
      <c r="AD16" s="105"/>
      <c r="AE16" s="106">
        <v>0</v>
      </c>
      <c r="AF16" s="105"/>
      <c r="AG16" s="105"/>
      <c r="AH16" s="13"/>
      <c r="AI16" s="13"/>
      <c r="AJ16" s="13"/>
      <c r="AK16" s="13"/>
      <c r="AL16" s="13"/>
      <c r="AM16" s="13"/>
      <c r="AN16" s="13"/>
      <c r="AO16" s="17" t="s">
        <v>66</v>
      </c>
    </row>
    <row r="17" spans="1:44" ht="18" customHeight="1" x14ac:dyDescent="0.15">
      <c r="A17" s="47">
        <v>46036</v>
      </c>
      <c r="B17" s="48" t="s">
        <v>67</v>
      </c>
      <c r="C17" s="115">
        <v>34</v>
      </c>
      <c r="D17" s="105"/>
      <c r="E17" s="105"/>
      <c r="F17" s="13"/>
      <c r="G17" s="13"/>
      <c r="H17" s="13"/>
      <c r="I17" s="13"/>
      <c r="J17" s="113"/>
      <c r="K17" s="105"/>
      <c r="L17" s="113"/>
      <c r="M17" s="105"/>
      <c r="N17" s="113"/>
      <c r="O17" s="105"/>
      <c r="P17" s="113"/>
      <c r="Q17" s="105"/>
      <c r="R17" s="113"/>
      <c r="S17" s="105"/>
      <c r="T17" s="107"/>
      <c r="U17" s="105"/>
      <c r="V17" s="13"/>
      <c r="W17" s="13"/>
      <c r="X17" s="116" t="s">
        <v>68</v>
      </c>
      <c r="Y17" s="117"/>
      <c r="Z17" s="117"/>
      <c r="AA17" s="117"/>
      <c r="AB17" s="117"/>
      <c r="AC17" s="117"/>
      <c r="AD17" s="117"/>
      <c r="AE17" s="108">
        <v>0</v>
      </c>
      <c r="AF17" s="105"/>
      <c r="AG17" s="105"/>
      <c r="AH17" s="13"/>
      <c r="AI17" s="13"/>
      <c r="AJ17" s="13"/>
      <c r="AK17" s="13"/>
      <c r="AL17" s="13"/>
      <c r="AM17" s="13"/>
      <c r="AN17" s="13"/>
      <c r="AO17" s="13"/>
    </row>
    <row r="18" spans="1:44" ht="18" customHeight="1" x14ac:dyDescent="0.15">
      <c r="A18" s="45">
        <v>46036</v>
      </c>
      <c r="B18" s="49" t="s">
        <v>69</v>
      </c>
      <c r="C18" s="111">
        <v>18</v>
      </c>
      <c r="D18" s="105"/>
      <c r="E18" s="105"/>
      <c r="F18" s="13"/>
      <c r="G18" s="13"/>
      <c r="H18" s="13"/>
      <c r="I18" s="13"/>
      <c r="J18" s="113"/>
      <c r="K18" s="105"/>
      <c r="L18" s="113"/>
      <c r="M18" s="105"/>
      <c r="N18" s="113"/>
      <c r="O18" s="105"/>
      <c r="P18" s="113"/>
      <c r="Q18" s="105"/>
      <c r="R18" s="113"/>
      <c r="S18" s="105"/>
      <c r="T18" s="107"/>
      <c r="U18" s="105"/>
      <c r="V18" s="13"/>
      <c r="W18" s="13"/>
      <c r="X18" s="106" t="s">
        <v>70</v>
      </c>
      <c r="Y18" s="105"/>
      <c r="Z18" s="105"/>
      <c r="AA18" s="105"/>
      <c r="AB18" s="105"/>
      <c r="AC18" s="105"/>
      <c r="AD18" s="105"/>
      <c r="AE18" s="106">
        <v>0</v>
      </c>
      <c r="AF18" s="105"/>
      <c r="AG18" s="105"/>
      <c r="AH18" s="13"/>
      <c r="AI18" s="13"/>
      <c r="AJ18" s="13"/>
      <c r="AK18" s="13"/>
      <c r="AL18" s="13"/>
      <c r="AM18" s="13"/>
      <c r="AN18" s="13"/>
      <c r="AO18" s="13"/>
    </row>
    <row r="19" spans="1:44" ht="18" customHeight="1" x14ac:dyDescent="0.15">
      <c r="A19" s="47">
        <v>46045</v>
      </c>
      <c r="B19" s="48" t="s">
        <v>71</v>
      </c>
      <c r="C19" s="115">
        <v>38</v>
      </c>
      <c r="D19" s="105"/>
      <c r="E19" s="105"/>
      <c r="F19" s="13"/>
      <c r="G19" s="13"/>
      <c r="H19" s="13"/>
      <c r="I19" s="13"/>
      <c r="J19" s="113"/>
      <c r="K19" s="105"/>
      <c r="L19" s="113"/>
      <c r="M19" s="105"/>
      <c r="N19" s="113"/>
      <c r="O19" s="105"/>
      <c r="P19" s="113"/>
      <c r="Q19" s="105"/>
      <c r="R19" s="113"/>
      <c r="S19" s="105"/>
      <c r="T19" s="107"/>
      <c r="U19" s="105"/>
      <c r="V19" s="13"/>
      <c r="W19" s="13"/>
      <c r="X19" s="116" t="s">
        <v>72</v>
      </c>
      <c r="Y19" s="117"/>
      <c r="Z19" s="117"/>
      <c r="AA19" s="117"/>
      <c r="AB19" s="117"/>
      <c r="AC19" s="117"/>
      <c r="AD19" s="117"/>
      <c r="AE19" s="108">
        <v>8</v>
      </c>
      <c r="AF19" s="105"/>
      <c r="AG19" s="105"/>
      <c r="AH19" s="13"/>
      <c r="AI19" s="13"/>
      <c r="AJ19" s="13"/>
      <c r="AK19" s="13"/>
      <c r="AL19" s="13"/>
      <c r="AM19" s="13"/>
      <c r="AN19" s="13"/>
      <c r="AO19" s="13"/>
    </row>
    <row r="20" spans="1:44" ht="18" customHeight="1" x14ac:dyDescent="0.15">
      <c r="A20" s="45">
        <v>46045</v>
      </c>
      <c r="B20" s="49" t="s">
        <v>73</v>
      </c>
      <c r="C20" s="111">
        <v>38</v>
      </c>
      <c r="D20" s="105"/>
      <c r="E20" s="105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0" t="s">
        <v>74</v>
      </c>
      <c r="S20" s="131"/>
      <c r="T20" s="141">
        <f>SUM(T11:U19)</f>
        <v>4298</v>
      </c>
      <c r="U20" s="117"/>
      <c r="V20" s="13"/>
      <c r="W20" s="13"/>
      <c r="X20" s="106" t="s">
        <v>75</v>
      </c>
      <c r="Y20" s="105"/>
      <c r="Z20" s="105"/>
      <c r="AA20" s="105"/>
      <c r="AB20" s="105"/>
      <c r="AC20" s="105"/>
      <c r="AD20" s="105"/>
      <c r="AE20" s="106">
        <v>0</v>
      </c>
      <c r="AF20" s="105"/>
      <c r="AG20" s="105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</row>
    <row r="21" spans="1:44" ht="18" customHeight="1" x14ac:dyDescent="0.15">
      <c r="A21" s="47">
        <v>46045</v>
      </c>
      <c r="B21" s="48" t="s">
        <v>76</v>
      </c>
      <c r="C21" s="115">
        <v>38</v>
      </c>
      <c r="D21" s="105"/>
      <c r="E21" s="105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28" t="s">
        <v>77</v>
      </c>
      <c r="Y21" s="105"/>
      <c r="Z21" s="105"/>
      <c r="AA21" s="105"/>
      <c r="AB21" s="105"/>
      <c r="AC21" s="105"/>
      <c r="AD21" s="105"/>
      <c r="AE21" s="147">
        <f>SUM(AE13:AG20)</f>
        <v>42</v>
      </c>
      <c r="AF21" s="117"/>
      <c r="AG21" s="117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</row>
    <row r="22" spans="1:44" ht="18" customHeight="1" x14ac:dyDescent="0.15">
      <c r="A22" s="45">
        <v>46048</v>
      </c>
      <c r="B22" s="49" t="s">
        <v>78</v>
      </c>
      <c r="C22" s="111">
        <v>38</v>
      </c>
      <c r="D22" s="105"/>
      <c r="E22" s="105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06" t="s">
        <v>79</v>
      </c>
      <c r="Y22" s="105"/>
      <c r="Z22" s="105"/>
      <c r="AA22" s="105"/>
      <c r="AB22" s="105"/>
      <c r="AC22" s="105"/>
      <c r="AD22" s="105"/>
      <c r="AE22" s="144">
        <v>0</v>
      </c>
      <c r="AF22" s="105"/>
      <c r="AG22" s="105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</row>
    <row r="23" spans="1:44" ht="18" customHeight="1" x14ac:dyDescent="0.15">
      <c r="A23" s="47">
        <v>46048</v>
      </c>
      <c r="B23" s="48" t="s">
        <v>80</v>
      </c>
      <c r="C23" s="115">
        <v>38</v>
      </c>
      <c r="D23" s="105"/>
      <c r="E23" s="105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</row>
    <row r="24" spans="1:44" ht="18" customHeight="1" x14ac:dyDescent="0.15">
      <c r="A24" s="45">
        <v>46048</v>
      </c>
      <c r="B24" s="49" t="s">
        <v>81</v>
      </c>
      <c r="C24" s="111">
        <v>38</v>
      </c>
      <c r="D24" s="105"/>
      <c r="E24" s="105"/>
      <c r="F24" s="13"/>
      <c r="G24" s="13"/>
      <c r="H24" s="13"/>
      <c r="I24" s="13"/>
      <c r="J24" s="126" t="s">
        <v>82</v>
      </c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</row>
    <row r="25" spans="1:44" ht="18" customHeight="1" x14ac:dyDescent="0.15">
      <c r="A25" s="47">
        <v>46048</v>
      </c>
      <c r="B25" s="48" t="s">
        <v>83</v>
      </c>
      <c r="C25" s="115">
        <v>38</v>
      </c>
      <c r="D25" s="105"/>
      <c r="E25" s="105"/>
      <c r="F25" s="13"/>
      <c r="G25" s="13"/>
      <c r="H25" s="13"/>
      <c r="I25" s="13"/>
      <c r="J25" s="127" t="s">
        <v>36</v>
      </c>
      <c r="K25" s="117"/>
      <c r="L25" s="127" t="s">
        <v>84</v>
      </c>
      <c r="M25" s="117"/>
      <c r="N25" s="127" t="s">
        <v>85</v>
      </c>
      <c r="O25" s="117"/>
      <c r="P25" s="127" t="s">
        <v>86</v>
      </c>
      <c r="Q25" s="117"/>
      <c r="R25" s="127" t="s">
        <v>87</v>
      </c>
      <c r="S25" s="117"/>
      <c r="T25" s="127" t="s">
        <v>88</v>
      </c>
      <c r="U25" s="117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</row>
    <row r="26" spans="1:44" ht="18" customHeight="1" x14ac:dyDescent="0.15">
      <c r="A26" s="45">
        <v>46048</v>
      </c>
      <c r="B26" s="49" t="s">
        <v>89</v>
      </c>
      <c r="C26" s="111">
        <v>38</v>
      </c>
      <c r="D26" s="105"/>
      <c r="E26" s="105"/>
      <c r="F26" s="13"/>
      <c r="G26" s="13"/>
      <c r="H26" s="13"/>
      <c r="I26" s="13"/>
      <c r="J26" s="117"/>
      <c r="K26" s="117"/>
      <c r="L26" s="117"/>
      <c r="M26" s="117"/>
      <c r="N26" s="117"/>
      <c r="O26" s="117"/>
      <c r="P26" s="117"/>
      <c r="Q26" s="117"/>
      <c r="R26" s="117"/>
      <c r="S26" s="117"/>
      <c r="T26" s="117"/>
      <c r="U26" s="117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</row>
    <row r="27" spans="1:44" ht="18" customHeight="1" x14ac:dyDescent="0.15">
      <c r="A27" s="47">
        <v>46048</v>
      </c>
      <c r="B27" s="51" t="s">
        <v>90</v>
      </c>
      <c r="C27" s="115">
        <v>38</v>
      </c>
      <c r="D27" s="105"/>
      <c r="E27" s="105"/>
      <c r="F27" s="13"/>
      <c r="G27" s="13"/>
      <c r="H27" s="13"/>
      <c r="I27" s="13"/>
      <c r="J27" s="129">
        <v>46025</v>
      </c>
      <c r="K27" s="105"/>
      <c r="L27" s="140">
        <v>8</v>
      </c>
      <c r="M27" s="105"/>
      <c r="N27" s="140">
        <v>12</v>
      </c>
      <c r="O27" s="105"/>
      <c r="P27" s="124">
        <v>4</v>
      </c>
      <c r="Q27" s="105"/>
      <c r="R27" s="104">
        <v>3000</v>
      </c>
      <c r="S27" s="105"/>
      <c r="T27" s="104">
        <f t="shared" ref="T27:T35" si="0">R27*P27</f>
        <v>12000</v>
      </c>
      <c r="U27" s="105"/>
      <c r="V27" s="13"/>
      <c r="W27" s="13"/>
      <c r="X27" s="13"/>
      <c r="Y27" s="13"/>
      <c r="Z27" s="13"/>
      <c r="AA27" s="13"/>
      <c r="AB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</row>
    <row r="28" spans="1:44" ht="21.75" customHeight="1" x14ac:dyDescent="0.15">
      <c r="A28" s="13"/>
      <c r="B28" s="46" t="s">
        <v>74</v>
      </c>
      <c r="C28" s="135">
        <f>SUM(C11:E27)</f>
        <v>523</v>
      </c>
      <c r="D28" s="122"/>
      <c r="E28" s="122"/>
      <c r="F28" s="13"/>
      <c r="G28" s="13"/>
      <c r="H28" s="13"/>
      <c r="I28" s="13"/>
      <c r="J28" s="136">
        <v>46037</v>
      </c>
      <c r="K28" s="105"/>
      <c r="L28" s="133">
        <v>6</v>
      </c>
      <c r="M28" s="105"/>
      <c r="N28" s="133">
        <v>8</v>
      </c>
      <c r="O28" s="105"/>
      <c r="P28" s="111">
        <v>2</v>
      </c>
      <c r="Q28" s="105"/>
      <c r="R28" s="112">
        <v>1500</v>
      </c>
      <c r="S28" s="105"/>
      <c r="T28" s="112">
        <f t="shared" si="0"/>
        <v>3000</v>
      </c>
      <c r="U28" s="105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4" ht="15" customHeight="1" x14ac:dyDescent="0.15">
      <c r="A29" s="13"/>
      <c r="B29" s="13"/>
      <c r="C29" s="13"/>
      <c r="D29" s="13"/>
      <c r="E29" s="13"/>
      <c r="F29" s="13"/>
      <c r="G29" s="13"/>
      <c r="H29" s="13"/>
      <c r="I29" s="13"/>
      <c r="J29" s="129">
        <v>46048</v>
      </c>
      <c r="K29" s="105"/>
      <c r="L29" s="140">
        <v>6</v>
      </c>
      <c r="M29" s="105"/>
      <c r="N29" s="140">
        <v>8</v>
      </c>
      <c r="O29" s="105"/>
      <c r="P29" s="124">
        <v>2</v>
      </c>
      <c r="Q29" s="105"/>
      <c r="R29" s="104">
        <v>1500</v>
      </c>
      <c r="S29" s="105"/>
      <c r="T29" s="104">
        <f t="shared" si="0"/>
        <v>3000</v>
      </c>
      <c r="U29" s="105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</row>
    <row r="30" spans="1:44" ht="15" customHeight="1" x14ac:dyDescent="0.15">
      <c r="A30" s="13"/>
      <c r="B30" s="13"/>
      <c r="C30" s="13"/>
      <c r="D30" s="13"/>
      <c r="E30" s="13"/>
      <c r="F30" s="13"/>
      <c r="G30" s="13"/>
      <c r="H30" s="13"/>
      <c r="I30" s="13"/>
      <c r="J30" s="111"/>
      <c r="K30" s="105"/>
      <c r="L30" s="111"/>
      <c r="M30" s="105"/>
      <c r="N30" s="111"/>
      <c r="O30" s="105"/>
      <c r="P30" s="111"/>
      <c r="Q30" s="105"/>
      <c r="R30" s="112"/>
      <c r="S30" s="105"/>
      <c r="T30" s="112">
        <f t="shared" si="0"/>
        <v>0</v>
      </c>
      <c r="U30" s="105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</row>
    <row r="31" spans="1:44" ht="15" customHeight="1" x14ac:dyDescent="0.15">
      <c r="F31" s="13"/>
      <c r="G31" s="13"/>
      <c r="H31" s="13"/>
      <c r="I31" s="13"/>
      <c r="J31" s="124"/>
      <c r="K31" s="105"/>
      <c r="L31" s="124"/>
      <c r="M31" s="105"/>
      <c r="N31" s="124"/>
      <c r="O31" s="105"/>
      <c r="P31" s="124"/>
      <c r="Q31" s="105"/>
      <c r="R31" s="104"/>
      <c r="S31" s="105"/>
      <c r="T31" s="104">
        <f t="shared" si="0"/>
        <v>0</v>
      </c>
      <c r="U31" s="105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</row>
    <row r="32" spans="1:44" ht="21.75" customHeight="1" thickBot="1" x14ac:dyDescent="0.2">
      <c r="A32" s="114" t="s">
        <v>32</v>
      </c>
      <c r="B32" s="103"/>
      <c r="C32" s="103"/>
      <c r="D32" s="103"/>
      <c r="E32" s="103"/>
      <c r="F32" s="13"/>
      <c r="G32" s="13"/>
      <c r="H32" s="13"/>
      <c r="I32" s="13"/>
      <c r="J32" s="111"/>
      <c r="K32" s="105"/>
      <c r="L32" s="111"/>
      <c r="M32" s="105"/>
      <c r="N32" s="111"/>
      <c r="O32" s="105"/>
      <c r="P32" s="111"/>
      <c r="Q32" s="105"/>
      <c r="R32" s="112"/>
      <c r="S32" s="105"/>
      <c r="T32" s="112">
        <f t="shared" si="0"/>
        <v>0</v>
      </c>
      <c r="U32" s="105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</row>
    <row r="33" spans="1:44" ht="19.5" customHeight="1" x14ac:dyDescent="0.15">
      <c r="A33" s="109" t="s">
        <v>36</v>
      </c>
      <c r="B33" s="109" t="s">
        <v>37</v>
      </c>
      <c r="C33" s="118" t="s">
        <v>38</v>
      </c>
      <c r="D33" s="119"/>
      <c r="E33" s="120"/>
      <c r="F33" s="13"/>
      <c r="G33" s="13"/>
      <c r="H33" s="13"/>
      <c r="I33" s="13"/>
      <c r="J33" s="124"/>
      <c r="K33" s="105"/>
      <c r="L33" s="124"/>
      <c r="M33" s="105"/>
      <c r="N33" s="124"/>
      <c r="O33" s="105"/>
      <c r="P33" s="124"/>
      <c r="Q33" s="105"/>
      <c r="R33" s="104"/>
      <c r="S33" s="105"/>
      <c r="T33" s="104">
        <f t="shared" si="0"/>
        <v>0</v>
      </c>
      <c r="U33" s="105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:44" ht="15" customHeight="1" x14ac:dyDescent="0.15">
      <c r="A34" s="110"/>
      <c r="B34" s="110"/>
      <c r="C34" s="121"/>
      <c r="D34" s="122"/>
      <c r="E34" s="123"/>
      <c r="F34" s="13"/>
      <c r="G34" s="13"/>
      <c r="H34" s="13"/>
      <c r="I34" s="13"/>
      <c r="J34" s="111"/>
      <c r="K34" s="105"/>
      <c r="L34" s="111"/>
      <c r="M34" s="105"/>
      <c r="N34" s="111"/>
      <c r="O34" s="105"/>
      <c r="P34" s="111"/>
      <c r="Q34" s="105"/>
      <c r="R34" s="112"/>
      <c r="S34" s="105"/>
      <c r="T34" s="112">
        <f t="shared" si="0"/>
        <v>0</v>
      </c>
      <c r="U34" s="105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 spans="1:44" ht="18" customHeight="1" x14ac:dyDescent="0.15">
      <c r="A35" s="47">
        <v>46024</v>
      </c>
      <c r="B35" s="48" t="s">
        <v>91</v>
      </c>
      <c r="C35" s="115">
        <v>4</v>
      </c>
      <c r="D35" s="105"/>
      <c r="E35" s="105"/>
      <c r="F35" s="13"/>
      <c r="G35" s="13"/>
      <c r="H35" s="13"/>
      <c r="I35" s="13"/>
      <c r="J35" s="124"/>
      <c r="K35" s="105"/>
      <c r="L35" s="124"/>
      <c r="M35" s="105"/>
      <c r="N35" s="124"/>
      <c r="O35" s="105"/>
      <c r="P35" s="124"/>
      <c r="Q35" s="105"/>
      <c r="R35" s="104"/>
      <c r="S35" s="105"/>
      <c r="T35" s="104">
        <f t="shared" si="0"/>
        <v>0</v>
      </c>
      <c r="U35" s="105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 spans="1:44" ht="18" customHeight="1" x14ac:dyDescent="0.15">
      <c r="A36" s="45">
        <v>46030</v>
      </c>
      <c r="B36" s="49" t="s">
        <v>92</v>
      </c>
      <c r="C36" s="111">
        <v>1</v>
      </c>
      <c r="D36" s="105"/>
      <c r="E36" s="105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0" t="s">
        <v>74</v>
      </c>
      <c r="S36" s="131"/>
      <c r="T36" s="145">
        <f>+SUM(T27:U35)</f>
        <v>18000</v>
      </c>
      <c r="U36" s="146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  <row r="37" spans="1:44" ht="18" customHeight="1" x14ac:dyDescent="0.15">
      <c r="A37" s="47">
        <v>46034</v>
      </c>
      <c r="B37" s="48" t="s">
        <v>93</v>
      </c>
      <c r="C37" s="115">
        <v>6</v>
      </c>
      <c r="D37" s="105"/>
      <c r="E37" s="105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6"/>
      <c r="AI37" s="13"/>
      <c r="AJ37" s="13"/>
      <c r="AK37" s="13"/>
      <c r="AL37" s="13"/>
      <c r="AM37" s="13"/>
      <c r="AN37" s="13"/>
      <c r="AO37" s="13"/>
      <c r="AP37" s="13"/>
      <c r="AQ37" s="13"/>
      <c r="AR37" s="13"/>
    </row>
    <row r="38" spans="1:44" ht="18" customHeight="1" x14ac:dyDescent="0.15">
      <c r="A38" s="45">
        <v>46034</v>
      </c>
      <c r="B38" s="49" t="s">
        <v>94</v>
      </c>
      <c r="C38" s="111">
        <v>6</v>
      </c>
      <c r="D38" s="105"/>
      <c r="E38" s="105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6"/>
      <c r="AI38" s="13"/>
      <c r="AJ38" s="13"/>
      <c r="AK38" s="13"/>
      <c r="AL38" s="13"/>
      <c r="AM38" s="13"/>
      <c r="AN38" s="13"/>
      <c r="AO38" s="13"/>
      <c r="AP38" s="13"/>
      <c r="AQ38" s="13"/>
      <c r="AR38" s="13"/>
    </row>
    <row r="39" spans="1:44" ht="18" customHeight="1" x14ac:dyDescent="0.15">
      <c r="A39" s="47">
        <v>46034</v>
      </c>
      <c r="B39" s="48" t="s">
        <v>95</v>
      </c>
      <c r="C39" s="115">
        <v>1</v>
      </c>
      <c r="D39" s="105"/>
      <c r="E39" s="105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6"/>
      <c r="AI39" s="13"/>
      <c r="AJ39" s="13"/>
      <c r="AK39" s="13"/>
      <c r="AL39" s="13"/>
      <c r="AM39" s="13"/>
      <c r="AN39" s="13"/>
      <c r="AO39" s="13"/>
      <c r="AP39" s="13"/>
      <c r="AQ39" s="13"/>
      <c r="AR39" s="13"/>
    </row>
    <row r="40" spans="1:44" ht="18" customHeight="1" x14ac:dyDescent="0.15">
      <c r="A40" s="45">
        <v>46036</v>
      </c>
      <c r="B40" s="49" t="s">
        <v>96</v>
      </c>
      <c r="C40" s="111">
        <v>8</v>
      </c>
      <c r="D40" s="105"/>
      <c r="E40" s="105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6"/>
      <c r="AI40" s="13"/>
      <c r="AJ40" s="13"/>
      <c r="AK40" s="13"/>
      <c r="AL40" s="13"/>
      <c r="AM40" s="13"/>
      <c r="AN40" s="13"/>
      <c r="AO40" s="13"/>
      <c r="AP40" s="13"/>
      <c r="AQ40" s="13"/>
      <c r="AR40" s="13"/>
    </row>
    <row r="41" spans="1:44" ht="18" customHeight="1" x14ac:dyDescent="0.15">
      <c r="A41" s="47">
        <v>46037</v>
      </c>
      <c r="B41" s="48" t="s">
        <v>97</v>
      </c>
      <c r="C41" s="115">
        <v>8</v>
      </c>
      <c r="D41" s="105"/>
      <c r="E41" s="105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6"/>
      <c r="AI41" s="13"/>
      <c r="AJ41" s="13"/>
      <c r="AK41" s="13"/>
      <c r="AL41" s="13"/>
      <c r="AM41" s="13"/>
      <c r="AN41" s="13"/>
      <c r="AO41" s="13"/>
      <c r="AP41" s="13"/>
      <c r="AQ41" s="13"/>
      <c r="AR41" s="13"/>
    </row>
    <row r="42" spans="1:44" ht="18" customHeight="1" x14ac:dyDescent="0.15">
      <c r="A42" s="45">
        <v>46038</v>
      </c>
      <c r="B42" s="49" t="s">
        <v>98</v>
      </c>
      <c r="C42" s="111">
        <v>27</v>
      </c>
      <c r="D42" s="105"/>
      <c r="E42" s="105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6"/>
      <c r="AI42" s="13"/>
      <c r="AJ42" s="13"/>
      <c r="AK42" s="13"/>
      <c r="AL42" s="13"/>
      <c r="AM42" s="13"/>
      <c r="AN42" s="13"/>
      <c r="AO42" s="13"/>
      <c r="AP42" s="13"/>
      <c r="AQ42" s="13"/>
      <c r="AR42" s="13"/>
    </row>
    <row r="43" spans="1:44" ht="18" customHeight="1" x14ac:dyDescent="0.15">
      <c r="A43" s="47">
        <v>46038</v>
      </c>
      <c r="B43" s="48" t="s">
        <v>99</v>
      </c>
      <c r="C43" s="115">
        <v>3</v>
      </c>
      <c r="D43" s="105"/>
      <c r="E43" s="105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6"/>
      <c r="AI43" s="13"/>
      <c r="AJ43" s="13"/>
      <c r="AK43" s="13"/>
      <c r="AL43" s="13"/>
      <c r="AM43" s="13"/>
      <c r="AN43" s="13"/>
      <c r="AO43" s="13"/>
      <c r="AP43" s="13"/>
      <c r="AQ43" s="13"/>
      <c r="AR43" s="13"/>
    </row>
    <row r="44" spans="1:44" ht="18" customHeight="1" x14ac:dyDescent="0.15">
      <c r="A44" s="45">
        <v>46038</v>
      </c>
      <c r="B44" s="49" t="s">
        <v>100</v>
      </c>
      <c r="C44" s="111">
        <v>8</v>
      </c>
      <c r="D44" s="105"/>
      <c r="E44" s="105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6"/>
      <c r="AI44" s="13"/>
      <c r="AJ44" s="13"/>
      <c r="AK44" s="13"/>
      <c r="AL44" s="13"/>
      <c r="AM44" s="13"/>
      <c r="AN44" s="13"/>
      <c r="AO44" s="13"/>
      <c r="AP44" s="13"/>
      <c r="AQ44" s="13"/>
      <c r="AR44" s="13"/>
    </row>
    <row r="45" spans="1:44" ht="18" customHeight="1" x14ac:dyDescent="0.15">
      <c r="A45" s="47">
        <v>46043</v>
      </c>
      <c r="B45" s="48" t="s">
        <v>101</v>
      </c>
      <c r="C45" s="115">
        <v>3</v>
      </c>
      <c r="D45" s="105"/>
      <c r="E45" s="105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6"/>
      <c r="AI45" s="13"/>
      <c r="AJ45" s="13"/>
      <c r="AK45" s="13"/>
      <c r="AL45" s="13"/>
      <c r="AM45" s="13"/>
      <c r="AN45" s="13"/>
      <c r="AO45" s="13"/>
      <c r="AP45" s="13"/>
      <c r="AQ45" s="13"/>
      <c r="AR45" s="13"/>
    </row>
    <row r="46" spans="1:44" ht="18" customHeight="1" x14ac:dyDescent="0.15">
      <c r="A46" s="45">
        <v>46043</v>
      </c>
      <c r="B46" s="49" t="s">
        <v>102</v>
      </c>
      <c r="C46" s="111">
        <v>10</v>
      </c>
      <c r="D46" s="105"/>
      <c r="E46" s="105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6"/>
      <c r="AI46" s="13"/>
      <c r="AJ46" s="13"/>
      <c r="AK46" s="13"/>
      <c r="AL46" s="13"/>
      <c r="AM46" s="13"/>
      <c r="AN46" s="13"/>
      <c r="AO46" s="13"/>
      <c r="AP46" s="13"/>
      <c r="AQ46" s="13"/>
      <c r="AR46" s="13"/>
    </row>
    <row r="47" spans="1:44" ht="18" customHeight="1" x14ac:dyDescent="0.15">
      <c r="A47" s="47">
        <v>46045</v>
      </c>
      <c r="B47" s="48" t="s">
        <v>103</v>
      </c>
      <c r="C47" s="115">
        <v>9</v>
      </c>
      <c r="D47" s="105"/>
      <c r="E47" s="105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6"/>
      <c r="AI47" s="13"/>
      <c r="AJ47" s="13"/>
      <c r="AK47" s="13"/>
      <c r="AL47" s="13"/>
      <c r="AM47" s="13"/>
      <c r="AN47" s="13"/>
      <c r="AO47" s="13"/>
      <c r="AP47" s="13"/>
      <c r="AQ47" s="13"/>
      <c r="AR47" s="13"/>
    </row>
    <row r="48" spans="1:44" ht="18" customHeight="1" x14ac:dyDescent="0.15">
      <c r="A48" s="45">
        <v>46045</v>
      </c>
      <c r="B48" s="49" t="s">
        <v>104</v>
      </c>
      <c r="C48" s="111">
        <v>6</v>
      </c>
      <c r="D48" s="105"/>
      <c r="E48" s="10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6"/>
      <c r="AI48" s="13"/>
      <c r="AJ48" s="13"/>
      <c r="AK48" s="13"/>
      <c r="AL48" s="13"/>
      <c r="AM48" s="13"/>
      <c r="AN48" s="13"/>
      <c r="AO48" s="13"/>
      <c r="AP48" s="13"/>
      <c r="AQ48" s="13"/>
      <c r="AR48" s="13"/>
    </row>
    <row r="49" spans="1:44" ht="18" customHeight="1" x14ac:dyDescent="0.15">
      <c r="A49" s="47">
        <v>46048</v>
      </c>
      <c r="B49" s="48" t="s">
        <v>105</v>
      </c>
      <c r="C49" s="115">
        <v>3</v>
      </c>
      <c r="D49" s="105"/>
      <c r="E49" s="105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6"/>
      <c r="AI49" s="13"/>
      <c r="AJ49" s="13"/>
      <c r="AK49" s="13"/>
      <c r="AL49" s="13"/>
      <c r="AM49" s="13"/>
      <c r="AN49" s="13"/>
      <c r="AO49" s="13"/>
      <c r="AP49" s="13"/>
      <c r="AQ49" s="13"/>
      <c r="AR49" s="13"/>
    </row>
    <row r="50" spans="1:44" ht="18" customHeight="1" x14ac:dyDescent="0.15">
      <c r="A50" s="45">
        <v>46049</v>
      </c>
      <c r="B50" s="49" t="s">
        <v>106</v>
      </c>
      <c r="C50" s="111">
        <v>6</v>
      </c>
      <c r="D50" s="105"/>
      <c r="E50" s="105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6"/>
      <c r="AI50" s="13"/>
      <c r="AJ50" s="13"/>
      <c r="AK50" s="13"/>
      <c r="AL50" s="13"/>
      <c r="AM50" s="13"/>
      <c r="AN50" s="13"/>
      <c r="AO50" s="13"/>
      <c r="AP50" s="13"/>
      <c r="AQ50" s="13"/>
      <c r="AR50" s="13"/>
    </row>
    <row r="51" spans="1:44" ht="18" customHeight="1" x14ac:dyDescent="0.15">
      <c r="A51" s="47">
        <v>46049</v>
      </c>
      <c r="B51" s="48" t="s">
        <v>107</v>
      </c>
      <c r="C51" s="115">
        <v>2</v>
      </c>
      <c r="D51" s="105"/>
      <c r="E51" s="105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6"/>
      <c r="AI51" s="13"/>
      <c r="AJ51" s="13"/>
      <c r="AK51" s="13"/>
      <c r="AL51" s="13"/>
      <c r="AM51" s="13"/>
      <c r="AN51" s="13"/>
      <c r="AO51" s="13"/>
      <c r="AP51" s="13"/>
      <c r="AQ51" s="13"/>
      <c r="AR51" s="13"/>
    </row>
    <row r="52" spans="1:44" ht="18" customHeight="1" x14ac:dyDescent="0.15">
      <c r="A52" s="45">
        <v>46050</v>
      </c>
      <c r="B52" s="49" t="s">
        <v>108</v>
      </c>
      <c r="C52" s="111">
        <v>24</v>
      </c>
      <c r="D52" s="105"/>
      <c r="E52" s="105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6"/>
      <c r="AI52" s="13"/>
      <c r="AJ52" s="13"/>
      <c r="AK52" s="13"/>
      <c r="AL52" s="13"/>
      <c r="AM52" s="13"/>
      <c r="AN52" s="13"/>
      <c r="AO52" s="13"/>
      <c r="AP52" s="13"/>
      <c r="AQ52" s="13"/>
      <c r="AR52" s="13"/>
    </row>
    <row r="53" spans="1:44" ht="21.75" customHeight="1" x14ac:dyDescent="0.15">
      <c r="A53" s="13"/>
      <c r="B53" s="46" t="s">
        <v>74</v>
      </c>
      <c r="C53" s="135">
        <f>+SUM(C35:E52)</f>
        <v>135</v>
      </c>
      <c r="D53" s="122"/>
      <c r="E53" s="122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</row>
    <row r="54" spans="1:44" ht="10.5" customHeight="1" x14ac:dyDescent="0.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</row>
    <row r="55" spans="1:44" ht="10.5" customHeight="1" x14ac:dyDescent="0.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</row>
    <row r="56" spans="1:44" ht="10.5" customHeight="1" x14ac:dyDescent="0.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</row>
    <row r="57" spans="1:44" ht="10.5" customHeight="1" x14ac:dyDescent="0.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</row>
    <row r="58" spans="1:44" ht="10.5" customHeight="1" x14ac:dyDescent="0.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</row>
    <row r="59" spans="1:44" ht="10.5" customHeight="1" x14ac:dyDescent="0.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</row>
    <row r="60" spans="1:44" ht="10.5" customHeight="1" x14ac:dyDescent="0.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</row>
    <row r="61" spans="1:44" ht="10.5" customHeight="1" x14ac:dyDescent="0.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</row>
    <row r="62" spans="1:44" ht="10.5" customHeight="1" x14ac:dyDescent="0.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</row>
    <row r="63" spans="1:44" ht="10.5" customHeight="1" x14ac:dyDescent="0.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</row>
    <row r="64" spans="1:44" ht="10.5" customHeight="1" x14ac:dyDescent="0.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</row>
    <row r="65" spans="1:44" ht="10.5" customHeight="1" x14ac:dyDescent="0.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</row>
    <row r="66" spans="1:44" ht="10.5" customHeight="1" x14ac:dyDescent="0.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</row>
    <row r="67" spans="1:44" ht="10.5" customHeight="1" x14ac:dyDescent="0.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</row>
    <row r="68" spans="1:44" ht="10.5" customHeight="1" x14ac:dyDescent="0.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</row>
    <row r="69" spans="1:44" ht="10.5" customHeight="1" x14ac:dyDescent="0.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</row>
    <row r="70" spans="1:44" ht="10.5" customHeight="1" x14ac:dyDescent="0.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</row>
    <row r="71" spans="1:44" ht="10.5" customHeight="1" x14ac:dyDescent="0.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</row>
    <row r="72" spans="1:44" ht="10.5" customHeight="1" x14ac:dyDescent="0.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</row>
    <row r="73" spans="1:44" ht="10.5" customHeight="1" x14ac:dyDescent="0.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</row>
    <row r="74" spans="1:44" ht="10.5" customHeight="1" x14ac:dyDescent="0.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</row>
    <row r="75" spans="1:44" ht="10.5" customHeight="1" x14ac:dyDescent="0.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</row>
    <row r="76" spans="1:44" ht="10.5" customHeight="1" x14ac:dyDescent="0.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</row>
    <row r="77" spans="1:44" ht="10.5" customHeight="1" x14ac:dyDescent="0.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</row>
    <row r="78" spans="1:44" ht="10.5" customHeight="1" x14ac:dyDescent="0.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</row>
    <row r="79" spans="1:44" ht="10.5" customHeight="1" x14ac:dyDescent="0.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</row>
    <row r="80" spans="1:44" ht="10.5" customHeight="1" x14ac:dyDescent="0.1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</row>
    <row r="81" spans="1:44" ht="10.5" customHeight="1" x14ac:dyDescent="0.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</row>
    <row r="82" spans="1:44" ht="10.5" customHeight="1" x14ac:dyDescent="0.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</row>
    <row r="83" spans="1:44" ht="10.5" customHeight="1" x14ac:dyDescent="0.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</row>
    <row r="84" spans="1:44" ht="10.5" customHeight="1" x14ac:dyDescent="0.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</row>
    <row r="85" spans="1:44" ht="10.5" customHeight="1" x14ac:dyDescent="0.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</row>
    <row r="86" spans="1:44" ht="10.5" customHeight="1" x14ac:dyDescent="0.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</row>
    <row r="87" spans="1:44" ht="10.5" customHeight="1" x14ac:dyDescent="0.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</row>
    <row r="88" spans="1:44" ht="10.5" customHeight="1" x14ac:dyDescent="0.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</row>
    <row r="89" spans="1:44" ht="10.5" customHeight="1" x14ac:dyDescent="0.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</row>
    <row r="90" spans="1:44" ht="10.5" customHeight="1" x14ac:dyDescent="0.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</row>
    <row r="91" spans="1:44" ht="10.5" customHeight="1" x14ac:dyDescent="0.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</row>
    <row r="92" spans="1:44" ht="10.5" customHeight="1" x14ac:dyDescent="0.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</row>
    <row r="93" spans="1:44" ht="10.5" customHeight="1" x14ac:dyDescent="0.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</row>
    <row r="94" spans="1:44" ht="10.5" customHeight="1" x14ac:dyDescent="0.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</row>
    <row r="95" spans="1:44" ht="10.5" customHeight="1" x14ac:dyDescent="0.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</row>
    <row r="96" spans="1:44" ht="10.5" customHeight="1" x14ac:dyDescent="0.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</row>
    <row r="97" spans="1:44" ht="10.5" customHeight="1" x14ac:dyDescent="0.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</row>
    <row r="98" spans="1:44" ht="10.5" customHeight="1" x14ac:dyDescent="0.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</row>
    <row r="99" spans="1:44" ht="10.5" customHeight="1" x14ac:dyDescent="0.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</row>
    <row r="100" spans="1:44" ht="10.5" customHeight="1" x14ac:dyDescent="0.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</row>
    <row r="101" spans="1:44" ht="10.5" customHeight="1" x14ac:dyDescent="0.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</row>
    <row r="102" spans="1:44" ht="10.5" customHeight="1" x14ac:dyDescent="0.1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</row>
    <row r="103" spans="1:44" ht="10.5" customHeight="1" x14ac:dyDescent="0.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</row>
    <row r="104" spans="1:44" ht="10.5" customHeight="1" x14ac:dyDescent="0.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 spans="1:44" ht="10.5" customHeight="1" x14ac:dyDescent="0.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</row>
    <row r="106" spans="1:44" ht="10.5" customHeight="1" x14ac:dyDescent="0.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</row>
    <row r="107" spans="1:44" ht="10.5" customHeight="1" x14ac:dyDescent="0.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</row>
    <row r="108" spans="1:44" ht="10.5" customHeight="1" x14ac:dyDescent="0.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</row>
    <row r="109" spans="1:44" ht="10.5" customHeight="1" x14ac:dyDescent="0.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</row>
    <row r="110" spans="1:44" ht="10.5" customHeight="1" x14ac:dyDescent="0.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</row>
    <row r="111" spans="1:44" ht="10.5" customHeight="1" x14ac:dyDescent="0.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</row>
    <row r="112" spans="1:44" ht="10.5" customHeight="1" x14ac:dyDescent="0.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</row>
    <row r="113" spans="1:44" ht="10.5" customHeight="1" x14ac:dyDescent="0.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</row>
    <row r="114" spans="1:44" ht="10.5" customHeight="1" x14ac:dyDescent="0.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</row>
    <row r="115" spans="1:44" ht="10.5" customHeight="1" x14ac:dyDescent="0.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</row>
    <row r="116" spans="1:44" ht="10.5" customHeight="1" x14ac:dyDescent="0.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</row>
    <row r="117" spans="1:44" ht="10.5" customHeight="1" x14ac:dyDescent="0.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</row>
    <row r="118" spans="1:44" ht="10.5" customHeight="1" x14ac:dyDescent="0.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</row>
    <row r="119" spans="1:44" ht="10.5" customHeight="1" x14ac:dyDescent="0.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</row>
    <row r="120" spans="1:44" ht="10.5" customHeight="1" x14ac:dyDescent="0.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</row>
    <row r="121" spans="1:44" ht="10.5" customHeight="1" x14ac:dyDescent="0.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</row>
    <row r="122" spans="1:44" ht="10.5" customHeight="1" x14ac:dyDescent="0.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</row>
    <row r="123" spans="1:44" ht="10.5" customHeight="1" x14ac:dyDescent="0.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</row>
    <row r="124" spans="1:44" ht="10.5" customHeight="1" x14ac:dyDescent="0.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</row>
    <row r="125" spans="1:44" ht="10.5" customHeight="1" x14ac:dyDescent="0.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</row>
    <row r="126" spans="1:44" ht="10.5" customHeight="1" x14ac:dyDescent="0.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</row>
    <row r="127" spans="1:44" ht="10.5" customHeight="1" x14ac:dyDescent="0.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</row>
    <row r="128" spans="1:44" ht="10.5" customHeight="1" x14ac:dyDescent="0.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</row>
    <row r="129" spans="1:44" ht="10.5" customHeight="1" x14ac:dyDescent="0.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</row>
    <row r="130" spans="1:44" ht="10.5" customHeight="1" x14ac:dyDescent="0.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</row>
    <row r="131" spans="1:44" ht="10.5" customHeight="1" x14ac:dyDescent="0.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</row>
    <row r="132" spans="1:44" ht="10.5" customHeight="1" x14ac:dyDescent="0.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</row>
    <row r="133" spans="1:44" ht="10.5" customHeight="1" x14ac:dyDescent="0.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</row>
    <row r="134" spans="1:44" ht="10.5" customHeight="1" x14ac:dyDescent="0.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</row>
    <row r="135" spans="1:44" ht="10.5" customHeight="1" x14ac:dyDescent="0.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</row>
    <row r="136" spans="1:44" ht="10.5" customHeight="1" x14ac:dyDescent="0.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</row>
    <row r="137" spans="1:44" ht="10.5" customHeight="1" x14ac:dyDescent="0.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</row>
    <row r="138" spans="1:44" ht="10.5" customHeight="1" x14ac:dyDescent="0.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</row>
    <row r="139" spans="1:44" ht="10.5" customHeight="1" x14ac:dyDescent="0.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</row>
    <row r="140" spans="1:44" ht="10.5" customHeight="1" x14ac:dyDescent="0.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</row>
    <row r="141" spans="1:44" ht="10.5" customHeight="1" x14ac:dyDescent="0.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</row>
    <row r="142" spans="1:44" ht="10.5" customHeight="1" x14ac:dyDescent="0.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</row>
    <row r="143" spans="1:44" ht="10.5" customHeight="1" x14ac:dyDescent="0.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</row>
    <row r="144" spans="1:44" ht="10.5" customHeight="1" x14ac:dyDescent="0.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</row>
    <row r="145" spans="1:44" ht="10.5" customHeight="1" x14ac:dyDescent="0.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</row>
    <row r="146" spans="1:44" ht="10.5" customHeight="1" x14ac:dyDescent="0.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</row>
    <row r="147" spans="1:44" ht="10.5" customHeight="1" x14ac:dyDescent="0.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</row>
    <row r="148" spans="1:44" ht="10.5" customHeight="1" x14ac:dyDescent="0.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</row>
    <row r="149" spans="1:44" ht="10.5" customHeight="1" x14ac:dyDescent="0.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</row>
    <row r="150" spans="1:44" ht="10.5" customHeight="1" x14ac:dyDescent="0.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</row>
    <row r="151" spans="1:44" ht="10.5" customHeight="1" x14ac:dyDescent="0.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</row>
    <row r="152" spans="1:44" ht="10.5" customHeight="1" x14ac:dyDescent="0.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</row>
    <row r="153" spans="1:44" ht="10.5" customHeight="1" x14ac:dyDescent="0.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</row>
    <row r="154" spans="1:44" ht="10.5" customHeight="1" x14ac:dyDescent="0.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</row>
    <row r="155" spans="1:44" ht="10.5" customHeight="1" x14ac:dyDescent="0.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</row>
    <row r="156" spans="1:44" ht="10.5" customHeight="1" x14ac:dyDescent="0.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</row>
    <row r="157" spans="1:44" ht="10.5" customHeight="1" x14ac:dyDescent="0.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</row>
    <row r="158" spans="1:44" ht="10.5" customHeight="1" x14ac:dyDescent="0.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</row>
    <row r="159" spans="1:44" ht="10.5" customHeight="1" x14ac:dyDescent="0.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</row>
    <row r="160" spans="1:44" ht="10.5" customHeight="1" x14ac:dyDescent="0.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</row>
    <row r="161" spans="1:44" ht="10.5" customHeight="1" x14ac:dyDescent="0.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</row>
    <row r="162" spans="1:44" ht="10.5" customHeight="1" x14ac:dyDescent="0.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</row>
    <row r="163" spans="1:44" ht="10.5" customHeight="1" x14ac:dyDescent="0.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</row>
    <row r="164" spans="1:44" ht="10.5" customHeight="1" x14ac:dyDescent="0.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</row>
    <row r="165" spans="1:44" ht="10.5" customHeight="1" x14ac:dyDescent="0.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</row>
    <row r="166" spans="1:44" ht="10.5" customHeight="1" x14ac:dyDescent="0.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</row>
    <row r="167" spans="1:44" ht="10.5" customHeight="1" x14ac:dyDescent="0.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</row>
    <row r="168" spans="1:44" ht="10.5" customHeight="1" x14ac:dyDescent="0.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</row>
    <row r="169" spans="1:44" ht="10.5" customHeight="1" x14ac:dyDescent="0.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</row>
    <row r="170" spans="1:44" ht="10.5" customHeight="1" x14ac:dyDescent="0.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</row>
    <row r="171" spans="1:44" ht="10.5" customHeight="1" x14ac:dyDescent="0.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</row>
    <row r="172" spans="1:44" ht="10.5" customHeight="1" x14ac:dyDescent="0.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</row>
    <row r="173" spans="1:44" ht="10.5" customHeight="1" x14ac:dyDescent="0.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</row>
    <row r="174" spans="1:44" ht="10.5" customHeight="1" x14ac:dyDescent="0.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</row>
    <row r="175" spans="1:44" ht="10.5" customHeight="1" x14ac:dyDescent="0.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</row>
    <row r="176" spans="1:44" ht="10.5" customHeight="1" x14ac:dyDescent="0.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</row>
    <row r="177" spans="1:44" ht="10.5" customHeight="1" x14ac:dyDescent="0.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</row>
    <row r="178" spans="1:44" ht="10.5" customHeight="1" x14ac:dyDescent="0.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</row>
    <row r="179" spans="1:44" ht="10.5" customHeight="1" x14ac:dyDescent="0.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</row>
    <row r="180" spans="1:44" ht="10.5" customHeight="1" x14ac:dyDescent="0.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</row>
    <row r="181" spans="1:44" ht="10.5" customHeight="1" x14ac:dyDescent="0.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</row>
    <row r="182" spans="1:44" ht="10.5" customHeight="1" x14ac:dyDescent="0.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</row>
    <row r="183" spans="1:44" ht="10.5" customHeight="1" x14ac:dyDescent="0.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</row>
    <row r="184" spans="1:44" ht="10.5" customHeight="1" x14ac:dyDescent="0.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</row>
    <row r="185" spans="1:44" ht="10.5" customHeight="1" x14ac:dyDescent="0.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</row>
    <row r="186" spans="1:44" ht="10.5" customHeight="1" x14ac:dyDescent="0.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</row>
    <row r="187" spans="1:44" ht="10.5" customHeight="1" x14ac:dyDescent="0.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</row>
    <row r="188" spans="1:44" ht="10.5" customHeight="1" x14ac:dyDescent="0.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</row>
    <row r="189" spans="1:44" ht="10.5" customHeight="1" x14ac:dyDescent="0.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</row>
    <row r="190" spans="1:44" ht="10.5" customHeight="1" x14ac:dyDescent="0.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</row>
    <row r="191" spans="1:44" ht="10.5" customHeight="1" x14ac:dyDescent="0.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</row>
    <row r="192" spans="1:44" ht="10.5" customHeight="1" x14ac:dyDescent="0.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</row>
    <row r="193" spans="1:44" ht="10.5" customHeight="1" x14ac:dyDescent="0.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</row>
    <row r="194" spans="1:44" ht="10.5" customHeight="1" x14ac:dyDescent="0.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</row>
    <row r="195" spans="1:44" ht="10.5" customHeight="1" x14ac:dyDescent="0.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</row>
    <row r="196" spans="1:44" ht="10.5" customHeight="1" x14ac:dyDescent="0.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</row>
    <row r="197" spans="1:44" ht="10.5" customHeight="1" x14ac:dyDescent="0.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</row>
    <row r="198" spans="1:44" ht="10.5" customHeight="1" x14ac:dyDescent="0.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</row>
    <row r="199" spans="1:44" ht="10.5" customHeight="1" x14ac:dyDescent="0.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</row>
    <row r="200" spans="1:44" ht="10.5" customHeight="1" x14ac:dyDescent="0.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</row>
    <row r="201" spans="1:44" ht="10.5" customHeight="1" x14ac:dyDescent="0.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</row>
    <row r="202" spans="1:44" ht="10.5" customHeight="1" x14ac:dyDescent="0.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</row>
    <row r="203" spans="1:44" ht="10.5" customHeight="1" x14ac:dyDescent="0.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</row>
    <row r="204" spans="1:44" ht="10.5" customHeight="1" x14ac:dyDescent="0.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</row>
    <row r="205" spans="1:44" ht="10.5" customHeight="1" x14ac:dyDescent="0.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</row>
    <row r="206" spans="1:44" ht="10.5" customHeight="1" x14ac:dyDescent="0.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</row>
    <row r="207" spans="1:44" ht="10.5" customHeight="1" x14ac:dyDescent="0.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</row>
    <row r="208" spans="1:44" ht="10.5" customHeight="1" x14ac:dyDescent="0.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</row>
    <row r="209" spans="1:44" ht="10.5" customHeight="1" x14ac:dyDescent="0.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</row>
    <row r="210" spans="1:44" ht="10.5" customHeight="1" x14ac:dyDescent="0.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</row>
    <row r="211" spans="1:44" ht="10.5" customHeight="1" x14ac:dyDescent="0.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</row>
    <row r="212" spans="1:44" ht="10.5" customHeight="1" x14ac:dyDescent="0.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</row>
    <row r="213" spans="1:44" ht="10.5" customHeight="1" x14ac:dyDescent="0.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</row>
    <row r="214" spans="1:44" ht="10.5" customHeight="1" x14ac:dyDescent="0.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</row>
    <row r="215" spans="1:44" ht="10.5" customHeight="1" x14ac:dyDescent="0.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</row>
    <row r="216" spans="1:44" ht="10.5" customHeight="1" x14ac:dyDescent="0.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</row>
    <row r="217" spans="1:44" ht="10.5" customHeight="1" x14ac:dyDescent="0.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</row>
    <row r="218" spans="1:44" ht="10.5" customHeight="1" x14ac:dyDescent="0.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</row>
    <row r="219" spans="1:44" ht="10.5" customHeight="1" x14ac:dyDescent="0.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</row>
    <row r="220" spans="1:44" ht="10.5" customHeight="1" x14ac:dyDescent="0.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</row>
    <row r="221" spans="1:44" ht="10.5" customHeight="1" x14ac:dyDescent="0.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</row>
    <row r="222" spans="1:44" ht="10.5" customHeight="1" x14ac:dyDescent="0.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</row>
    <row r="223" spans="1:44" ht="10.5" customHeight="1" x14ac:dyDescent="0.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</row>
    <row r="224" spans="1:44" ht="10.5" customHeight="1" x14ac:dyDescent="0.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</row>
    <row r="225" spans="1:44" ht="10.5" customHeight="1" x14ac:dyDescent="0.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</row>
    <row r="226" spans="1:44" ht="10.5" customHeight="1" x14ac:dyDescent="0.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</row>
    <row r="227" spans="1:44" ht="10.5" customHeight="1" x14ac:dyDescent="0.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</row>
    <row r="228" spans="1:44" ht="10.5" customHeight="1" x14ac:dyDescent="0.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</row>
    <row r="229" spans="1:44" ht="10.5" customHeight="1" x14ac:dyDescent="0.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</row>
    <row r="230" spans="1:44" ht="10.5" customHeight="1" x14ac:dyDescent="0.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</row>
    <row r="231" spans="1:44" ht="10.5" customHeight="1" x14ac:dyDescent="0.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</row>
    <row r="232" spans="1:44" ht="10.5" customHeight="1" x14ac:dyDescent="0.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</row>
    <row r="233" spans="1:44" ht="10.5" customHeight="1" x14ac:dyDescent="0.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</row>
    <row r="234" spans="1:44" ht="10.5" customHeight="1" x14ac:dyDescent="0.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</row>
    <row r="235" spans="1:44" ht="10.5" customHeight="1" x14ac:dyDescent="0.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</row>
    <row r="236" spans="1:44" ht="10.5" customHeight="1" x14ac:dyDescent="0.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</row>
    <row r="237" spans="1:44" ht="10.5" customHeight="1" x14ac:dyDescent="0.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</row>
    <row r="238" spans="1:44" ht="10.5" customHeight="1" x14ac:dyDescent="0.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</row>
    <row r="239" spans="1:44" ht="10.5" customHeight="1" x14ac:dyDescent="0.1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</row>
    <row r="240" spans="1:44" ht="10.5" customHeight="1" x14ac:dyDescent="0.1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</row>
    <row r="241" spans="1:44" ht="10.5" customHeight="1" x14ac:dyDescent="0.1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</row>
    <row r="242" spans="1:44" ht="10.5" customHeight="1" x14ac:dyDescent="0.1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</row>
    <row r="243" spans="1:44" ht="10.5" customHeight="1" x14ac:dyDescent="0.1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</row>
    <row r="244" spans="1:44" ht="10.5" customHeight="1" x14ac:dyDescent="0.1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</row>
    <row r="245" spans="1:44" ht="10.5" customHeight="1" x14ac:dyDescent="0.1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</row>
    <row r="246" spans="1:44" ht="10.5" customHeight="1" x14ac:dyDescent="0.1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</row>
    <row r="247" spans="1:44" ht="10.5" customHeight="1" x14ac:dyDescent="0.1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</row>
    <row r="248" spans="1:44" ht="10.5" customHeight="1" x14ac:dyDescent="0.1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</row>
    <row r="249" spans="1:44" ht="10.5" customHeight="1" x14ac:dyDescent="0.1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</row>
    <row r="250" spans="1:44" ht="10.5" customHeight="1" x14ac:dyDescent="0.1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</row>
    <row r="251" spans="1:44" ht="10.5" customHeight="1" x14ac:dyDescent="0.1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</row>
    <row r="252" spans="1:44" ht="10.5" customHeight="1" x14ac:dyDescent="0.1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</row>
    <row r="253" spans="1:44" ht="10.5" customHeight="1" x14ac:dyDescent="0.1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</row>
    <row r="254" spans="1:44" ht="10.5" customHeight="1" x14ac:dyDescent="0.1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</row>
    <row r="255" spans="1:44" ht="10.5" customHeight="1" x14ac:dyDescent="0.1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</row>
    <row r="256" spans="1:44" ht="10.5" customHeight="1" x14ac:dyDescent="0.1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</row>
    <row r="257" spans="1:44" ht="10.5" customHeight="1" x14ac:dyDescent="0.1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</row>
    <row r="258" spans="1:44" ht="10.5" customHeight="1" x14ac:dyDescent="0.1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</row>
    <row r="259" spans="1:44" ht="10.5" customHeight="1" x14ac:dyDescent="0.1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</row>
    <row r="260" spans="1:44" ht="10.5" customHeight="1" x14ac:dyDescent="0.1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</row>
    <row r="261" spans="1:44" ht="10.5" customHeight="1" x14ac:dyDescent="0.1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</row>
    <row r="262" spans="1:44" ht="10.5" customHeight="1" x14ac:dyDescent="0.1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</row>
    <row r="263" spans="1:44" ht="10.5" customHeight="1" x14ac:dyDescent="0.1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</row>
    <row r="264" spans="1:44" ht="10.5" customHeight="1" x14ac:dyDescent="0.1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</row>
    <row r="265" spans="1:44" ht="10.5" customHeight="1" x14ac:dyDescent="0.1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</row>
    <row r="266" spans="1:44" ht="10.5" customHeight="1" x14ac:dyDescent="0.1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</row>
    <row r="267" spans="1:44" ht="10.5" customHeight="1" x14ac:dyDescent="0.1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</row>
    <row r="268" spans="1:44" ht="10.5" customHeight="1" x14ac:dyDescent="0.1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</row>
    <row r="269" spans="1:44" ht="10.5" customHeight="1" x14ac:dyDescent="0.1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</row>
    <row r="270" spans="1:44" ht="10.5" customHeight="1" x14ac:dyDescent="0.1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</row>
    <row r="271" spans="1:44" ht="10.5" customHeight="1" x14ac:dyDescent="0.1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</row>
    <row r="272" spans="1:44" ht="10.5" customHeight="1" x14ac:dyDescent="0.1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</row>
    <row r="273" spans="1:44" ht="10.5" customHeight="1" x14ac:dyDescent="0.1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</row>
    <row r="274" spans="1:44" ht="10.5" customHeight="1" x14ac:dyDescent="0.1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</row>
    <row r="275" spans="1:44" ht="10.5" customHeight="1" x14ac:dyDescent="0.1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</row>
    <row r="276" spans="1:44" ht="10.5" customHeight="1" x14ac:dyDescent="0.1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</row>
    <row r="277" spans="1:44" ht="10.5" customHeight="1" x14ac:dyDescent="0.1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</row>
    <row r="278" spans="1:44" ht="10.5" customHeight="1" x14ac:dyDescent="0.1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</row>
    <row r="279" spans="1:44" ht="10.5" customHeight="1" x14ac:dyDescent="0.1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</row>
    <row r="280" spans="1:44" ht="10.5" customHeight="1" x14ac:dyDescent="0.1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</row>
    <row r="281" spans="1:44" ht="10.5" customHeight="1" x14ac:dyDescent="0.1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</row>
    <row r="282" spans="1:44" ht="10.5" customHeight="1" x14ac:dyDescent="0.1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</row>
    <row r="283" spans="1:44" ht="10.5" customHeight="1" x14ac:dyDescent="0.1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</row>
    <row r="284" spans="1:44" ht="10.5" customHeight="1" x14ac:dyDescent="0.1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</row>
    <row r="285" spans="1:44" ht="10.5" customHeight="1" x14ac:dyDescent="0.1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</row>
    <row r="286" spans="1:44" ht="10.5" customHeight="1" x14ac:dyDescent="0.1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</row>
    <row r="287" spans="1:44" ht="10.5" customHeight="1" x14ac:dyDescent="0.1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</row>
    <row r="288" spans="1:44" ht="10.5" customHeight="1" x14ac:dyDescent="0.1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</row>
    <row r="289" spans="1:44" ht="10.5" customHeight="1" x14ac:dyDescent="0.1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</row>
    <row r="290" spans="1:44" ht="10.5" customHeight="1" x14ac:dyDescent="0.1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</row>
    <row r="291" spans="1:44" ht="10.5" customHeight="1" x14ac:dyDescent="0.1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</row>
    <row r="292" spans="1:44" ht="10.5" customHeight="1" x14ac:dyDescent="0.1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</row>
    <row r="293" spans="1:44" ht="10.5" customHeight="1" x14ac:dyDescent="0.1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</row>
    <row r="294" spans="1:44" ht="10.5" customHeight="1" x14ac:dyDescent="0.1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</row>
    <row r="295" spans="1:44" ht="10.5" customHeight="1" x14ac:dyDescent="0.1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</row>
    <row r="296" spans="1:44" ht="10.5" customHeight="1" x14ac:dyDescent="0.1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</row>
    <row r="297" spans="1:44" ht="10.5" customHeight="1" x14ac:dyDescent="0.1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</row>
    <row r="298" spans="1:44" ht="10.5" customHeight="1" x14ac:dyDescent="0.1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</row>
    <row r="299" spans="1:44" ht="10.5" customHeight="1" x14ac:dyDescent="0.1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</row>
    <row r="300" spans="1:44" ht="10.5" customHeight="1" x14ac:dyDescent="0.1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</row>
    <row r="301" spans="1:44" ht="10.5" customHeight="1" x14ac:dyDescent="0.1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</row>
    <row r="302" spans="1:44" ht="10.5" customHeight="1" x14ac:dyDescent="0.1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</row>
    <row r="303" spans="1:44" ht="10.5" customHeight="1" x14ac:dyDescent="0.1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</row>
    <row r="304" spans="1:44" ht="10.5" customHeight="1" x14ac:dyDescent="0.1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</row>
    <row r="305" spans="1:44" ht="10.5" customHeight="1" x14ac:dyDescent="0.1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</row>
    <row r="306" spans="1:44" ht="10.5" customHeight="1" x14ac:dyDescent="0.1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</row>
    <row r="307" spans="1:44" ht="10.5" customHeight="1" x14ac:dyDescent="0.1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</row>
    <row r="308" spans="1:44" ht="10.5" customHeight="1" x14ac:dyDescent="0.1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</row>
    <row r="309" spans="1:44" ht="10.5" customHeight="1" x14ac:dyDescent="0.1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</row>
    <row r="310" spans="1:44" ht="10.5" customHeight="1" x14ac:dyDescent="0.1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</row>
    <row r="311" spans="1:44" ht="10.5" customHeight="1" x14ac:dyDescent="0.1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</row>
    <row r="312" spans="1:44" ht="10.5" customHeight="1" x14ac:dyDescent="0.1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</row>
    <row r="313" spans="1:44" ht="10.5" customHeight="1" x14ac:dyDescent="0.1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</row>
    <row r="314" spans="1:44" ht="10.5" customHeight="1" x14ac:dyDescent="0.1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</row>
    <row r="315" spans="1:44" ht="10.5" customHeight="1" x14ac:dyDescent="0.1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</row>
    <row r="316" spans="1:44" ht="10.5" customHeight="1" x14ac:dyDescent="0.1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</row>
    <row r="317" spans="1:44" ht="10.5" customHeight="1" x14ac:dyDescent="0.1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</row>
    <row r="318" spans="1:44" ht="10.5" customHeight="1" x14ac:dyDescent="0.1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</row>
    <row r="319" spans="1:44" ht="10.5" customHeight="1" x14ac:dyDescent="0.1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</row>
    <row r="320" spans="1:44" ht="10.5" customHeight="1" x14ac:dyDescent="0.1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</row>
    <row r="321" spans="1:44" ht="10.5" customHeight="1" x14ac:dyDescent="0.1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</row>
    <row r="322" spans="1:44" ht="10.5" customHeight="1" x14ac:dyDescent="0.1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</row>
    <row r="323" spans="1:44" ht="10.5" customHeight="1" x14ac:dyDescent="0.1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</row>
    <row r="324" spans="1:44" ht="10.5" customHeight="1" x14ac:dyDescent="0.1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</row>
    <row r="325" spans="1:44" ht="10.5" customHeight="1" x14ac:dyDescent="0.1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</row>
    <row r="326" spans="1:44" ht="10.5" customHeight="1" x14ac:dyDescent="0.1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</row>
    <row r="327" spans="1:44" ht="10.5" customHeight="1" x14ac:dyDescent="0.1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</row>
    <row r="328" spans="1:44" ht="10.5" customHeight="1" x14ac:dyDescent="0.1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</row>
    <row r="329" spans="1:44" ht="10.5" customHeight="1" x14ac:dyDescent="0.1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</row>
    <row r="330" spans="1:44" ht="10.5" customHeight="1" x14ac:dyDescent="0.1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</row>
    <row r="331" spans="1:44" ht="10.5" customHeight="1" x14ac:dyDescent="0.1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</row>
    <row r="332" spans="1:44" ht="10.5" customHeight="1" x14ac:dyDescent="0.1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</row>
    <row r="333" spans="1:44" ht="10.5" customHeight="1" x14ac:dyDescent="0.1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</row>
    <row r="334" spans="1:44" ht="10.5" customHeight="1" x14ac:dyDescent="0.1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</row>
    <row r="335" spans="1:44" ht="10.5" customHeight="1" x14ac:dyDescent="0.1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</row>
    <row r="336" spans="1:44" ht="10.5" customHeight="1" x14ac:dyDescent="0.1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</row>
    <row r="337" spans="1:44" ht="10.5" customHeight="1" x14ac:dyDescent="0.1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</row>
    <row r="338" spans="1:44" ht="10.5" customHeight="1" x14ac:dyDescent="0.1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</row>
    <row r="339" spans="1:44" ht="10.5" customHeight="1" x14ac:dyDescent="0.1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</row>
    <row r="340" spans="1:44" ht="10.5" customHeight="1" x14ac:dyDescent="0.1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</row>
    <row r="341" spans="1:44" ht="10.5" customHeight="1" x14ac:dyDescent="0.1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</row>
    <row r="342" spans="1:44" ht="10.5" customHeight="1" x14ac:dyDescent="0.1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</row>
    <row r="343" spans="1:44" ht="10.5" customHeight="1" x14ac:dyDescent="0.1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</row>
    <row r="344" spans="1:44" ht="10.5" customHeight="1" x14ac:dyDescent="0.1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</row>
    <row r="345" spans="1:44" ht="10.5" customHeight="1" x14ac:dyDescent="0.1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</row>
    <row r="346" spans="1:44" ht="10.5" customHeight="1" x14ac:dyDescent="0.1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</row>
    <row r="347" spans="1:44" ht="10.5" customHeight="1" x14ac:dyDescent="0.1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</row>
    <row r="348" spans="1:44" ht="10.5" customHeight="1" x14ac:dyDescent="0.1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</row>
    <row r="349" spans="1:44" ht="10.5" customHeight="1" x14ac:dyDescent="0.1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</row>
    <row r="350" spans="1:44" ht="10.5" customHeight="1" x14ac:dyDescent="0.1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</row>
    <row r="351" spans="1:44" ht="10.5" customHeight="1" x14ac:dyDescent="0.1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</row>
    <row r="352" spans="1:44" ht="10.5" customHeight="1" x14ac:dyDescent="0.1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</row>
    <row r="353" spans="1:44" ht="10.5" customHeight="1" x14ac:dyDescent="0.1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</row>
    <row r="354" spans="1:44" ht="10.5" customHeight="1" x14ac:dyDescent="0.1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</row>
    <row r="355" spans="1:44" ht="10.5" customHeight="1" x14ac:dyDescent="0.1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</row>
    <row r="356" spans="1:44" ht="10.5" customHeight="1" x14ac:dyDescent="0.1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</row>
    <row r="357" spans="1:44" ht="10.5" customHeight="1" x14ac:dyDescent="0.1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</row>
    <row r="358" spans="1:44" ht="10.5" customHeight="1" x14ac:dyDescent="0.1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</row>
    <row r="359" spans="1:44" ht="10.5" customHeight="1" x14ac:dyDescent="0.1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</row>
    <row r="360" spans="1:44" ht="10.5" customHeight="1" x14ac:dyDescent="0.1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</row>
    <row r="361" spans="1:44" ht="10.5" customHeight="1" x14ac:dyDescent="0.1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</row>
    <row r="362" spans="1:44" ht="10.5" customHeight="1" x14ac:dyDescent="0.1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</row>
    <row r="363" spans="1:44" ht="10.5" customHeight="1" x14ac:dyDescent="0.1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</row>
    <row r="364" spans="1:44" ht="10.5" customHeight="1" x14ac:dyDescent="0.1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</row>
    <row r="365" spans="1:44" ht="10.5" customHeight="1" x14ac:dyDescent="0.1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</row>
    <row r="366" spans="1:44" ht="10.5" customHeight="1" x14ac:dyDescent="0.1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</row>
    <row r="367" spans="1:44" ht="10.5" customHeight="1" x14ac:dyDescent="0.1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</row>
    <row r="368" spans="1:44" ht="10.5" customHeight="1" x14ac:dyDescent="0.1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</row>
    <row r="369" spans="1:44" ht="10.5" customHeight="1" x14ac:dyDescent="0.1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</row>
    <row r="370" spans="1:44" ht="10.5" customHeight="1" x14ac:dyDescent="0.1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</row>
    <row r="371" spans="1:44" ht="10.5" customHeight="1" x14ac:dyDescent="0.1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</row>
    <row r="372" spans="1:44" ht="10.5" customHeight="1" x14ac:dyDescent="0.1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</row>
    <row r="373" spans="1:44" ht="10.5" customHeight="1" x14ac:dyDescent="0.1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</row>
    <row r="374" spans="1:44" ht="10.5" customHeight="1" x14ac:dyDescent="0.1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</row>
    <row r="375" spans="1:44" ht="10.5" customHeight="1" x14ac:dyDescent="0.1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</row>
    <row r="376" spans="1:44" ht="10.5" customHeight="1" x14ac:dyDescent="0.1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</row>
    <row r="377" spans="1:44" ht="10.5" customHeight="1" x14ac:dyDescent="0.1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</row>
    <row r="378" spans="1:44" ht="10.5" customHeight="1" x14ac:dyDescent="0.1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</row>
    <row r="379" spans="1:44" ht="10.5" customHeight="1" x14ac:dyDescent="0.1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</row>
    <row r="380" spans="1:44" ht="10.5" customHeight="1" x14ac:dyDescent="0.1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</row>
    <row r="381" spans="1:44" ht="10.5" customHeight="1" x14ac:dyDescent="0.1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</row>
    <row r="382" spans="1:44" ht="10.5" customHeight="1" x14ac:dyDescent="0.1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</row>
    <row r="383" spans="1:44" ht="10.5" customHeight="1" x14ac:dyDescent="0.1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</row>
    <row r="384" spans="1:44" ht="10.5" customHeight="1" x14ac:dyDescent="0.1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</row>
    <row r="385" spans="1:44" ht="10.5" customHeight="1" x14ac:dyDescent="0.1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</row>
    <row r="386" spans="1:44" ht="10.5" customHeight="1" x14ac:dyDescent="0.1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</row>
    <row r="387" spans="1:44" ht="10.5" customHeight="1" x14ac:dyDescent="0.1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</row>
    <row r="388" spans="1:44" ht="10.5" customHeight="1" x14ac:dyDescent="0.1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</row>
    <row r="389" spans="1:44" ht="10.5" customHeight="1" x14ac:dyDescent="0.1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</row>
    <row r="390" spans="1:44" ht="10.5" customHeight="1" x14ac:dyDescent="0.1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</row>
    <row r="391" spans="1:44" ht="10.5" customHeight="1" x14ac:dyDescent="0.1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</row>
    <row r="392" spans="1:44" ht="10.5" customHeight="1" x14ac:dyDescent="0.1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</row>
    <row r="393" spans="1:44" ht="10.5" customHeight="1" x14ac:dyDescent="0.1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</row>
    <row r="394" spans="1:44" ht="10.5" customHeight="1" x14ac:dyDescent="0.1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</row>
    <row r="395" spans="1:44" ht="10.5" customHeight="1" x14ac:dyDescent="0.1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</row>
    <row r="396" spans="1:44" ht="10.5" customHeight="1" x14ac:dyDescent="0.1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</row>
    <row r="397" spans="1:44" ht="10.5" customHeight="1" x14ac:dyDescent="0.1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</row>
    <row r="398" spans="1:44" ht="10.5" customHeight="1" x14ac:dyDescent="0.1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</row>
    <row r="399" spans="1:44" ht="10.5" customHeight="1" x14ac:dyDescent="0.1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</row>
    <row r="400" spans="1:44" ht="10.5" customHeight="1" x14ac:dyDescent="0.1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</row>
    <row r="401" spans="1:44" ht="10.5" customHeight="1" x14ac:dyDescent="0.1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</row>
    <row r="402" spans="1:44" ht="10.5" customHeight="1" x14ac:dyDescent="0.1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</row>
    <row r="403" spans="1:44" ht="10.5" customHeight="1" x14ac:dyDescent="0.1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</row>
    <row r="404" spans="1:44" ht="10.5" customHeight="1" x14ac:dyDescent="0.1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</row>
    <row r="405" spans="1:44" ht="10.5" customHeight="1" x14ac:dyDescent="0.1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</row>
    <row r="406" spans="1:44" ht="10.5" customHeight="1" x14ac:dyDescent="0.1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</row>
    <row r="407" spans="1:44" ht="10.5" customHeight="1" x14ac:dyDescent="0.1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</row>
    <row r="408" spans="1:44" ht="10.5" customHeight="1" x14ac:dyDescent="0.1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</row>
    <row r="409" spans="1:44" ht="10.5" customHeight="1" x14ac:dyDescent="0.1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</row>
    <row r="410" spans="1:44" ht="10.5" customHeight="1" x14ac:dyDescent="0.1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</row>
    <row r="411" spans="1:44" ht="10.5" customHeight="1" x14ac:dyDescent="0.1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</row>
    <row r="412" spans="1:44" ht="10.5" customHeight="1" x14ac:dyDescent="0.1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</row>
    <row r="413" spans="1:44" ht="10.5" customHeight="1" x14ac:dyDescent="0.1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</row>
    <row r="414" spans="1:44" ht="10.5" customHeight="1" x14ac:dyDescent="0.1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</row>
    <row r="415" spans="1:44" ht="10.5" customHeight="1" x14ac:dyDescent="0.1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</row>
    <row r="416" spans="1:44" ht="10.5" customHeight="1" x14ac:dyDescent="0.1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</row>
    <row r="417" spans="1:44" ht="10.5" customHeight="1" x14ac:dyDescent="0.1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</row>
    <row r="418" spans="1:44" ht="10.5" customHeight="1" x14ac:dyDescent="0.1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</row>
    <row r="419" spans="1:44" ht="10.5" customHeight="1" x14ac:dyDescent="0.1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</row>
    <row r="420" spans="1:44" ht="10.5" customHeight="1" x14ac:dyDescent="0.1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</row>
    <row r="421" spans="1:44" ht="10.5" customHeight="1" x14ac:dyDescent="0.1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</row>
    <row r="422" spans="1:44" ht="10.5" customHeight="1" x14ac:dyDescent="0.1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</row>
    <row r="423" spans="1:44" ht="10.5" customHeight="1" x14ac:dyDescent="0.1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</row>
    <row r="424" spans="1:44" ht="10.5" customHeight="1" x14ac:dyDescent="0.1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</row>
    <row r="425" spans="1:44" ht="10.5" customHeight="1" x14ac:dyDescent="0.1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</row>
    <row r="426" spans="1:44" ht="10.5" customHeight="1" x14ac:dyDescent="0.1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</row>
    <row r="427" spans="1:44" ht="10.5" customHeight="1" x14ac:dyDescent="0.1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</row>
    <row r="428" spans="1:44" ht="10.5" customHeight="1" x14ac:dyDescent="0.1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</row>
    <row r="429" spans="1:44" ht="10.5" customHeight="1" x14ac:dyDescent="0.1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</row>
    <row r="430" spans="1:44" ht="10.5" customHeight="1" x14ac:dyDescent="0.1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</row>
    <row r="431" spans="1:44" ht="10.5" customHeight="1" x14ac:dyDescent="0.1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</row>
    <row r="432" spans="1:44" ht="10.5" customHeight="1" x14ac:dyDescent="0.1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</row>
    <row r="433" spans="1:44" ht="10.5" customHeight="1" x14ac:dyDescent="0.1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</row>
    <row r="434" spans="1:44" ht="10.5" customHeight="1" x14ac:dyDescent="0.1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</row>
    <row r="435" spans="1:44" ht="10.5" customHeight="1" x14ac:dyDescent="0.1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</row>
    <row r="436" spans="1:44" ht="10.5" customHeight="1" x14ac:dyDescent="0.1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</row>
    <row r="437" spans="1:44" ht="10.5" customHeight="1" x14ac:dyDescent="0.1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</row>
    <row r="438" spans="1:44" ht="10.5" customHeight="1" x14ac:dyDescent="0.1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</row>
    <row r="439" spans="1:44" ht="10.5" customHeight="1" x14ac:dyDescent="0.1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</row>
    <row r="440" spans="1:44" ht="10.5" customHeight="1" x14ac:dyDescent="0.1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</row>
    <row r="441" spans="1:44" ht="10.5" customHeight="1" x14ac:dyDescent="0.1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</row>
    <row r="442" spans="1:44" ht="10.5" customHeight="1" x14ac:dyDescent="0.1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</row>
    <row r="443" spans="1:44" ht="10.5" customHeight="1" x14ac:dyDescent="0.1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</row>
    <row r="444" spans="1:44" ht="10.5" customHeight="1" x14ac:dyDescent="0.1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</row>
    <row r="445" spans="1:44" ht="10.5" customHeight="1" x14ac:dyDescent="0.1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</row>
    <row r="446" spans="1:44" ht="10.5" customHeight="1" x14ac:dyDescent="0.1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</row>
    <row r="447" spans="1:44" ht="10.5" customHeight="1" x14ac:dyDescent="0.1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</row>
    <row r="448" spans="1:44" ht="10.5" customHeight="1" x14ac:dyDescent="0.1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</row>
    <row r="449" spans="1:44" ht="10.5" customHeight="1" x14ac:dyDescent="0.1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</row>
    <row r="450" spans="1:44" ht="10.5" customHeight="1" x14ac:dyDescent="0.1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</row>
    <row r="451" spans="1:44" ht="10.5" customHeight="1" x14ac:dyDescent="0.1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</row>
    <row r="452" spans="1:44" ht="10.5" customHeight="1" x14ac:dyDescent="0.1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</row>
    <row r="453" spans="1:44" ht="10.5" customHeight="1" x14ac:dyDescent="0.1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</row>
    <row r="454" spans="1:44" ht="10.5" customHeight="1" x14ac:dyDescent="0.1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</row>
    <row r="455" spans="1:44" ht="10.5" customHeight="1" x14ac:dyDescent="0.1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</row>
    <row r="456" spans="1:44" ht="10.5" customHeight="1" x14ac:dyDescent="0.1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</row>
    <row r="457" spans="1:44" ht="10.5" customHeight="1" x14ac:dyDescent="0.1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</row>
    <row r="458" spans="1:44" ht="10.5" customHeight="1" x14ac:dyDescent="0.1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</row>
    <row r="459" spans="1:44" ht="10.5" customHeight="1" x14ac:dyDescent="0.1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</row>
    <row r="460" spans="1:44" ht="10.5" customHeight="1" x14ac:dyDescent="0.1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</row>
    <row r="461" spans="1:44" ht="10.5" customHeight="1" x14ac:dyDescent="0.1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</row>
    <row r="462" spans="1:44" ht="10.5" customHeight="1" x14ac:dyDescent="0.1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</row>
    <row r="463" spans="1:44" ht="10.5" customHeight="1" x14ac:dyDescent="0.1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</row>
    <row r="464" spans="1:44" ht="10.5" customHeight="1" x14ac:dyDescent="0.1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</row>
    <row r="465" spans="1:44" ht="10.5" customHeight="1" x14ac:dyDescent="0.1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</row>
    <row r="466" spans="1:44" ht="10.5" customHeight="1" x14ac:dyDescent="0.1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</row>
    <row r="467" spans="1:44" ht="10.5" customHeight="1" x14ac:dyDescent="0.1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</row>
    <row r="468" spans="1:44" ht="10.5" customHeight="1" x14ac:dyDescent="0.1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</row>
    <row r="469" spans="1:44" ht="10.5" customHeight="1" x14ac:dyDescent="0.1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</row>
    <row r="470" spans="1:44" ht="10.5" customHeight="1" x14ac:dyDescent="0.1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</row>
    <row r="471" spans="1:44" ht="10.5" customHeight="1" x14ac:dyDescent="0.1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</row>
    <row r="472" spans="1:44" ht="10.5" customHeight="1" x14ac:dyDescent="0.1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</row>
    <row r="473" spans="1:44" ht="10.5" customHeight="1" x14ac:dyDescent="0.1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</row>
    <row r="474" spans="1:44" ht="10.5" customHeight="1" x14ac:dyDescent="0.1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</row>
    <row r="475" spans="1:44" ht="10.5" customHeight="1" x14ac:dyDescent="0.1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</row>
    <row r="476" spans="1:44" ht="10.5" customHeight="1" x14ac:dyDescent="0.1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</row>
    <row r="477" spans="1:44" ht="10.5" customHeight="1" x14ac:dyDescent="0.1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</row>
    <row r="478" spans="1:44" ht="10.5" customHeight="1" x14ac:dyDescent="0.1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</row>
    <row r="479" spans="1:44" ht="10.5" customHeight="1" x14ac:dyDescent="0.1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</row>
    <row r="480" spans="1:44" ht="10.5" customHeight="1" x14ac:dyDescent="0.1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</row>
    <row r="481" spans="1:44" ht="10.5" customHeight="1" x14ac:dyDescent="0.1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</row>
    <row r="482" spans="1:44" ht="10.5" customHeight="1" x14ac:dyDescent="0.1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</row>
    <row r="483" spans="1:44" ht="10.5" customHeight="1" x14ac:dyDescent="0.1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</row>
    <row r="484" spans="1:44" ht="10.5" customHeight="1" x14ac:dyDescent="0.1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</row>
    <row r="485" spans="1:44" ht="10.5" customHeight="1" x14ac:dyDescent="0.1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</row>
    <row r="486" spans="1:44" ht="10.5" customHeight="1" x14ac:dyDescent="0.1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</row>
    <row r="487" spans="1:44" ht="10.5" customHeight="1" x14ac:dyDescent="0.1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</row>
    <row r="488" spans="1:44" ht="10.5" customHeight="1" x14ac:dyDescent="0.1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</row>
    <row r="489" spans="1:44" ht="10.5" customHeight="1" x14ac:dyDescent="0.1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</row>
    <row r="490" spans="1:44" ht="10.5" customHeight="1" x14ac:dyDescent="0.1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</row>
    <row r="491" spans="1:44" ht="10.5" customHeight="1" x14ac:dyDescent="0.1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</row>
    <row r="492" spans="1:44" ht="10.5" customHeight="1" x14ac:dyDescent="0.1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</row>
    <row r="493" spans="1:44" ht="10.5" customHeight="1" x14ac:dyDescent="0.1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</row>
    <row r="494" spans="1:44" ht="10.5" customHeight="1" x14ac:dyDescent="0.1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</row>
    <row r="495" spans="1:44" ht="10.5" customHeight="1" x14ac:dyDescent="0.1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</row>
    <row r="496" spans="1:44" ht="10.5" customHeight="1" x14ac:dyDescent="0.1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</row>
    <row r="497" spans="1:44" ht="10.5" customHeight="1" x14ac:dyDescent="0.1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</row>
    <row r="498" spans="1:44" ht="10.5" customHeight="1" x14ac:dyDescent="0.1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</row>
    <row r="499" spans="1:44" ht="10.5" customHeight="1" x14ac:dyDescent="0.1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</row>
    <row r="500" spans="1:44" ht="10.5" customHeight="1" x14ac:dyDescent="0.1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</row>
    <row r="501" spans="1:44" ht="10.5" customHeight="1" x14ac:dyDescent="0.1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</row>
    <row r="502" spans="1:44" ht="10.5" customHeight="1" x14ac:dyDescent="0.1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</row>
    <row r="503" spans="1:44" ht="10.5" customHeight="1" x14ac:dyDescent="0.1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</row>
    <row r="504" spans="1:44" ht="10.5" customHeight="1" x14ac:dyDescent="0.1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</row>
    <row r="505" spans="1:44" ht="10.5" customHeight="1" x14ac:dyDescent="0.1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</row>
    <row r="506" spans="1:44" ht="10.5" customHeight="1" x14ac:dyDescent="0.1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</row>
    <row r="507" spans="1:44" ht="10.5" customHeight="1" x14ac:dyDescent="0.1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</row>
    <row r="508" spans="1:44" ht="10.5" customHeight="1" x14ac:dyDescent="0.1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</row>
    <row r="509" spans="1:44" ht="10.5" customHeight="1" x14ac:dyDescent="0.1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</row>
    <row r="510" spans="1:44" ht="10.5" customHeight="1" x14ac:dyDescent="0.1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</row>
    <row r="511" spans="1:44" ht="10.5" customHeight="1" x14ac:dyDescent="0.1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</row>
    <row r="512" spans="1:44" ht="10.5" customHeight="1" x14ac:dyDescent="0.1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</row>
    <row r="513" spans="1:44" ht="10.5" customHeight="1" x14ac:dyDescent="0.1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</row>
    <row r="514" spans="1:44" ht="10.5" customHeight="1" x14ac:dyDescent="0.1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</row>
    <row r="515" spans="1:44" ht="10.5" customHeight="1" x14ac:dyDescent="0.1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</row>
    <row r="516" spans="1:44" ht="10.5" customHeight="1" x14ac:dyDescent="0.1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</row>
    <row r="517" spans="1:44" ht="10.5" customHeight="1" x14ac:dyDescent="0.1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</row>
    <row r="518" spans="1:44" ht="10.5" customHeight="1" x14ac:dyDescent="0.1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</row>
    <row r="519" spans="1:44" ht="10.5" customHeight="1" x14ac:dyDescent="0.1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</row>
    <row r="520" spans="1:44" ht="10.5" customHeight="1" x14ac:dyDescent="0.1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</row>
    <row r="521" spans="1:44" ht="10.5" customHeight="1" x14ac:dyDescent="0.1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</row>
    <row r="522" spans="1:44" ht="10.5" customHeight="1" x14ac:dyDescent="0.1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</row>
    <row r="523" spans="1:44" ht="10.5" customHeight="1" x14ac:dyDescent="0.1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</row>
    <row r="524" spans="1:44" ht="10.5" customHeight="1" x14ac:dyDescent="0.1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</row>
    <row r="525" spans="1:44" ht="10.5" customHeight="1" x14ac:dyDescent="0.1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</row>
    <row r="526" spans="1:44" ht="10.5" customHeight="1" x14ac:dyDescent="0.1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</row>
    <row r="527" spans="1:44" ht="10.5" customHeight="1" x14ac:dyDescent="0.1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</row>
    <row r="528" spans="1:44" ht="10.5" customHeight="1" x14ac:dyDescent="0.1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</row>
    <row r="529" spans="1:44" ht="10.5" customHeight="1" x14ac:dyDescent="0.1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</row>
    <row r="530" spans="1:44" ht="10.5" customHeight="1" x14ac:dyDescent="0.1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</row>
    <row r="531" spans="1:44" ht="10.5" customHeight="1" x14ac:dyDescent="0.1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</row>
    <row r="532" spans="1:44" ht="10.5" customHeight="1" x14ac:dyDescent="0.1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</row>
    <row r="533" spans="1:44" ht="10.5" customHeight="1" x14ac:dyDescent="0.1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</row>
    <row r="534" spans="1:44" ht="10.5" customHeight="1" x14ac:dyDescent="0.1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</row>
    <row r="535" spans="1:44" ht="10.5" customHeight="1" x14ac:dyDescent="0.1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</row>
    <row r="536" spans="1:44" ht="10.5" customHeight="1" x14ac:dyDescent="0.1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</row>
    <row r="537" spans="1:44" ht="10.5" customHeight="1" x14ac:dyDescent="0.1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</row>
    <row r="538" spans="1:44" ht="10.5" customHeight="1" x14ac:dyDescent="0.1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</row>
    <row r="539" spans="1:44" ht="10.5" customHeight="1" x14ac:dyDescent="0.1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</row>
    <row r="540" spans="1:44" ht="10.5" customHeight="1" x14ac:dyDescent="0.1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</row>
    <row r="541" spans="1:44" ht="10.5" customHeight="1" x14ac:dyDescent="0.1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</row>
    <row r="542" spans="1:44" ht="10.5" customHeight="1" x14ac:dyDescent="0.1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</row>
    <row r="543" spans="1:44" ht="10.5" customHeight="1" x14ac:dyDescent="0.1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</row>
    <row r="544" spans="1:44" ht="10.5" customHeight="1" x14ac:dyDescent="0.1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</row>
    <row r="545" spans="1:44" ht="10.5" customHeight="1" x14ac:dyDescent="0.1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</row>
    <row r="546" spans="1:44" ht="10.5" customHeight="1" x14ac:dyDescent="0.1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</row>
    <row r="547" spans="1:44" ht="10.5" customHeight="1" x14ac:dyDescent="0.1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</row>
    <row r="548" spans="1:44" ht="10.5" customHeight="1" x14ac:dyDescent="0.1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</row>
    <row r="549" spans="1:44" ht="10.5" customHeight="1" x14ac:dyDescent="0.1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</row>
    <row r="550" spans="1:44" ht="10.5" customHeight="1" x14ac:dyDescent="0.1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</row>
    <row r="551" spans="1:44" ht="10.5" customHeight="1" x14ac:dyDescent="0.1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</row>
    <row r="552" spans="1:44" ht="10.5" customHeight="1" x14ac:dyDescent="0.1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</row>
    <row r="553" spans="1:44" ht="10.5" customHeight="1" x14ac:dyDescent="0.1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</row>
    <row r="554" spans="1:44" ht="10.5" customHeight="1" x14ac:dyDescent="0.1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</row>
    <row r="555" spans="1:44" ht="10.5" customHeight="1" x14ac:dyDescent="0.1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</row>
    <row r="556" spans="1:44" ht="10.5" customHeight="1" x14ac:dyDescent="0.1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</row>
    <row r="557" spans="1:44" ht="10.5" customHeight="1" x14ac:dyDescent="0.1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</row>
    <row r="558" spans="1:44" ht="10.5" customHeight="1" x14ac:dyDescent="0.1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</row>
    <row r="559" spans="1:44" ht="10.5" customHeight="1" x14ac:dyDescent="0.1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</row>
    <row r="560" spans="1:44" ht="10.5" customHeight="1" x14ac:dyDescent="0.1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</row>
    <row r="561" spans="1:44" ht="10.5" customHeight="1" x14ac:dyDescent="0.1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</row>
    <row r="562" spans="1:44" ht="10.5" customHeight="1" x14ac:dyDescent="0.1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</row>
    <row r="563" spans="1:44" ht="10.5" customHeight="1" x14ac:dyDescent="0.1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</row>
    <row r="564" spans="1:44" ht="10.5" customHeight="1" x14ac:dyDescent="0.1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</row>
    <row r="565" spans="1:44" ht="10.5" customHeight="1" x14ac:dyDescent="0.1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</row>
    <row r="566" spans="1:44" ht="10.5" customHeight="1" x14ac:dyDescent="0.1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</row>
    <row r="567" spans="1:44" ht="10.5" customHeight="1" x14ac:dyDescent="0.1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</row>
    <row r="568" spans="1:44" ht="10.5" customHeight="1" x14ac:dyDescent="0.1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</row>
    <row r="569" spans="1:44" ht="10.5" customHeight="1" x14ac:dyDescent="0.1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</row>
    <row r="570" spans="1:44" ht="10.5" customHeight="1" x14ac:dyDescent="0.1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</row>
    <row r="571" spans="1:44" ht="10.5" customHeight="1" x14ac:dyDescent="0.1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</row>
    <row r="572" spans="1:44" ht="10.5" customHeight="1" x14ac:dyDescent="0.1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</row>
    <row r="573" spans="1:44" ht="10.5" customHeight="1" x14ac:dyDescent="0.1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</row>
    <row r="574" spans="1:44" ht="10.5" customHeight="1" x14ac:dyDescent="0.1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</row>
    <row r="575" spans="1:44" ht="10.5" customHeight="1" x14ac:dyDescent="0.1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</row>
    <row r="576" spans="1:44" ht="10.5" customHeight="1" x14ac:dyDescent="0.1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</row>
    <row r="577" spans="1:44" ht="10.5" customHeight="1" x14ac:dyDescent="0.1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</row>
    <row r="578" spans="1:44" ht="10.5" customHeight="1" x14ac:dyDescent="0.1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</row>
    <row r="579" spans="1:44" ht="10.5" customHeight="1" x14ac:dyDescent="0.1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</row>
    <row r="580" spans="1:44" ht="10.5" customHeight="1" x14ac:dyDescent="0.1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</row>
    <row r="581" spans="1:44" ht="10.5" customHeight="1" x14ac:dyDescent="0.1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</row>
    <row r="582" spans="1:44" ht="10.5" customHeight="1" x14ac:dyDescent="0.1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</row>
    <row r="583" spans="1:44" ht="10.5" customHeight="1" x14ac:dyDescent="0.1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</row>
    <row r="584" spans="1:44" ht="10.5" customHeight="1" x14ac:dyDescent="0.1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</row>
    <row r="585" spans="1:44" ht="10.5" customHeight="1" x14ac:dyDescent="0.1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</row>
    <row r="586" spans="1:44" ht="10.5" customHeight="1" x14ac:dyDescent="0.1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</row>
    <row r="587" spans="1:44" ht="10.5" customHeight="1" x14ac:dyDescent="0.1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</row>
    <row r="588" spans="1:44" ht="10.5" customHeight="1" x14ac:dyDescent="0.1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</row>
    <row r="589" spans="1:44" ht="10.5" customHeight="1" x14ac:dyDescent="0.1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</row>
    <row r="590" spans="1:44" ht="10.5" customHeight="1" x14ac:dyDescent="0.1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</row>
    <row r="591" spans="1:44" ht="10.5" customHeight="1" x14ac:dyDescent="0.1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</row>
    <row r="592" spans="1:44" ht="10.5" customHeight="1" x14ac:dyDescent="0.1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</row>
    <row r="593" spans="1:44" ht="10.5" customHeight="1" x14ac:dyDescent="0.1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</row>
    <row r="594" spans="1:44" ht="10.5" customHeight="1" x14ac:dyDescent="0.1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</row>
    <row r="595" spans="1:44" ht="10.5" customHeight="1" x14ac:dyDescent="0.1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</row>
    <row r="596" spans="1:44" ht="10.5" customHeight="1" x14ac:dyDescent="0.1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</row>
    <row r="597" spans="1:44" ht="10.5" customHeight="1" x14ac:dyDescent="0.1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</row>
    <row r="598" spans="1:44" ht="10.5" customHeight="1" x14ac:dyDescent="0.1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</row>
    <row r="599" spans="1:44" ht="10.5" customHeight="1" x14ac:dyDescent="0.1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</row>
    <row r="600" spans="1:44" ht="10.5" customHeight="1" x14ac:dyDescent="0.1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</row>
    <row r="601" spans="1:44" ht="10.5" customHeight="1" x14ac:dyDescent="0.1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</row>
    <row r="602" spans="1:44" ht="10.5" customHeight="1" x14ac:dyDescent="0.1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</row>
    <row r="603" spans="1:44" ht="10.5" customHeight="1" x14ac:dyDescent="0.1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</row>
    <row r="604" spans="1:44" ht="10.5" customHeight="1" x14ac:dyDescent="0.1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</row>
    <row r="605" spans="1:44" ht="10.5" customHeight="1" x14ac:dyDescent="0.1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</row>
    <row r="606" spans="1:44" ht="10.5" customHeight="1" x14ac:dyDescent="0.1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</row>
    <row r="607" spans="1:44" ht="10.5" customHeight="1" x14ac:dyDescent="0.1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</row>
    <row r="608" spans="1:44" ht="10.5" customHeight="1" x14ac:dyDescent="0.1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</row>
    <row r="609" spans="1:44" ht="10.5" customHeight="1" x14ac:dyDescent="0.1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</row>
    <row r="610" spans="1:44" ht="10.5" customHeight="1" x14ac:dyDescent="0.1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</row>
    <row r="611" spans="1:44" ht="10.5" customHeight="1" x14ac:dyDescent="0.1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</row>
    <row r="612" spans="1:44" ht="10.5" customHeight="1" x14ac:dyDescent="0.1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</row>
    <row r="613" spans="1:44" ht="10.5" customHeight="1" x14ac:dyDescent="0.1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</row>
    <row r="614" spans="1:44" ht="10.5" customHeight="1" x14ac:dyDescent="0.1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</row>
    <row r="615" spans="1:44" ht="10.5" customHeight="1" x14ac:dyDescent="0.1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</row>
    <row r="616" spans="1:44" ht="10.5" customHeight="1" x14ac:dyDescent="0.1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</row>
    <row r="617" spans="1:44" ht="10.5" customHeight="1" x14ac:dyDescent="0.1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</row>
    <row r="618" spans="1:44" ht="10.5" customHeight="1" x14ac:dyDescent="0.1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</row>
    <row r="619" spans="1:44" ht="10.5" customHeight="1" x14ac:dyDescent="0.1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</row>
    <row r="620" spans="1:44" ht="10.5" customHeight="1" x14ac:dyDescent="0.1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</row>
    <row r="621" spans="1:44" ht="10.5" customHeight="1" x14ac:dyDescent="0.1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</row>
    <row r="622" spans="1:44" ht="10.5" customHeight="1" x14ac:dyDescent="0.1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</row>
    <row r="623" spans="1:44" ht="10.5" customHeight="1" x14ac:dyDescent="0.1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</row>
    <row r="624" spans="1:44" ht="10.5" customHeight="1" x14ac:dyDescent="0.1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</row>
    <row r="625" spans="1:44" ht="10.5" customHeight="1" x14ac:dyDescent="0.1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</row>
    <row r="626" spans="1:44" ht="10.5" customHeight="1" x14ac:dyDescent="0.1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</row>
    <row r="627" spans="1:44" ht="10.5" customHeight="1" x14ac:dyDescent="0.1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</row>
    <row r="628" spans="1:44" ht="10.5" customHeight="1" x14ac:dyDescent="0.1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</row>
    <row r="629" spans="1:44" ht="10.5" customHeight="1" x14ac:dyDescent="0.1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</row>
    <row r="630" spans="1:44" ht="10.5" customHeight="1" x14ac:dyDescent="0.1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</row>
    <row r="631" spans="1:44" ht="10.5" customHeight="1" x14ac:dyDescent="0.1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</row>
    <row r="632" spans="1:44" ht="10.5" customHeight="1" x14ac:dyDescent="0.1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</row>
    <row r="633" spans="1:44" ht="10.5" customHeight="1" x14ac:dyDescent="0.1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</row>
    <row r="634" spans="1:44" ht="10.5" customHeight="1" x14ac:dyDescent="0.1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</row>
    <row r="635" spans="1:44" ht="10.5" customHeight="1" x14ac:dyDescent="0.1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</row>
    <row r="636" spans="1:44" ht="10.5" customHeight="1" x14ac:dyDescent="0.1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</row>
    <row r="637" spans="1:44" ht="10.5" customHeight="1" x14ac:dyDescent="0.1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</row>
    <row r="638" spans="1:44" ht="10.5" customHeight="1" x14ac:dyDescent="0.1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</row>
    <row r="639" spans="1:44" ht="10.5" customHeight="1" x14ac:dyDescent="0.1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</row>
    <row r="640" spans="1:44" ht="10.5" customHeight="1" x14ac:dyDescent="0.1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</row>
    <row r="641" spans="1:44" ht="10.5" customHeight="1" x14ac:dyDescent="0.1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</row>
    <row r="642" spans="1:44" ht="10.5" customHeight="1" x14ac:dyDescent="0.1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</row>
    <row r="643" spans="1:44" ht="10.5" customHeight="1" x14ac:dyDescent="0.1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</row>
    <row r="644" spans="1:44" ht="10.5" customHeight="1" x14ac:dyDescent="0.1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</row>
    <row r="645" spans="1:44" ht="10.5" customHeight="1" x14ac:dyDescent="0.1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</row>
    <row r="646" spans="1:44" ht="10.5" customHeight="1" x14ac:dyDescent="0.1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</row>
    <row r="647" spans="1:44" ht="10.5" customHeight="1" x14ac:dyDescent="0.1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</row>
    <row r="648" spans="1:44" ht="10.5" customHeight="1" x14ac:dyDescent="0.1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</row>
    <row r="649" spans="1:44" ht="10.5" customHeight="1" x14ac:dyDescent="0.1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</row>
    <row r="650" spans="1:44" ht="10.5" customHeight="1" x14ac:dyDescent="0.1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</row>
    <row r="651" spans="1:44" ht="10.5" customHeight="1" x14ac:dyDescent="0.1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</row>
    <row r="652" spans="1:44" ht="10.5" customHeight="1" x14ac:dyDescent="0.1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</row>
    <row r="653" spans="1:44" ht="10.5" customHeight="1" x14ac:dyDescent="0.1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</row>
    <row r="654" spans="1:44" ht="10.5" customHeight="1" x14ac:dyDescent="0.1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</row>
    <row r="655" spans="1:44" ht="10.5" customHeight="1" x14ac:dyDescent="0.1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</row>
    <row r="656" spans="1:44" ht="10.5" customHeight="1" x14ac:dyDescent="0.1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</row>
    <row r="657" spans="1:44" ht="10.5" customHeight="1" x14ac:dyDescent="0.1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</row>
    <row r="658" spans="1:44" ht="10.5" customHeight="1" x14ac:dyDescent="0.1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</row>
    <row r="659" spans="1:44" ht="10.5" customHeight="1" x14ac:dyDescent="0.1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</row>
    <row r="660" spans="1:44" ht="10.5" customHeight="1" x14ac:dyDescent="0.1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</row>
    <row r="661" spans="1:44" ht="10.5" customHeight="1" x14ac:dyDescent="0.1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</row>
    <row r="662" spans="1:44" ht="10.5" customHeight="1" x14ac:dyDescent="0.1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</row>
    <row r="663" spans="1:44" ht="10.5" customHeight="1" x14ac:dyDescent="0.1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</row>
    <row r="664" spans="1:44" ht="10.5" customHeight="1" x14ac:dyDescent="0.1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</row>
    <row r="665" spans="1:44" ht="10.5" customHeight="1" x14ac:dyDescent="0.1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</row>
    <row r="666" spans="1:44" ht="10.5" customHeight="1" x14ac:dyDescent="0.1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</row>
    <row r="667" spans="1:44" ht="10.5" customHeight="1" x14ac:dyDescent="0.1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</row>
    <row r="668" spans="1:44" ht="10.5" customHeight="1" x14ac:dyDescent="0.1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  <c r="AQ668" s="13"/>
      <c r="AR668" s="13"/>
    </row>
    <row r="669" spans="1:44" ht="10.5" customHeight="1" x14ac:dyDescent="0.1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  <c r="AQ669" s="13"/>
      <c r="AR669" s="13"/>
    </row>
    <row r="670" spans="1:44" ht="10.5" customHeight="1" x14ac:dyDescent="0.1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  <c r="AQ670" s="13"/>
      <c r="AR670" s="13"/>
    </row>
    <row r="671" spans="1:44" ht="10.5" customHeight="1" x14ac:dyDescent="0.1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  <c r="AQ671" s="13"/>
      <c r="AR671" s="13"/>
    </row>
    <row r="672" spans="1:44" ht="10.5" customHeight="1" x14ac:dyDescent="0.1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  <c r="AQ672" s="13"/>
      <c r="AR672" s="13"/>
    </row>
    <row r="673" spans="1:44" ht="10.5" customHeight="1" x14ac:dyDescent="0.1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  <c r="AQ673" s="13"/>
      <c r="AR673" s="13"/>
    </row>
    <row r="674" spans="1:44" ht="10.5" customHeight="1" x14ac:dyDescent="0.1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  <c r="AQ674" s="13"/>
      <c r="AR674" s="13"/>
    </row>
    <row r="675" spans="1:44" ht="10.5" customHeight="1" x14ac:dyDescent="0.1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  <c r="AQ675" s="13"/>
      <c r="AR675" s="13"/>
    </row>
    <row r="676" spans="1:44" ht="10.5" customHeight="1" x14ac:dyDescent="0.15">
      <c r="A676" s="13"/>
      <c r="B676" s="13"/>
      <c r="C676" s="13"/>
      <c r="D676" s="13"/>
      <c r="E676" s="13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  <c r="AQ676" s="13"/>
      <c r="AR676" s="13"/>
    </row>
    <row r="677" spans="1:44" ht="10.5" customHeight="1" x14ac:dyDescent="0.15">
      <c r="A677" s="13"/>
      <c r="B677" s="13"/>
      <c r="C677" s="13"/>
      <c r="D677" s="13"/>
      <c r="E677" s="13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  <c r="AQ677" s="13"/>
      <c r="AR677" s="13"/>
    </row>
    <row r="678" spans="1:44" ht="10.5" customHeight="1" x14ac:dyDescent="0.15">
      <c r="A678" s="13"/>
      <c r="B678" s="13"/>
      <c r="C678" s="13"/>
      <c r="D678" s="13"/>
      <c r="E678" s="13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  <c r="AQ678" s="13"/>
      <c r="AR678" s="13"/>
    </row>
    <row r="679" spans="1:44" ht="10.5" customHeight="1" x14ac:dyDescent="0.15">
      <c r="A679" s="13"/>
      <c r="B679" s="13"/>
      <c r="C679" s="13"/>
      <c r="D679" s="13"/>
      <c r="E679" s="13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  <c r="AQ679" s="13"/>
      <c r="AR679" s="13"/>
    </row>
    <row r="680" spans="1:44" ht="10.5" customHeight="1" x14ac:dyDescent="0.15">
      <c r="A680" s="13"/>
      <c r="B680" s="13"/>
      <c r="C680" s="13"/>
      <c r="D680" s="13"/>
      <c r="E680" s="13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  <c r="AQ680" s="13"/>
      <c r="AR680" s="13"/>
    </row>
    <row r="681" spans="1:44" ht="10.5" customHeight="1" x14ac:dyDescent="0.15">
      <c r="A681" s="13"/>
      <c r="B681" s="13"/>
      <c r="C681" s="13"/>
      <c r="D681" s="13"/>
      <c r="E681" s="13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  <c r="AQ681" s="13"/>
      <c r="AR681" s="13"/>
    </row>
    <row r="682" spans="1:44" ht="10.5" customHeight="1" x14ac:dyDescent="0.15">
      <c r="A682" s="13"/>
      <c r="B682" s="13"/>
      <c r="C682" s="13"/>
      <c r="D682" s="13"/>
      <c r="E682" s="13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  <c r="AQ682" s="13"/>
      <c r="AR682" s="13"/>
    </row>
    <row r="683" spans="1:44" ht="10.5" customHeight="1" x14ac:dyDescent="0.15">
      <c r="A683" s="13"/>
      <c r="B683" s="13"/>
      <c r="C683" s="13"/>
      <c r="D683" s="13"/>
      <c r="E683" s="13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  <c r="AQ683" s="13"/>
      <c r="AR683" s="13"/>
    </row>
    <row r="684" spans="1:44" ht="10.5" customHeight="1" x14ac:dyDescent="0.15">
      <c r="A684" s="13"/>
      <c r="B684" s="13"/>
      <c r="C684" s="13"/>
      <c r="D684" s="13"/>
      <c r="E684" s="13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  <c r="AQ684" s="13"/>
      <c r="AR684" s="13"/>
    </row>
    <row r="685" spans="1:44" ht="10.5" customHeight="1" x14ac:dyDescent="0.15">
      <c r="A685" s="13"/>
      <c r="B685" s="13"/>
      <c r="C685" s="13"/>
      <c r="D685" s="13"/>
      <c r="E685" s="13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  <c r="AQ685" s="13"/>
      <c r="AR685" s="13"/>
    </row>
    <row r="686" spans="1:44" ht="10.5" customHeight="1" x14ac:dyDescent="0.15">
      <c r="A686" s="13"/>
      <c r="B686" s="13"/>
      <c r="C686" s="13"/>
      <c r="D686" s="13"/>
      <c r="E686" s="13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  <c r="AQ686" s="13"/>
      <c r="AR686" s="13"/>
    </row>
    <row r="687" spans="1:44" ht="10.5" customHeight="1" x14ac:dyDescent="0.15">
      <c r="A687" s="13"/>
      <c r="B687" s="13"/>
      <c r="C687" s="13"/>
      <c r="D687" s="13"/>
      <c r="E687" s="13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  <c r="AQ687" s="13"/>
      <c r="AR687" s="13"/>
    </row>
    <row r="688" spans="1:44" ht="10.5" customHeight="1" x14ac:dyDescent="0.15">
      <c r="A688" s="13"/>
      <c r="B688" s="13"/>
      <c r="C688" s="13"/>
      <c r="D688" s="13"/>
      <c r="E688" s="13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  <c r="AQ688" s="13"/>
      <c r="AR688" s="13"/>
    </row>
    <row r="689" spans="1:44" ht="10.5" customHeight="1" x14ac:dyDescent="0.15">
      <c r="A689" s="13"/>
      <c r="B689" s="13"/>
      <c r="C689" s="13"/>
      <c r="D689" s="13"/>
      <c r="E689" s="13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  <c r="AQ689" s="13"/>
      <c r="AR689" s="13"/>
    </row>
    <row r="690" spans="1:44" ht="10.5" customHeight="1" x14ac:dyDescent="0.15">
      <c r="A690" s="13"/>
      <c r="B690" s="13"/>
      <c r="C690" s="13"/>
      <c r="D690" s="13"/>
      <c r="E690" s="13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  <c r="AQ690" s="13"/>
      <c r="AR690" s="13"/>
    </row>
    <row r="691" spans="1:44" ht="10.5" customHeight="1" x14ac:dyDescent="0.15">
      <c r="A691" s="13"/>
      <c r="B691" s="13"/>
      <c r="C691" s="13"/>
      <c r="D691" s="13"/>
      <c r="E691" s="13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  <c r="AQ691" s="13"/>
      <c r="AR691" s="13"/>
    </row>
    <row r="692" spans="1:44" ht="10.5" customHeight="1" x14ac:dyDescent="0.15">
      <c r="A692" s="13"/>
      <c r="B692" s="13"/>
      <c r="C692" s="13"/>
      <c r="D692" s="13"/>
      <c r="E692" s="13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  <c r="AQ692" s="13"/>
      <c r="AR692" s="13"/>
    </row>
    <row r="693" spans="1:44" ht="10.5" customHeight="1" x14ac:dyDescent="0.15">
      <c r="A693" s="13"/>
      <c r="B693" s="13"/>
      <c r="C693" s="13"/>
      <c r="D693" s="13"/>
      <c r="E693" s="13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  <c r="AQ693" s="13"/>
      <c r="AR693" s="13"/>
    </row>
    <row r="694" spans="1:44" ht="10.5" customHeight="1" x14ac:dyDescent="0.15">
      <c r="A694" s="13"/>
      <c r="B694" s="13"/>
      <c r="C694" s="13"/>
      <c r="D694" s="13"/>
      <c r="E694" s="13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  <c r="AQ694" s="13"/>
      <c r="AR694" s="13"/>
    </row>
    <row r="695" spans="1:44" ht="10.5" customHeight="1" x14ac:dyDescent="0.15">
      <c r="A695" s="13"/>
      <c r="B695" s="13"/>
      <c r="C695" s="13"/>
      <c r="D695" s="13"/>
      <c r="E695" s="13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  <c r="AQ695" s="13"/>
      <c r="AR695" s="13"/>
    </row>
    <row r="696" spans="1:44" ht="10.5" customHeight="1" x14ac:dyDescent="0.15">
      <c r="A696" s="13"/>
      <c r="B696" s="13"/>
      <c r="C696" s="13"/>
      <c r="D696" s="13"/>
      <c r="E696" s="13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  <c r="AQ696" s="13"/>
      <c r="AR696" s="13"/>
    </row>
    <row r="697" spans="1:44" ht="10.5" customHeight="1" x14ac:dyDescent="0.15">
      <c r="A697" s="13"/>
      <c r="B697" s="13"/>
      <c r="C697" s="13"/>
      <c r="D697" s="13"/>
      <c r="E697" s="13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  <c r="AQ697" s="13"/>
      <c r="AR697" s="13"/>
    </row>
    <row r="698" spans="1:44" ht="10.5" customHeight="1" x14ac:dyDescent="0.15">
      <c r="A698" s="13"/>
      <c r="B698" s="13"/>
      <c r="C698" s="13"/>
      <c r="D698" s="13"/>
      <c r="E698" s="13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  <c r="AQ698" s="13"/>
      <c r="AR698" s="13"/>
    </row>
    <row r="699" spans="1:44" ht="10.5" customHeight="1" x14ac:dyDescent="0.15">
      <c r="A699" s="13"/>
      <c r="B699" s="13"/>
      <c r="C699" s="13"/>
      <c r="D699" s="13"/>
      <c r="E699" s="13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  <c r="AQ699" s="13"/>
      <c r="AR699" s="13"/>
    </row>
    <row r="700" spans="1:44" ht="10.5" customHeight="1" x14ac:dyDescent="0.15">
      <c r="A700" s="13"/>
      <c r="B700" s="13"/>
      <c r="C700" s="13"/>
      <c r="D700" s="13"/>
      <c r="E700" s="13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  <c r="AJ700" s="13"/>
      <c r="AK700" s="13"/>
      <c r="AL700" s="13"/>
      <c r="AM700" s="13"/>
      <c r="AN700" s="13"/>
      <c r="AO700" s="13"/>
      <c r="AP700" s="13"/>
      <c r="AQ700" s="13"/>
      <c r="AR700" s="13"/>
    </row>
    <row r="701" spans="1:44" ht="10.5" customHeight="1" x14ac:dyDescent="0.15">
      <c r="A701" s="13"/>
      <c r="B701" s="13"/>
      <c r="C701" s="13"/>
      <c r="D701" s="13"/>
      <c r="E701" s="13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  <c r="AJ701" s="13"/>
      <c r="AK701" s="13"/>
      <c r="AL701" s="13"/>
      <c r="AM701" s="13"/>
      <c r="AN701" s="13"/>
      <c r="AO701" s="13"/>
      <c r="AP701" s="13"/>
      <c r="AQ701" s="13"/>
      <c r="AR701" s="13"/>
    </row>
    <row r="702" spans="1:44" ht="10.5" customHeight="1" x14ac:dyDescent="0.15">
      <c r="A702" s="13"/>
      <c r="B702" s="13"/>
      <c r="C702" s="13"/>
      <c r="D702" s="13"/>
      <c r="E702" s="13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  <c r="AJ702" s="13"/>
      <c r="AK702" s="13"/>
      <c r="AL702" s="13"/>
      <c r="AM702" s="13"/>
      <c r="AN702" s="13"/>
      <c r="AO702" s="13"/>
      <c r="AP702" s="13"/>
      <c r="AQ702" s="13"/>
      <c r="AR702" s="13"/>
    </row>
    <row r="703" spans="1:44" ht="10.5" customHeight="1" x14ac:dyDescent="0.15">
      <c r="A703" s="13"/>
      <c r="B703" s="13"/>
      <c r="C703" s="13"/>
      <c r="D703" s="13"/>
      <c r="E703" s="13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  <c r="AJ703" s="13"/>
      <c r="AK703" s="13"/>
      <c r="AL703" s="13"/>
      <c r="AM703" s="13"/>
      <c r="AN703" s="13"/>
      <c r="AO703" s="13"/>
      <c r="AP703" s="13"/>
      <c r="AQ703" s="13"/>
      <c r="AR703" s="13"/>
    </row>
    <row r="704" spans="1:44" ht="10.5" customHeight="1" x14ac:dyDescent="0.15">
      <c r="A704" s="13"/>
      <c r="B704" s="13"/>
      <c r="C704" s="13"/>
      <c r="D704" s="13"/>
      <c r="E704" s="13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  <c r="AJ704" s="13"/>
      <c r="AK704" s="13"/>
      <c r="AL704" s="13"/>
      <c r="AM704" s="13"/>
      <c r="AN704" s="13"/>
      <c r="AO704" s="13"/>
      <c r="AP704" s="13"/>
      <c r="AQ704" s="13"/>
      <c r="AR704" s="13"/>
    </row>
    <row r="705" spans="1:44" ht="10.5" customHeight="1" x14ac:dyDescent="0.15">
      <c r="A705" s="13"/>
      <c r="B705" s="13"/>
      <c r="C705" s="13"/>
      <c r="D705" s="13"/>
      <c r="E705" s="13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  <c r="AJ705" s="13"/>
      <c r="AK705" s="13"/>
      <c r="AL705" s="13"/>
      <c r="AM705" s="13"/>
      <c r="AN705" s="13"/>
      <c r="AO705" s="13"/>
      <c r="AP705" s="13"/>
      <c r="AQ705" s="13"/>
      <c r="AR705" s="13"/>
    </row>
    <row r="706" spans="1:44" ht="10.5" customHeight="1" x14ac:dyDescent="0.15">
      <c r="A706" s="13"/>
      <c r="B706" s="13"/>
      <c r="C706" s="13"/>
      <c r="D706" s="13"/>
      <c r="E706" s="13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  <c r="AJ706" s="13"/>
      <c r="AK706" s="13"/>
      <c r="AL706" s="13"/>
      <c r="AM706" s="13"/>
      <c r="AN706" s="13"/>
      <c r="AO706" s="13"/>
      <c r="AP706" s="13"/>
      <c r="AQ706" s="13"/>
      <c r="AR706" s="13"/>
    </row>
    <row r="707" spans="1:44" ht="10.5" customHeight="1" x14ac:dyDescent="0.15">
      <c r="A707" s="13"/>
      <c r="B707" s="13"/>
      <c r="C707" s="13"/>
      <c r="D707" s="13"/>
      <c r="E707" s="13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  <c r="AJ707" s="13"/>
      <c r="AK707" s="13"/>
      <c r="AL707" s="13"/>
      <c r="AM707" s="13"/>
      <c r="AN707" s="13"/>
      <c r="AO707" s="13"/>
      <c r="AP707" s="13"/>
      <c r="AQ707" s="13"/>
      <c r="AR707" s="13"/>
    </row>
    <row r="708" spans="1:44" ht="10.5" customHeight="1" x14ac:dyDescent="0.15">
      <c r="A708" s="13"/>
      <c r="B708" s="13"/>
      <c r="C708" s="13"/>
      <c r="D708" s="13"/>
      <c r="E708" s="13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  <c r="AJ708" s="13"/>
      <c r="AK708" s="13"/>
      <c r="AL708" s="13"/>
      <c r="AM708" s="13"/>
      <c r="AN708" s="13"/>
      <c r="AO708" s="13"/>
      <c r="AP708" s="13"/>
      <c r="AQ708" s="13"/>
      <c r="AR708" s="13"/>
    </row>
    <row r="709" spans="1:44" ht="10.5" customHeight="1" x14ac:dyDescent="0.15">
      <c r="A709" s="13"/>
      <c r="B709" s="13"/>
      <c r="C709" s="13"/>
      <c r="D709" s="13"/>
      <c r="E709" s="13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  <c r="AJ709" s="13"/>
      <c r="AK709" s="13"/>
      <c r="AL709" s="13"/>
      <c r="AM709" s="13"/>
      <c r="AN709" s="13"/>
      <c r="AO709" s="13"/>
      <c r="AP709" s="13"/>
      <c r="AQ709" s="13"/>
      <c r="AR709" s="13"/>
    </row>
    <row r="710" spans="1:44" ht="10.5" customHeight="1" x14ac:dyDescent="0.15">
      <c r="A710" s="13"/>
      <c r="B710" s="13"/>
      <c r="C710" s="13"/>
      <c r="D710" s="13"/>
      <c r="E710" s="13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  <c r="AJ710" s="13"/>
      <c r="AK710" s="13"/>
      <c r="AL710" s="13"/>
      <c r="AM710" s="13"/>
      <c r="AN710" s="13"/>
      <c r="AO710" s="13"/>
      <c r="AP710" s="13"/>
      <c r="AQ710" s="13"/>
      <c r="AR710" s="13"/>
    </row>
    <row r="711" spans="1:44" ht="10.5" customHeight="1" x14ac:dyDescent="0.15">
      <c r="A711" s="13"/>
      <c r="B711" s="13"/>
      <c r="C711" s="13"/>
      <c r="D711" s="13"/>
      <c r="E711" s="13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  <c r="AJ711" s="13"/>
      <c r="AK711" s="13"/>
      <c r="AL711" s="13"/>
      <c r="AM711" s="13"/>
      <c r="AN711" s="13"/>
      <c r="AO711" s="13"/>
      <c r="AP711" s="13"/>
      <c r="AQ711" s="13"/>
      <c r="AR711" s="13"/>
    </row>
    <row r="712" spans="1:44" ht="10.5" customHeight="1" x14ac:dyDescent="0.15">
      <c r="A712" s="13"/>
      <c r="B712" s="13"/>
      <c r="C712" s="13"/>
      <c r="D712" s="13"/>
      <c r="E712" s="13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  <c r="AJ712" s="13"/>
      <c r="AK712" s="13"/>
      <c r="AL712" s="13"/>
      <c r="AM712" s="13"/>
      <c r="AN712" s="13"/>
      <c r="AO712" s="13"/>
      <c r="AP712" s="13"/>
      <c r="AQ712" s="13"/>
      <c r="AR712" s="13"/>
    </row>
    <row r="713" spans="1:44" ht="10.5" customHeight="1" x14ac:dyDescent="0.15">
      <c r="A713" s="13"/>
      <c r="B713" s="13"/>
      <c r="C713" s="13"/>
      <c r="D713" s="13"/>
      <c r="E713" s="13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  <c r="AJ713" s="13"/>
      <c r="AK713" s="13"/>
      <c r="AL713" s="13"/>
      <c r="AM713" s="13"/>
      <c r="AN713" s="13"/>
      <c r="AO713" s="13"/>
      <c r="AP713" s="13"/>
      <c r="AQ713" s="13"/>
      <c r="AR713" s="13"/>
    </row>
    <row r="714" spans="1:44" ht="10.5" customHeight="1" x14ac:dyDescent="0.15">
      <c r="A714" s="13"/>
      <c r="B714" s="13"/>
      <c r="C714" s="13"/>
      <c r="D714" s="13"/>
      <c r="E714" s="13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  <c r="AJ714" s="13"/>
      <c r="AK714" s="13"/>
      <c r="AL714" s="13"/>
      <c r="AM714" s="13"/>
      <c r="AN714" s="13"/>
      <c r="AO714" s="13"/>
      <c r="AP714" s="13"/>
      <c r="AQ714" s="13"/>
      <c r="AR714" s="13"/>
    </row>
    <row r="715" spans="1:44" ht="10.5" customHeight="1" x14ac:dyDescent="0.15">
      <c r="A715" s="13"/>
      <c r="B715" s="13"/>
      <c r="C715" s="13"/>
      <c r="D715" s="13"/>
      <c r="E715" s="13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  <c r="AJ715" s="13"/>
      <c r="AK715" s="13"/>
      <c r="AL715" s="13"/>
      <c r="AM715" s="13"/>
      <c r="AN715" s="13"/>
      <c r="AO715" s="13"/>
      <c r="AP715" s="13"/>
      <c r="AQ715" s="13"/>
      <c r="AR715" s="13"/>
    </row>
    <row r="716" spans="1:44" ht="10.5" customHeight="1" x14ac:dyDescent="0.15">
      <c r="A716" s="13"/>
      <c r="B716" s="13"/>
      <c r="C716" s="13"/>
      <c r="D716" s="13"/>
      <c r="E716" s="13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  <c r="AJ716" s="13"/>
      <c r="AK716" s="13"/>
      <c r="AL716" s="13"/>
      <c r="AM716" s="13"/>
      <c r="AN716" s="13"/>
      <c r="AO716" s="13"/>
      <c r="AP716" s="13"/>
      <c r="AQ716" s="13"/>
      <c r="AR716" s="13"/>
    </row>
    <row r="717" spans="1:44" ht="10.5" customHeight="1" x14ac:dyDescent="0.15">
      <c r="A717" s="13"/>
      <c r="B717" s="13"/>
      <c r="C717" s="13"/>
      <c r="D717" s="13"/>
      <c r="E717" s="13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  <c r="AJ717" s="13"/>
      <c r="AK717" s="13"/>
      <c r="AL717" s="13"/>
      <c r="AM717" s="13"/>
      <c r="AN717" s="13"/>
      <c r="AO717" s="13"/>
      <c r="AP717" s="13"/>
      <c r="AQ717" s="13"/>
      <c r="AR717" s="13"/>
    </row>
    <row r="718" spans="1:44" ht="10.5" customHeight="1" x14ac:dyDescent="0.15">
      <c r="A718" s="13"/>
      <c r="B718" s="13"/>
      <c r="C718" s="13"/>
      <c r="D718" s="13"/>
      <c r="E718" s="13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  <c r="AJ718" s="13"/>
      <c r="AK718" s="13"/>
      <c r="AL718" s="13"/>
      <c r="AM718" s="13"/>
      <c r="AN718" s="13"/>
      <c r="AO718" s="13"/>
      <c r="AP718" s="13"/>
      <c r="AQ718" s="13"/>
      <c r="AR718" s="13"/>
    </row>
    <row r="719" spans="1:44" ht="10.5" customHeight="1" x14ac:dyDescent="0.15">
      <c r="A719" s="13"/>
      <c r="B719" s="13"/>
      <c r="C719" s="13"/>
      <c r="D719" s="13"/>
      <c r="E719" s="13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  <c r="AJ719" s="13"/>
      <c r="AK719" s="13"/>
      <c r="AL719" s="13"/>
      <c r="AM719" s="13"/>
      <c r="AN719" s="13"/>
      <c r="AO719" s="13"/>
      <c r="AP719" s="13"/>
      <c r="AQ719" s="13"/>
      <c r="AR719" s="13"/>
    </row>
    <row r="720" spans="1:44" ht="10.5" customHeight="1" x14ac:dyDescent="0.15">
      <c r="A720" s="13"/>
      <c r="B720" s="13"/>
      <c r="C720" s="13"/>
      <c r="D720" s="13"/>
      <c r="E720" s="13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  <c r="AJ720" s="13"/>
      <c r="AK720" s="13"/>
      <c r="AL720" s="13"/>
      <c r="AM720" s="13"/>
      <c r="AN720" s="13"/>
      <c r="AO720" s="13"/>
      <c r="AP720" s="13"/>
      <c r="AQ720" s="13"/>
      <c r="AR720" s="13"/>
    </row>
    <row r="721" spans="1:44" ht="10.5" customHeight="1" x14ac:dyDescent="0.15">
      <c r="A721" s="13"/>
      <c r="B721" s="13"/>
      <c r="C721" s="13"/>
      <c r="D721" s="13"/>
      <c r="E721" s="13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  <c r="AJ721" s="13"/>
      <c r="AK721" s="13"/>
      <c r="AL721" s="13"/>
      <c r="AM721" s="13"/>
      <c r="AN721" s="13"/>
      <c r="AO721" s="13"/>
      <c r="AP721" s="13"/>
      <c r="AQ721" s="13"/>
      <c r="AR721" s="13"/>
    </row>
    <row r="722" spans="1:44" ht="10.5" customHeight="1" x14ac:dyDescent="0.15">
      <c r="A722" s="13"/>
      <c r="B722" s="13"/>
      <c r="C722" s="13"/>
      <c r="D722" s="13"/>
      <c r="E722" s="13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  <c r="AJ722" s="13"/>
      <c r="AK722" s="13"/>
      <c r="AL722" s="13"/>
      <c r="AM722" s="13"/>
      <c r="AN722" s="13"/>
      <c r="AO722" s="13"/>
      <c r="AP722" s="13"/>
      <c r="AQ722" s="13"/>
      <c r="AR722" s="13"/>
    </row>
    <row r="723" spans="1:44" ht="10.5" customHeight="1" x14ac:dyDescent="0.15">
      <c r="A723" s="13"/>
      <c r="B723" s="13"/>
      <c r="C723" s="13"/>
      <c r="D723" s="13"/>
      <c r="E723" s="13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  <c r="AJ723" s="13"/>
      <c r="AK723" s="13"/>
      <c r="AL723" s="13"/>
      <c r="AM723" s="13"/>
      <c r="AN723" s="13"/>
      <c r="AO723" s="13"/>
      <c r="AP723" s="13"/>
      <c r="AQ723" s="13"/>
      <c r="AR723" s="13"/>
    </row>
    <row r="724" spans="1:44" ht="10.5" customHeight="1" x14ac:dyDescent="0.15">
      <c r="A724" s="13"/>
      <c r="B724" s="13"/>
      <c r="C724" s="13"/>
      <c r="D724" s="13"/>
      <c r="E724" s="13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  <c r="AJ724" s="13"/>
      <c r="AK724" s="13"/>
      <c r="AL724" s="13"/>
      <c r="AM724" s="13"/>
      <c r="AN724" s="13"/>
      <c r="AO724" s="13"/>
      <c r="AP724" s="13"/>
      <c r="AQ724" s="13"/>
      <c r="AR724" s="13"/>
    </row>
    <row r="725" spans="1:44" ht="10.5" customHeight="1" x14ac:dyDescent="0.15">
      <c r="A725" s="13"/>
      <c r="B725" s="13"/>
      <c r="C725" s="13"/>
      <c r="D725" s="13"/>
      <c r="E725" s="13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  <c r="AJ725" s="13"/>
      <c r="AK725" s="13"/>
      <c r="AL725" s="13"/>
      <c r="AM725" s="13"/>
      <c r="AN725" s="13"/>
      <c r="AO725" s="13"/>
      <c r="AP725" s="13"/>
      <c r="AQ725" s="13"/>
      <c r="AR725" s="13"/>
    </row>
    <row r="726" spans="1:44" ht="10.5" customHeight="1" x14ac:dyDescent="0.15">
      <c r="A726" s="13"/>
      <c r="B726" s="13"/>
      <c r="C726" s="13"/>
      <c r="D726" s="13"/>
      <c r="E726" s="13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  <c r="AJ726" s="13"/>
      <c r="AK726" s="13"/>
      <c r="AL726" s="13"/>
      <c r="AM726" s="13"/>
      <c r="AN726" s="13"/>
      <c r="AO726" s="13"/>
      <c r="AP726" s="13"/>
      <c r="AQ726" s="13"/>
      <c r="AR726" s="13"/>
    </row>
    <row r="727" spans="1:44" ht="10.5" customHeight="1" x14ac:dyDescent="0.15">
      <c r="A727" s="13"/>
      <c r="B727" s="13"/>
      <c r="C727" s="13"/>
      <c r="D727" s="13"/>
      <c r="E727" s="13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  <c r="AJ727" s="13"/>
      <c r="AK727" s="13"/>
      <c r="AL727" s="13"/>
      <c r="AM727" s="13"/>
      <c r="AN727" s="13"/>
      <c r="AO727" s="13"/>
      <c r="AP727" s="13"/>
      <c r="AQ727" s="13"/>
      <c r="AR727" s="13"/>
    </row>
    <row r="728" spans="1:44" ht="10.5" customHeight="1" x14ac:dyDescent="0.15">
      <c r="A728" s="13"/>
      <c r="B728" s="13"/>
      <c r="C728" s="13"/>
      <c r="D728" s="13"/>
      <c r="E728" s="13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  <c r="AJ728" s="13"/>
      <c r="AK728" s="13"/>
      <c r="AL728" s="13"/>
      <c r="AM728" s="13"/>
      <c r="AN728" s="13"/>
      <c r="AO728" s="13"/>
      <c r="AP728" s="13"/>
      <c r="AQ728" s="13"/>
      <c r="AR728" s="13"/>
    </row>
    <row r="729" spans="1:44" ht="10.5" customHeight="1" x14ac:dyDescent="0.15">
      <c r="A729" s="13"/>
      <c r="B729" s="13"/>
      <c r="C729" s="13"/>
      <c r="D729" s="13"/>
      <c r="E729" s="13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  <c r="AJ729" s="13"/>
      <c r="AK729" s="13"/>
      <c r="AL729" s="13"/>
      <c r="AM729" s="13"/>
      <c r="AN729" s="13"/>
      <c r="AO729" s="13"/>
      <c r="AP729" s="13"/>
      <c r="AQ729" s="13"/>
      <c r="AR729" s="13"/>
    </row>
    <row r="730" spans="1:44" ht="10.5" customHeight="1" x14ac:dyDescent="0.15">
      <c r="A730" s="13"/>
      <c r="B730" s="13"/>
      <c r="C730" s="13"/>
      <c r="D730" s="13"/>
      <c r="E730" s="13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  <c r="AJ730" s="13"/>
      <c r="AK730" s="13"/>
      <c r="AL730" s="13"/>
      <c r="AM730" s="13"/>
      <c r="AN730" s="13"/>
      <c r="AO730" s="13"/>
      <c r="AP730" s="13"/>
      <c r="AQ730" s="13"/>
      <c r="AR730" s="13"/>
    </row>
    <row r="731" spans="1:44" ht="10.5" customHeight="1" x14ac:dyDescent="0.15">
      <c r="A731" s="13"/>
      <c r="B731" s="13"/>
      <c r="C731" s="13"/>
      <c r="D731" s="13"/>
      <c r="E731" s="13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  <c r="AJ731" s="13"/>
      <c r="AK731" s="13"/>
      <c r="AL731" s="13"/>
      <c r="AM731" s="13"/>
      <c r="AN731" s="13"/>
      <c r="AO731" s="13"/>
      <c r="AP731" s="13"/>
      <c r="AQ731" s="13"/>
      <c r="AR731" s="13"/>
    </row>
    <row r="732" spans="1:44" ht="10.5" customHeight="1" x14ac:dyDescent="0.15">
      <c r="A732" s="13"/>
      <c r="B732" s="13"/>
      <c r="C732" s="13"/>
      <c r="D732" s="13"/>
      <c r="E732" s="13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  <c r="AJ732" s="13"/>
      <c r="AK732" s="13"/>
      <c r="AL732" s="13"/>
      <c r="AM732" s="13"/>
      <c r="AN732" s="13"/>
      <c r="AO732" s="13"/>
      <c r="AP732" s="13"/>
      <c r="AQ732" s="13"/>
      <c r="AR732" s="13"/>
    </row>
    <row r="733" spans="1:44" ht="10.5" customHeight="1" x14ac:dyDescent="0.15">
      <c r="A733" s="13"/>
      <c r="B733" s="13"/>
      <c r="C733" s="13"/>
      <c r="D733" s="13"/>
      <c r="E733" s="13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  <c r="AJ733" s="13"/>
      <c r="AK733" s="13"/>
      <c r="AL733" s="13"/>
      <c r="AM733" s="13"/>
      <c r="AN733" s="13"/>
      <c r="AO733" s="13"/>
      <c r="AP733" s="13"/>
      <c r="AQ733" s="13"/>
      <c r="AR733" s="13"/>
    </row>
    <row r="734" spans="1:44" ht="10.5" customHeight="1" x14ac:dyDescent="0.15">
      <c r="A734" s="13"/>
      <c r="B734" s="13"/>
      <c r="C734" s="13"/>
      <c r="D734" s="13"/>
      <c r="E734" s="13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  <c r="AJ734" s="13"/>
      <c r="AK734" s="13"/>
      <c r="AL734" s="13"/>
      <c r="AM734" s="13"/>
      <c r="AN734" s="13"/>
      <c r="AO734" s="13"/>
      <c r="AP734" s="13"/>
      <c r="AQ734" s="13"/>
      <c r="AR734" s="13"/>
    </row>
    <row r="735" spans="1:44" ht="10.5" customHeight="1" x14ac:dyDescent="0.15">
      <c r="A735" s="13"/>
      <c r="B735" s="13"/>
      <c r="C735" s="13"/>
      <c r="D735" s="13"/>
      <c r="E735" s="13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  <c r="AJ735" s="13"/>
      <c r="AK735" s="13"/>
      <c r="AL735" s="13"/>
      <c r="AM735" s="13"/>
      <c r="AN735" s="13"/>
      <c r="AO735" s="13"/>
      <c r="AP735" s="13"/>
      <c r="AQ735" s="13"/>
      <c r="AR735" s="13"/>
    </row>
    <row r="736" spans="1:44" ht="10.5" customHeight="1" x14ac:dyDescent="0.15">
      <c r="A736" s="13"/>
      <c r="B736" s="13"/>
      <c r="C736" s="13"/>
      <c r="D736" s="13"/>
      <c r="E736" s="13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  <c r="AJ736" s="13"/>
      <c r="AK736" s="13"/>
      <c r="AL736" s="13"/>
      <c r="AM736" s="13"/>
      <c r="AN736" s="13"/>
      <c r="AO736" s="13"/>
      <c r="AP736" s="13"/>
      <c r="AQ736" s="13"/>
      <c r="AR736" s="13"/>
    </row>
    <row r="737" spans="1:44" ht="10.5" customHeight="1" x14ac:dyDescent="0.15">
      <c r="A737" s="13"/>
      <c r="B737" s="13"/>
      <c r="C737" s="13"/>
      <c r="D737" s="13"/>
      <c r="E737" s="13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  <c r="AJ737" s="13"/>
      <c r="AK737" s="13"/>
      <c r="AL737" s="13"/>
      <c r="AM737" s="13"/>
      <c r="AN737" s="13"/>
      <c r="AO737" s="13"/>
      <c r="AP737" s="13"/>
      <c r="AQ737" s="13"/>
      <c r="AR737" s="13"/>
    </row>
    <row r="738" spans="1:44" ht="10.5" customHeight="1" x14ac:dyDescent="0.15">
      <c r="A738" s="13"/>
      <c r="B738" s="13"/>
      <c r="C738" s="13"/>
      <c r="D738" s="13"/>
      <c r="E738" s="13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  <c r="AJ738" s="13"/>
      <c r="AK738" s="13"/>
      <c r="AL738" s="13"/>
      <c r="AM738" s="13"/>
      <c r="AN738" s="13"/>
      <c r="AO738" s="13"/>
      <c r="AP738" s="13"/>
      <c r="AQ738" s="13"/>
      <c r="AR738" s="13"/>
    </row>
    <row r="739" spans="1:44" ht="10.5" customHeight="1" x14ac:dyDescent="0.15">
      <c r="A739" s="13"/>
      <c r="B739" s="13"/>
      <c r="C739" s="13"/>
      <c r="D739" s="13"/>
      <c r="E739" s="13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  <c r="AJ739" s="13"/>
      <c r="AK739" s="13"/>
      <c r="AL739" s="13"/>
      <c r="AM739" s="13"/>
      <c r="AN739" s="13"/>
      <c r="AO739" s="13"/>
      <c r="AP739" s="13"/>
      <c r="AQ739" s="13"/>
      <c r="AR739" s="13"/>
    </row>
    <row r="740" spans="1:44" ht="10.5" customHeight="1" x14ac:dyDescent="0.15">
      <c r="A740" s="13"/>
      <c r="B740" s="13"/>
      <c r="C740" s="13"/>
      <c r="D740" s="13"/>
      <c r="E740" s="13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  <c r="AJ740" s="13"/>
      <c r="AK740" s="13"/>
      <c r="AL740" s="13"/>
      <c r="AM740" s="13"/>
      <c r="AN740" s="13"/>
      <c r="AO740" s="13"/>
      <c r="AP740" s="13"/>
      <c r="AQ740" s="13"/>
      <c r="AR740" s="13"/>
    </row>
    <row r="741" spans="1:44" ht="10.5" customHeight="1" x14ac:dyDescent="0.15">
      <c r="A741" s="13"/>
      <c r="B741" s="13"/>
      <c r="C741" s="13"/>
      <c r="D741" s="13"/>
      <c r="E741" s="13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  <c r="AJ741" s="13"/>
      <c r="AK741" s="13"/>
      <c r="AL741" s="13"/>
      <c r="AM741" s="13"/>
      <c r="AN741" s="13"/>
      <c r="AO741" s="13"/>
      <c r="AP741" s="13"/>
      <c r="AQ741" s="13"/>
      <c r="AR741" s="13"/>
    </row>
    <row r="742" spans="1:44" ht="10.5" customHeight="1" x14ac:dyDescent="0.15">
      <c r="A742" s="13"/>
      <c r="B742" s="13"/>
      <c r="C742" s="13"/>
      <c r="D742" s="13"/>
      <c r="E742" s="13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  <c r="AJ742" s="13"/>
      <c r="AK742" s="13"/>
      <c r="AL742" s="13"/>
      <c r="AM742" s="13"/>
      <c r="AN742" s="13"/>
      <c r="AO742" s="13"/>
      <c r="AP742" s="13"/>
      <c r="AQ742" s="13"/>
      <c r="AR742" s="13"/>
    </row>
    <row r="743" spans="1:44" ht="10.5" customHeight="1" x14ac:dyDescent="0.15">
      <c r="A743" s="13"/>
      <c r="B743" s="13"/>
      <c r="C743" s="13"/>
      <c r="D743" s="13"/>
      <c r="E743" s="13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  <c r="AJ743" s="13"/>
      <c r="AK743" s="13"/>
      <c r="AL743" s="13"/>
      <c r="AM743" s="13"/>
      <c r="AN743" s="13"/>
      <c r="AO743" s="13"/>
      <c r="AP743" s="13"/>
      <c r="AQ743" s="13"/>
      <c r="AR743" s="13"/>
    </row>
    <row r="744" spans="1:44" ht="10.5" customHeight="1" x14ac:dyDescent="0.15">
      <c r="A744" s="13"/>
      <c r="B744" s="13"/>
      <c r="C744" s="13"/>
      <c r="D744" s="13"/>
      <c r="E744" s="13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  <c r="AJ744" s="13"/>
      <c r="AK744" s="13"/>
      <c r="AL744" s="13"/>
      <c r="AM744" s="13"/>
      <c r="AN744" s="13"/>
      <c r="AO744" s="13"/>
      <c r="AP744" s="13"/>
      <c r="AQ744" s="13"/>
      <c r="AR744" s="13"/>
    </row>
    <row r="745" spans="1:44" ht="10.5" customHeight="1" x14ac:dyDescent="0.15">
      <c r="A745" s="13"/>
      <c r="B745" s="13"/>
      <c r="C745" s="13"/>
      <c r="D745" s="13"/>
      <c r="E745" s="13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  <c r="AJ745" s="13"/>
      <c r="AK745" s="13"/>
      <c r="AL745" s="13"/>
      <c r="AM745" s="13"/>
      <c r="AN745" s="13"/>
      <c r="AO745" s="13"/>
      <c r="AP745" s="13"/>
      <c r="AQ745" s="13"/>
      <c r="AR745" s="13"/>
    </row>
    <row r="746" spans="1:44" ht="10.5" customHeight="1" x14ac:dyDescent="0.15">
      <c r="A746" s="13"/>
      <c r="B746" s="13"/>
      <c r="C746" s="13"/>
      <c r="D746" s="13"/>
      <c r="E746" s="13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  <c r="AJ746" s="13"/>
      <c r="AK746" s="13"/>
      <c r="AL746" s="13"/>
      <c r="AM746" s="13"/>
      <c r="AN746" s="13"/>
      <c r="AO746" s="13"/>
      <c r="AP746" s="13"/>
      <c r="AQ746" s="13"/>
      <c r="AR746" s="13"/>
    </row>
    <row r="747" spans="1:44" ht="10.5" customHeight="1" x14ac:dyDescent="0.15">
      <c r="A747" s="13"/>
      <c r="B747" s="13"/>
      <c r="C747" s="13"/>
      <c r="D747" s="13"/>
      <c r="E747" s="13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  <c r="AJ747" s="13"/>
      <c r="AK747" s="13"/>
      <c r="AL747" s="13"/>
      <c r="AM747" s="13"/>
      <c r="AN747" s="13"/>
      <c r="AO747" s="13"/>
      <c r="AP747" s="13"/>
      <c r="AQ747" s="13"/>
      <c r="AR747" s="13"/>
    </row>
    <row r="748" spans="1:44" ht="10.5" customHeight="1" x14ac:dyDescent="0.15">
      <c r="A748" s="13"/>
      <c r="B748" s="13"/>
      <c r="C748" s="13"/>
      <c r="D748" s="13"/>
      <c r="E748" s="13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  <c r="AJ748" s="13"/>
      <c r="AK748" s="13"/>
      <c r="AL748" s="13"/>
      <c r="AM748" s="13"/>
      <c r="AN748" s="13"/>
      <c r="AO748" s="13"/>
      <c r="AP748" s="13"/>
      <c r="AQ748" s="13"/>
      <c r="AR748" s="13"/>
    </row>
    <row r="749" spans="1:44" ht="10.5" customHeight="1" x14ac:dyDescent="0.15">
      <c r="A749" s="13"/>
      <c r="B749" s="13"/>
      <c r="C749" s="13"/>
      <c r="D749" s="13"/>
      <c r="E749" s="13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  <c r="AJ749" s="13"/>
      <c r="AK749" s="13"/>
      <c r="AL749" s="13"/>
      <c r="AM749" s="13"/>
      <c r="AN749" s="13"/>
      <c r="AO749" s="13"/>
      <c r="AP749" s="13"/>
      <c r="AQ749" s="13"/>
      <c r="AR749" s="13"/>
    </row>
    <row r="750" spans="1:44" ht="10.5" customHeight="1" x14ac:dyDescent="0.15">
      <c r="A750" s="13"/>
      <c r="B750" s="13"/>
      <c r="C750" s="13"/>
      <c r="D750" s="13"/>
      <c r="E750" s="13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  <c r="AJ750" s="13"/>
      <c r="AK750" s="13"/>
      <c r="AL750" s="13"/>
      <c r="AM750" s="13"/>
      <c r="AN750" s="13"/>
      <c r="AO750" s="13"/>
      <c r="AP750" s="13"/>
      <c r="AQ750" s="13"/>
      <c r="AR750" s="13"/>
    </row>
    <row r="751" spans="1:44" ht="10.5" customHeight="1" x14ac:dyDescent="0.15">
      <c r="A751" s="13"/>
      <c r="B751" s="13"/>
      <c r="C751" s="13"/>
      <c r="D751" s="13"/>
      <c r="E751" s="13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  <c r="AJ751" s="13"/>
      <c r="AK751" s="13"/>
      <c r="AL751" s="13"/>
      <c r="AM751" s="13"/>
      <c r="AN751" s="13"/>
      <c r="AO751" s="13"/>
      <c r="AP751" s="13"/>
      <c r="AQ751" s="13"/>
      <c r="AR751" s="13"/>
    </row>
    <row r="752" spans="1:44" ht="10.5" customHeight="1" x14ac:dyDescent="0.15">
      <c r="A752" s="13"/>
      <c r="B752" s="13"/>
      <c r="C752" s="13"/>
      <c r="D752" s="13"/>
      <c r="E752" s="13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  <c r="AJ752" s="13"/>
      <c r="AK752" s="13"/>
      <c r="AL752" s="13"/>
      <c r="AM752" s="13"/>
      <c r="AN752" s="13"/>
      <c r="AO752" s="13"/>
      <c r="AP752" s="13"/>
      <c r="AQ752" s="13"/>
      <c r="AR752" s="13"/>
    </row>
    <row r="753" spans="1:44" ht="10.5" customHeight="1" x14ac:dyDescent="0.15">
      <c r="A753" s="13"/>
      <c r="B753" s="13"/>
      <c r="C753" s="13"/>
      <c r="D753" s="13"/>
      <c r="E753" s="13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  <c r="AJ753" s="13"/>
      <c r="AK753" s="13"/>
      <c r="AL753" s="13"/>
      <c r="AM753" s="13"/>
      <c r="AN753" s="13"/>
      <c r="AO753" s="13"/>
      <c r="AP753" s="13"/>
      <c r="AQ753" s="13"/>
      <c r="AR753" s="13"/>
    </row>
    <row r="754" spans="1:44" ht="10.5" customHeight="1" x14ac:dyDescent="0.15">
      <c r="A754" s="13"/>
      <c r="B754" s="13"/>
      <c r="C754" s="13"/>
      <c r="D754" s="13"/>
      <c r="E754" s="13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  <c r="AJ754" s="13"/>
      <c r="AK754" s="13"/>
      <c r="AL754" s="13"/>
      <c r="AM754" s="13"/>
      <c r="AN754" s="13"/>
      <c r="AO754" s="13"/>
      <c r="AP754" s="13"/>
      <c r="AQ754" s="13"/>
      <c r="AR754" s="13"/>
    </row>
    <row r="755" spans="1:44" ht="10.5" customHeight="1" x14ac:dyDescent="0.15">
      <c r="A755" s="13"/>
      <c r="B755" s="13"/>
      <c r="C755" s="13"/>
      <c r="D755" s="13"/>
      <c r="E755" s="13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  <c r="AJ755" s="13"/>
      <c r="AK755" s="13"/>
      <c r="AL755" s="13"/>
      <c r="AM755" s="13"/>
      <c r="AN755" s="13"/>
      <c r="AO755" s="13"/>
      <c r="AP755" s="13"/>
      <c r="AQ755" s="13"/>
      <c r="AR755" s="13"/>
    </row>
    <row r="756" spans="1:44" ht="10.5" customHeight="1" x14ac:dyDescent="0.15">
      <c r="A756" s="13"/>
      <c r="B756" s="13"/>
      <c r="C756" s="13"/>
      <c r="D756" s="13"/>
      <c r="E756" s="13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  <c r="AJ756" s="13"/>
      <c r="AK756" s="13"/>
      <c r="AL756" s="13"/>
      <c r="AM756" s="13"/>
      <c r="AN756" s="13"/>
      <c r="AO756" s="13"/>
      <c r="AP756" s="13"/>
      <c r="AQ756" s="13"/>
      <c r="AR756" s="13"/>
    </row>
    <row r="757" spans="1:44" ht="10.5" customHeight="1" x14ac:dyDescent="0.15">
      <c r="A757" s="13"/>
      <c r="B757" s="13"/>
      <c r="C757" s="13"/>
      <c r="D757" s="13"/>
      <c r="E757" s="13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  <c r="AJ757" s="13"/>
      <c r="AK757" s="13"/>
      <c r="AL757" s="13"/>
      <c r="AM757" s="13"/>
      <c r="AN757" s="13"/>
      <c r="AO757" s="13"/>
      <c r="AP757" s="13"/>
      <c r="AQ757" s="13"/>
      <c r="AR757" s="13"/>
    </row>
    <row r="758" spans="1:44" ht="10.5" customHeight="1" x14ac:dyDescent="0.15">
      <c r="A758" s="13"/>
      <c r="B758" s="13"/>
      <c r="C758" s="13"/>
      <c r="D758" s="13"/>
      <c r="E758" s="13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  <c r="AJ758" s="13"/>
      <c r="AK758" s="13"/>
      <c r="AL758" s="13"/>
      <c r="AM758" s="13"/>
      <c r="AN758" s="13"/>
      <c r="AO758" s="13"/>
      <c r="AP758" s="13"/>
      <c r="AQ758" s="13"/>
      <c r="AR758" s="13"/>
    </row>
    <row r="759" spans="1:44" ht="10.5" customHeight="1" x14ac:dyDescent="0.15">
      <c r="A759" s="13"/>
      <c r="B759" s="13"/>
      <c r="C759" s="13"/>
      <c r="D759" s="13"/>
      <c r="E759" s="13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  <c r="AJ759" s="13"/>
      <c r="AK759" s="13"/>
      <c r="AL759" s="13"/>
      <c r="AM759" s="13"/>
      <c r="AN759" s="13"/>
      <c r="AO759" s="13"/>
      <c r="AP759" s="13"/>
      <c r="AQ759" s="13"/>
      <c r="AR759" s="13"/>
    </row>
    <row r="760" spans="1:44" ht="10.5" customHeight="1" x14ac:dyDescent="0.15">
      <c r="A760" s="13"/>
      <c r="B760" s="13"/>
      <c r="C760" s="13"/>
      <c r="D760" s="13"/>
      <c r="E760" s="13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  <c r="AJ760" s="13"/>
      <c r="AK760" s="13"/>
      <c r="AL760" s="13"/>
      <c r="AM760" s="13"/>
      <c r="AN760" s="13"/>
      <c r="AO760" s="13"/>
      <c r="AP760" s="13"/>
      <c r="AQ760" s="13"/>
      <c r="AR760" s="13"/>
    </row>
    <row r="761" spans="1:44" ht="10.5" customHeight="1" x14ac:dyDescent="0.15">
      <c r="A761" s="13"/>
      <c r="B761" s="13"/>
      <c r="C761" s="13"/>
      <c r="D761" s="13"/>
      <c r="E761" s="13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  <c r="AJ761" s="13"/>
      <c r="AK761" s="13"/>
      <c r="AL761" s="13"/>
      <c r="AM761" s="13"/>
      <c r="AN761" s="13"/>
      <c r="AO761" s="13"/>
      <c r="AP761" s="13"/>
      <c r="AQ761" s="13"/>
      <c r="AR761" s="13"/>
    </row>
    <row r="762" spans="1:44" ht="10.5" customHeight="1" x14ac:dyDescent="0.15">
      <c r="A762" s="13"/>
      <c r="B762" s="13"/>
      <c r="C762" s="13"/>
      <c r="D762" s="13"/>
      <c r="E762" s="13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  <c r="AJ762" s="13"/>
      <c r="AK762" s="13"/>
      <c r="AL762" s="13"/>
      <c r="AM762" s="13"/>
      <c r="AN762" s="13"/>
      <c r="AO762" s="13"/>
      <c r="AP762" s="13"/>
      <c r="AQ762" s="13"/>
      <c r="AR762" s="13"/>
    </row>
    <row r="763" spans="1:44" ht="10.5" customHeight="1" x14ac:dyDescent="0.15">
      <c r="A763" s="13"/>
      <c r="B763" s="13"/>
      <c r="C763" s="13"/>
      <c r="D763" s="13"/>
      <c r="E763" s="13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  <c r="AJ763" s="13"/>
      <c r="AK763" s="13"/>
      <c r="AL763" s="13"/>
      <c r="AM763" s="13"/>
      <c r="AN763" s="13"/>
      <c r="AO763" s="13"/>
      <c r="AP763" s="13"/>
      <c r="AQ763" s="13"/>
      <c r="AR763" s="13"/>
    </row>
    <row r="764" spans="1:44" ht="10.5" customHeight="1" x14ac:dyDescent="0.15">
      <c r="A764" s="13"/>
      <c r="B764" s="13"/>
      <c r="C764" s="13"/>
      <c r="D764" s="13"/>
      <c r="E764" s="13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  <c r="AJ764" s="13"/>
      <c r="AK764" s="13"/>
      <c r="AL764" s="13"/>
      <c r="AM764" s="13"/>
      <c r="AN764" s="13"/>
      <c r="AO764" s="13"/>
      <c r="AP764" s="13"/>
      <c r="AQ764" s="13"/>
      <c r="AR764" s="13"/>
    </row>
    <row r="765" spans="1:44" ht="10.5" customHeight="1" x14ac:dyDescent="0.15">
      <c r="A765" s="13"/>
      <c r="B765" s="13"/>
      <c r="C765" s="13"/>
      <c r="D765" s="13"/>
      <c r="E765" s="13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  <c r="AJ765" s="13"/>
      <c r="AK765" s="13"/>
      <c r="AL765" s="13"/>
      <c r="AM765" s="13"/>
      <c r="AN765" s="13"/>
      <c r="AO765" s="13"/>
      <c r="AP765" s="13"/>
      <c r="AQ765" s="13"/>
      <c r="AR765" s="13"/>
    </row>
    <row r="766" spans="1:44" ht="10.5" customHeight="1" x14ac:dyDescent="0.15">
      <c r="A766" s="13"/>
      <c r="B766" s="13"/>
      <c r="C766" s="13"/>
      <c r="D766" s="13"/>
      <c r="E766" s="13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  <c r="AJ766" s="13"/>
      <c r="AK766" s="13"/>
      <c r="AL766" s="13"/>
      <c r="AM766" s="13"/>
      <c r="AN766" s="13"/>
      <c r="AO766" s="13"/>
      <c r="AP766" s="13"/>
      <c r="AQ766" s="13"/>
      <c r="AR766" s="13"/>
    </row>
    <row r="767" spans="1:44" ht="10.5" customHeight="1" x14ac:dyDescent="0.15">
      <c r="A767" s="13"/>
      <c r="B767" s="13"/>
      <c r="C767" s="13"/>
      <c r="D767" s="13"/>
      <c r="E767" s="13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  <c r="AJ767" s="13"/>
      <c r="AK767" s="13"/>
      <c r="AL767" s="13"/>
      <c r="AM767" s="13"/>
      <c r="AN767" s="13"/>
      <c r="AO767" s="13"/>
      <c r="AP767" s="13"/>
      <c r="AQ767" s="13"/>
      <c r="AR767" s="13"/>
    </row>
    <row r="768" spans="1:44" ht="10.5" customHeight="1" x14ac:dyDescent="0.15">
      <c r="A768" s="13"/>
      <c r="B768" s="13"/>
      <c r="C768" s="13"/>
      <c r="D768" s="13"/>
      <c r="E768" s="13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  <c r="AJ768" s="13"/>
      <c r="AK768" s="13"/>
      <c r="AL768" s="13"/>
      <c r="AM768" s="13"/>
      <c r="AN768" s="13"/>
      <c r="AO768" s="13"/>
      <c r="AP768" s="13"/>
      <c r="AQ768" s="13"/>
      <c r="AR768" s="13"/>
    </row>
    <row r="769" spans="1:44" ht="10.5" customHeight="1" x14ac:dyDescent="0.15">
      <c r="A769" s="13"/>
      <c r="B769" s="13"/>
      <c r="C769" s="13"/>
      <c r="D769" s="13"/>
      <c r="E769" s="13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  <c r="AJ769" s="13"/>
      <c r="AK769" s="13"/>
      <c r="AL769" s="13"/>
      <c r="AM769" s="13"/>
      <c r="AN769" s="13"/>
      <c r="AO769" s="13"/>
      <c r="AP769" s="13"/>
      <c r="AQ769" s="13"/>
      <c r="AR769" s="13"/>
    </row>
    <row r="770" spans="1:44" ht="10.5" customHeight="1" x14ac:dyDescent="0.15">
      <c r="A770" s="13"/>
      <c r="B770" s="13"/>
      <c r="C770" s="13"/>
      <c r="D770" s="13"/>
      <c r="E770" s="13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  <c r="AJ770" s="13"/>
      <c r="AK770" s="13"/>
      <c r="AL770" s="13"/>
      <c r="AM770" s="13"/>
      <c r="AN770" s="13"/>
      <c r="AO770" s="13"/>
      <c r="AP770" s="13"/>
      <c r="AQ770" s="13"/>
      <c r="AR770" s="13"/>
    </row>
    <row r="771" spans="1:44" ht="10.5" customHeight="1" x14ac:dyDescent="0.15">
      <c r="A771" s="13"/>
      <c r="B771" s="13"/>
      <c r="C771" s="13"/>
      <c r="D771" s="13"/>
      <c r="E771" s="13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  <c r="AJ771" s="13"/>
      <c r="AK771" s="13"/>
      <c r="AL771" s="13"/>
      <c r="AM771" s="13"/>
      <c r="AN771" s="13"/>
      <c r="AO771" s="13"/>
      <c r="AP771" s="13"/>
      <c r="AQ771" s="13"/>
      <c r="AR771" s="13"/>
    </row>
    <row r="772" spans="1:44" ht="10.5" customHeight="1" x14ac:dyDescent="0.15">
      <c r="A772" s="13"/>
      <c r="B772" s="13"/>
      <c r="C772" s="13"/>
      <c r="D772" s="13"/>
      <c r="E772" s="13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  <c r="AJ772" s="13"/>
      <c r="AK772" s="13"/>
      <c r="AL772" s="13"/>
      <c r="AM772" s="13"/>
      <c r="AN772" s="13"/>
      <c r="AO772" s="13"/>
      <c r="AP772" s="13"/>
      <c r="AQ772" s="13"/>
      <c r="AR772" s="13"/>
    </row>
    <row r="773" spans="1:44" ht="10.5" customHeight="1" x14ac:dyDescent="0.15">
      <c r="A773" s="13"/>
      <c r="B773" s="13"/>
      <c r="C773" s="13"/>
      <c r="D773" s="13"/>
      <c r="E773" s="13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  <c r="AJ773" s="13"/>
      <c r="AK773" s="13"/>
      <c r="AL773" s="13"/>
      <c r="AM773" s="13"/>
      <c r="AN773" s="13"/>
      <c r="AO773" s="13"/>
      <c r="AP773" s="13"/>
      <c r="AQ773" s="13"/>
      <c r="AR773" s="13"/>
    </row>
    <row r="774" spans="1:44" ht="10.5" customHeight="1" x14ac:dyDescent="0.15">
      <c r="A774" s="13"/>
      <c r="B774" s="13"/>
      <c r="C774" s="13"/>
      <c r="D774" s="13"/>
      <c r="E774" s="13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  <c r="AJ774" s="13"/>
      <c r="AK774" s="13"/>
      <c r="AL774" s="13"/>
      <c r="AM774" s="13"/>
      <c r="AN774" s="13"/>
      <c r="AO774" s="13"/>
      <c r="AP774" s="13"/>
      <c r="AQ774" s="13"/>
      <c r="AR774" s="13"/>
    </row>
    <row r="775" spans="1:44" ht="10.5" customHeight="1" x14ac:dyDescent="0.15">
      <c r="A775" s="13"/>
      <c r="B775" s="13"/>
      <c r="C775" s="13"/>
      <c r="D775" s="13"/>
      <c r="E775" s="13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  <c r="AJ775" s="13"/>
      <c r="AK775" s="13"/>
      <c r="AL775" s="13"/>
      <c r="AM775" s="13"/>
      <c r="AN775" s="13"/>
      <c r="AO775" s="13"/>
      <c r="AP775" s="13"/>
      <c r="AQ775" s="13"/>
      <c r="AR775" s="13"/>
    </row>
    <row r="776" spans="1:44" ht="10.5" customHeight="1" x14ac:dyDescent="0.15">
      <c r="A776" s="13"/>
      <c r="B776" s="13"/>
      <c r="C776" s="13"/>
      <c r="D776" s="13"/>
      <c r="E776" s="13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  <c r="AJ776" s="13"/>
      <c r="AK776" s="13"/>
      <c r="AL776" s="13"/>
      <c r="AM776" s="13"/>
      <c r="AN776" s="13"/>
      <c r="AO776" s="13"/>
      <c r="AP776" s="13"/>
      <c r="AQ776" s="13"/>
      <c r="AR776" s="13"/>
    </row>
    <row r="777" spans="1:44" ht="10.5" customHeight="1" x14ac:dyDescent="0.15">
      <c r="A777" s="13"/>
      <c r="B777" s="13"/>
      <c r="C777" s="13"/>
      <c r="D777" s="13"/>
      <c r="E777" s="13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  <c r="AJ777" s="13"/>
      <c r="AK777" s="13"/>
      <c r="AL777" s="13"/>
      <c r="AM777" s="13"/>
      <c r="AN777" s="13"/>
      <c r="AO777" s="13"/>
      <c r="AP777" s="13"/>
      <c r="AQ777" s="13"/>
      <c r="AR777" s="13"/>
    </row>
    <row r="778" spans="1:44" ht="10.5" customHeight="1" x14ac:dyDescent="0.15">
      <c r="A778" s="13"/>
      <c r="B778" s="13"/>
      <c r="C778" s="13"/>
      <c r="D778" s="13"/>
      <c r="E778" s="13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  <c r="AJ778" s="13"/>
      <c r="AK778" s="13"/>
      <c r="AL778" s="13"/>
      <c r="AM778" s="13"/>
      <c r="AN778" s="13"/>
      <c r="AO778" s="13"/>
      <c r="AP778" s="13"/>
      <c r="AQ778" s="13"/>
      <c r="AR778" s="13"/>
    </row>
    <row r="779" spans="1:44" ht="10.5" customHeight="1" x14ac:dyDescent="0.15">
      <c r="A779" s="13"/>
      <c r="B779" s="13"/>
      <c r="C779" s="13"/>
      <c r="D779" s="13"/>
      <c r="E779" s="13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  <c r="AJ779" s="13"/>
      <c r="AK779" s="13"/>
      <c r="AL779" s="13"/>
      <c r="AM779" s="13"/>
      <c r="AN779" s="13"/>
      <c r="AO779" s="13"/>
      <c r="AP779" s="13"/>
      <c r="AQ779" s="13"/>
      <c r="AR779" s="13"/>
    </row>
    <row r="780" spans="1:44" ht="10.5" customHeight="1" x14ac:dyDescent="0.15">
      <c r="A780" s="13"/>
      <c r="B780" s="13"/>
      <c r="C780" s="13"/>
      <c r="D780" s="13"/>
      <c r="E780" s="13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  <c r="AJ780" s="13"/>
      <c r="AK780" s="13"/>
      <c r="AL780" s="13"/>
      <c r="AM780" s="13"/>
      <c r="AN780" s="13"/>
      <c r="AO780" s="13"/>
      <c r="AP780" s="13"/>
      <c r="AQ780" s="13"/>
      <c r="AR780" s="13"/>
    </row>
    <row r="781" spans="1:44" ht="10.5" customHeight="1" x14ac:dyDescent="0.15">
      <c r="A781" s="13"/>
      <c r="B781" s="13"/>
      <c r="C781" s="13"/>
      <c r="D781" s="13"/>
      <c r="E781" s="13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  <c r="AJ781" s="13"/>
      <c r="AK781" s="13"/>
      <c r="AL781" s="13"/>
      <c r="AM781" s="13"/>
      <c r="AN781" s="13"/>
      <c r="AO781" s="13"/>
      <c r="AP781" s="13"/>
      <c r="AQ781" s="13"/>
      <c r="AR781" s="13"/>
    </row>
    <row r="782" spans="1:44" ht="10.5" customHeight="1" x14ac:dyDescent="0.15">
      <c r="A782" s="13"/>
      <c r="B782" s="13"/>
      <c r="C782" s="13"/>
      <c r="D782" s="13"/>
      <c r="E782" s="13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  <c r="AJ782" s="13"/>
      <c r="AK782" s="13"/>
      <c r="AL782" s="13"/>
      <c r="AM782" s="13"/>
      <c r="AN782" s="13"/>
      <c r="AO782" s="13"/>
      <c r="AP782" s="13"/>
      <c r="AQ782" s="13"/>
      <c r="AR782" s="13"/>
    </row>
    <row r="783" spans="1:44" ht="10.5" customHeight="1" x14ac:dyDescent="0.15">
      <c r="A783" s="13"/>
      <c r="B783" s="13"/>
      <c r="C783" s="13"/>
      <c r="D783" s="13"/>
      <c r="E783" s="13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  <c r="AJ783" s="13"/>
      <c r="AK783" s="13"/>
      <c r="AL783" s="13"/>
      <c r="AM783" s="13"/>
      <c r="AN783" s="13"/>
      <c r="AO783" s="13"/>
      <c r="AP783" s="13"/>
      <c r="AQ783" s="13"/>
      <c r="AR783" s="13"/>
    </row>
    <row r="784" spans="1:44" ht="10.5" customHeight="1" x14ac:dyDescent="0.15">
      <c r="A784" s="13"/>
      <c r="B784" s="13"/>
      <c r="C784" s="13"/>
      <c r="D784" s="13"/>
      <c r="E784" s="13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  <c r="AJ784" s="13"/>
      <c r="AK784" s="13"/>
      <c r="AL784" s="13"/>
      <c r="AM784" s="13"/>
      <c r="AN784" s="13"/>
      <c r="AO784" s="13"/>
      <c r="AP784" s="13"/>
      <c r="AQ784" s="13"/>
      <c r="AR784" s="13"/>
    </row>
    <row r="785" spans="1:44" ht="10.5" customHeight="1" x14ac:dyDescent="0.15">
      <c r="A785" s="13"/>
      <c r="B785" s="13"/>
      <c r="C785" s="13"/>
      <c r="D785" s="13"/>
      <c r="E785" s="13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  <c r="AJ785" s="13"/>
      <c r="AK785" s="13"/>
      <c r="AL785" s="13"/>
      <c r="AM785" s="13"/>
      <c r="AN785" s="13"/>
      <c r="AO785" s="13"/>
      <c r="AP785" s="13"/>
      <c r="AQ785" s="13"/>
      <c r="AR785" s="13"/>
    </row>
    <row r="786" spans="1:44" ht="10.5" customHeight="1" x14ac:dyDescent="0.15">
      <c r="A786" s="13"/>
      <c r="B786" s="13"/>
      <c r="C786" s="13"/>
      <c r="D786" s="13"/>
      <c r="E786" s="13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  <c r="AJ786" s="13"/>
      <c r="AK786" s="13"/>
      <c r="AL786" s="13"/>
      <c r="AM786" s="13"/>
      <c r="AN786" s="13"/>
      <c r="AO786" s="13"/>
      <c r="AP786" s="13"/>
      <c r="AQ786" s="13"/>
      <c r="AR786" s="13"/>
    </row>
    <row r="787" spans="1:44" ht="10.5" customHeight="1" x14ac:dyDescent="0.15">
      <c r="A787" s="13"/>
      <c r="B787" s="13"/>
      <c r="C787" s="13"/>
      <c r="D787" s="13"/>
      <c r="E787" s="13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  <c r="AJ787" s="13"/>
      <c r="AK787" s="13"/>
      <c r="AL787" s="13"/>
      <c r="AM787" s="13"/>
      <c r="AN787" s="13"/>
      <c r="AO787" s="13"/>
      <c r="AP787" s="13"/>
      <c r="AQ787" s="13"/>
      <c r="AR787" s="13"/>
    </row>
    <row r="788" spans="1:44" ht="10.5" customHeight="1" x14ac:dyDescent="0.15">
      <c r="A788" s="13"/>
      <c r="B788" s="13"/>
      <c r="C788" s="13"/>
      <c r="D788" s="13"/>
      <c r="E788" s="13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  <c r="AJ788" s="13"/>
      <c r="AK788" s="13"/>
      <c r="AL788" s="13"/>
      <c r="AM788" s="13"/>
      <c r="AN788" s="13"/>
      <c r="AO788" s="13"/>
      <c r="AP788" s="13"/>
      <c r="AQ788" s="13"/>
      <c r="AR788" s="13"/>
    </row>
    <row r="789" spans="1:44" ht="10.5" customHeight="1" x14ac:dyDescent="0.15">
      <c r="A789" s="13"/>
      <c r="B789" s="13"/>
      <c r="C789" s="13"/>
      <c r="D789" s="13"/>
      <c r="E789" s="13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  <c r="AJ789" s="13"/>
      <c r="AK789" s="13"/>
      <c r="AL789" s="13"/>
      <c r="AM789" s="13"/>
      <c r="AN789" s="13"/>
      <c r="AO789" s="13"/>
      <c r="AP789" s="13"/>
      <c r="AQ789" s="13"/>
      <c r="AR789" s="13"/>
    </row>
    <row r="790" spans="1:44" ht="10.5" customHeight="1" x14ac:dyDescent="0.15">
      <c r="A790" s="13"/>
      <c r="B790" s="13"/>
      <c r="C790" s="13"/>
      <c r="D790" s="13"/>
      <c r="E790" s="13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  <c r="AJ790" s="13"/>
      <c r="AK790" s="13"/>
      <c r="AL790" s="13"/>
      <c r="AM790" s="13"/>
      <c r="AN790" s="13"/>
      <c r="AO790" s="13"/>
      <c r="AP790" s="13"/>
      <c r="AQ790" s="13"/>
      <c r="AR790" s="13"/>
    </row>
    <row r="791" spans="1:44" ht="10.5" customHeight="1" x14ac:dyDescent="0.15">
      <c r="A791" s="13"/>
      <c r="B791" s="13"/>
      <c r="C791" s="13"/>
      <c r="D791" s="13"/>
      <c r="E791" s="13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  <c r="AJ791" s="13"/>
      <c r="AK791" s="13"/>
      <c r="AL791" s="13"/>
      <c r="AM791" s="13"/>
      <c r="AN791" s="13"/>
      <c r="AO791" s="13"/>
      <c r="AP791" s="13"/>
      <c r="AQ791" s="13"/>
      <c r="AR791" s="13"/>
    </row>
    <row r="792" spans="1:44" ht="10.5" customHeight="1" x14ac:dyDescent="0.15">
      <c r="A792" s="13"/>
      <c r="B792" s="13"/>
      <c r="C792" s="13"/>
      <c r="D792" s="13"/>
      <c r="E792" s="13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  <c r="AJ792" s="13"/>
      <c r="AK792" s="13"/>
      <c r="AL792" s="13"/>
      <c r="AM792" s="13"/>
      <c r="AN792" s="13"/>
      <c r="AO792" s="13"/>
      <c r="AP792" s="13"/>
      <c r="AQ792" s="13"/>
      <c r="AR792" s="13"/>
    </row>
    <row r="793" spans="1:44" ht="10.5" customHeight="1" x14ac:dyDescent="0.15">
      <c r="A793" s="13"/>
      <c r="B793" s="13"/>
      <c r="C793" s="13"/>
      <c r="D793" s="13"/>
      <c r="E793" s="13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  <c r="AJ793" s="13"/>
      <c r="AK793" s="13"/>
      <c r="AL793" s="13"/>
      <c r="AM793" s="13"/>
      <c r="AN793" s="13"/>
      <c r="AO793" s="13"/>
      <c r="AP793" s="13"/>
      <c r="AQ793" s="13"/>
      <c r="AR793" s="13"/>
    </row>
    <row r="794" spans="1:44" ht="10.5" customHeight="1" x14ac:dyDescent="0.15">
      <c r="A794" s="13"/>
      <c r="B794" s="13"/>
      <c r="C794" s="13"/>
      <c r="D794" s="13"/>
      <c r="E794" s="13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  <c r="AJ794" s="13"/>
      <c r="AK794" s="13"/>
      <c r="AL794" s="13"/>
      <c r="AM794" s="13"/>
      <c r="AN794" s="13"/>
      <c r="AO794" s="13"/>
      <c r="AP794" s="13"/>
      <c r="AQ794" s="13"/>
      <c r="AR794" s="13"/>
    </row>
    <row r="795" spans="1:44" ht="10.5" customHeight="1" x14ac:dyDescent="0.15">
      <c r="A795" s="13"/>
      <c r="B795" s="13"/>
      <c r="C795" s="13"/>
      <c r="D795" s="13"/>
      <c r="E795" s="13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  <c r="AJ795" s="13"/>
      <c r="AK795" s="13"/>
      <c r="AL795" s="13"/>
      <c r="AM795" s="13"/>
      <c r="AN795" s="13"/>
      <c r="AO795" s="13"/>
      <c r="AP795" s="13"/>
      <c r="AQ795" s="13"/>
      <c r="AR795" s="13"/>
    </row>
    <row r="796" spans="1:44" ht="10.5" customHeight="1" x14ac:dyDescent="0.15">
      <c r="A796" s="13"/>
      <c r="B796" s="13"/>
      <c r="C796" s="13"/>
      <c r="D796" s="13"/>
      <c r="E796" s="13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  <c r="AJ796" s="13"/>
      <c r="AK796" s="13"/>
      <c r="AL796" s="13"/>
      <c r="AM796" s="13"/>
      <c r="AN796" s="13"/>
      <c r="AO796" s="13"/>
      <c r="AP796" s="13"/>
      <c r="AQ796" s="13"/>
      <c r="AR796" s="13"/>
    </row>
    <row r="797" spans="1:44" ht="10.5" customHeight="1" x14ac:dyDescent="0.15">
      <c r="A797" s="13"/>
      <c r="B797" s="13"/>
      <c r="C797" s="13"/>
      <c r="D797" s="13"/>
      <c r="E797" s="13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  <c r="AJ797" s="13"/>
      <c r="AK797" s="13"/>
      <c r="AL797" s="13"/>
      <c r="AM797" s="13"/>
      <c r="AN797" s="13"/>
      <c r="AO797" s="13"/>
      <c r="AP797" s="13"/>
      <c r="AQ797" s="13"/>
      <c r="AR797" s="13"/>
    </row>
    <row r="798" spans="1:44" ht="10.5" customHeight="1" x14ac:dyDescent="0.15">
      <c r="A798" s="13"/>
      <c r="B798" s="13"/>
      <c r="C798" s="13"/>
      <c r="D798" s="13"/>
      <c r="E798" s="13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  <c r="AJ798" s="13"/>
      <c r="AK798" s="13"/>
      <c r="AL798" s="13"/>
      <c r="AM798" s="13"/>
      <c r="AN798" s="13"/>
      <c r="AO798" s="13"/>
      <c r="AP798" s="13"/>
      <c r="AQ798" s="13"/>
      <c r="AR798" s="13"/>
    </row>
    <row r="799" spans="1:44" ht="10.5" customHeight="1" x14ac:dyDescent="0.15">
      <c r="A799" s="13"/>
      <c r="B799" s="13"/>
      <c r="C799" s="13"/>
      <c r="D799" s="13"/>
      <c r="E799" s="13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  <c r="AJ799" s="13"/>
      <c r="AK799" s="13"/>
      <c r="AL799" s="13"/>
      <c r="AM799" s="13"/>
      <c r="AN799" s="13"/>
      <c r="AO799" s="13"/>
      <c r="AP799" s="13"/>
      <c r="AQ799" s="13"/>
      <c r="AR799" s="13"/>
    </row>
    <row r="800" spans="1:44" ht="10.5" customHeight="1" x14ac:dyDescent="0.15">
      <c r="A800" s="13"/>
      <c r="B800" s="13"/>
      <c r="C800" s="13"/>
      <c r="D800" s="13"/>
      <c r="E800" s="13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  <c r="AJ800" s="13"/>
      <c r="AK800" s="13"/>
      <c r="AL800" s="13"/>
      <c r="AM800" s="13"/>
      <c r="AN800" s="13"/>
      <c r="AO800" s="13"/>
      <c r="AP800" s="13"/>
      <c r="AQ800" s="13"/>
      <c r="AR800" s="13"/>
    </row>
    <row r="801" spans="1:44" ht="10.5" customHeight="1" x14ac:dyDescent="0.15">
      <c r="A801" s="13"/>
      <c r="B801" s="13"/>
      <c r="C801" s="13"/>
      <c r="D801" s="13"/>
      <c r="E801" s="13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  <c r="AJ801" s="13"/>
      <c r="AK801" s="13"/>
      <c r="AL801" s="13"/>
      <c r="AM801" s="13"/>
      <c r="AN801" s="13"/>
      <c r="AO801" s="13"/>
      <c r="AP801" s="13"/>
      <c r="AQ801" s="13"/>
      <c r="AR801" s="13"/>
    </row>
    <row r="802" spans="1:44" ht="10.5" customHeight="1" x14ac:dyDescent="0.15">
      <c r="A802" s="13"/>
      <c r="B802" s="13"/>
      <c r="C802" s="13"/>
      <c r="D802" s="13"/>
      <c r="E802" s="13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  <c r="AJ802" s="13"/>
      <c r="AK802" s="13"/>
      <c r="AL802" s="13"/>
      <c r="AM802" s="13"/>
      <c r="AN802" s="13"/>
      <c r="AO802" s="13"/>
      <c r="AP802" s="13"/>
      <c r="AQ802" s="13"/>
      <c r="AR802" s="13"/>
    </row>
    <row r="803" spans="1:44" ht="10.5" customHeight="1" x14ac:dyDescent="0.15">
      <c r="A803" s="13"/>
      <c r="B803" s="13"/>
      <c r="C803" s="13"/>
      <c r="D803" s="13"/>
      <c r="E803" s="13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  <c r="AJ803" s="13"/>
      <c r="AK803" s="13"/>
      <c r="AL803" s="13"/>
      <c r="AM803" s="13"/>
      <c r="AN803" s="13"/>
      <c r="AO803" s="13"/>
      <c r="AP803" s="13"/>
      <c r="AQ803" s="13"/>
      <c r="AR803" s="13"/>
    </row>
    <row r="804" spans="1:44" ht="10.5" customHeight="1" x14ac:dyDescent="0.15">
      <c r="A804" s="13"/>
      <c r="B804" s="13"/>
      <c r="C804" s="13"/>
      <c r="D804" s="13"/>
      <c r="E804" s="13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  <c r="AJ804" s="13"/>
      <c r="AK804" s="13"/>
      <c r="AL804" s="13"/>
      <c r="AM804" s="13"/>
      <c r="AN804" s="13"/>
      <c r="AO804" s="13"/>
      <c r="AP804" s="13"/>
      <c r="AQ804" s="13"/>
      <c r="AR804" s="13"/>
    </row>
    <row r="805" spans="1:44" ht="10.5" customHeight="1" x14ac:dyDescent="0.15">
      <c r="A805" s="13"/>
      <c r="B805" s="13"/>
      <c r="C805" s="13"/>
      <c r="D805" s="13"/>
      <c r="E805" s="13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  <c r="AJ805" s="13"/>
      <c r="AK805" s="13"/>
      <c r="AL805" s="13"/>
      <c r="AM805" s="13"/>
      <c r="AN805" s="13"/>
      <c r="AO805" s="13"/>
      <c r="AP805" s="13"/>
      <c r="AQ805" s="13"/>
      <c r="AR805" s="13"/>
    </row>
    <row r="806" spans="1:44" ht="10.5" customHeight="1" x14ac:dyDescent="0.15">
      <c r="A806" s="13"/>
      <c r="B806" s="13"/>
      <c r="C806" s="13"/>
      <c r="D806" s="13"/>
      <c r="E806" s="13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  <c r="AJ806" s="13"/>
      <c r="AK806" s="13"/>
      <c r="AL806" s="13"/>
      <c r="AM806" s="13"/>
      <c r="AN806" s="13"/>
      <c r="AO806" s="13"/>
      <c r="AP806" s="13"/>
      <c r="AQ806" s="13"/>
      <c r="AR806" s="13"/>
    </row>
    <row r="807" spans="1:44" ht="10.5" customHeight="1" x14ac:dyDescent="0.15">
      <c r="A807" s="13"/>
      <c r="B807" s="13"/>
      <c r="C807" s="13"/>
      <c r="D807" s="13"/>
      <c r="E807" s="13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  <c r="AJ807" s="13"/>
      <c r="AK807" s="13"/>
      <c r="AL807" s="13"/>
      <c r="AM807" s="13"/>
      <c r="AN807" s="13"/>
      <c r="AO807" s="13"/>
      <c r="AP807" s="13"/>
      <c r="AQ807" s="13"/>
      <c r="AR807" s="13"/>
    </row>
    <row r="808" spans="1:44" ht="10.5" customHeight="1" x14ac:dyDescent="0.15">
      <c r="A808" s="13"/>
      <c r="B808" s="13"/>
      <c r="C808" s="13"/>
      <c r="D808" s="13"/>
      <c r="E808" s="13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  <c r="AJ808" s="13"/>
      <c r="AK808" s="13"/>
      <c r="AL808" s="13"/>
      <c r="AM808" s="13"/>
      <c r="AN808" s="13"/>
      <c r="AO808" s="13"/>
      <c r="AP808" s="13"/>
      <c r="AQ808" s="13"/>
      <c r="AR808" s="13"/>
    </row>
    <row r="809" spans="1:44" ht="10.5" customHeight="1" x14ac:dyDescent="0.15">
      <c r="A809" s="13"/>
      <c r="B809" s="13"/>
      <c r="C809" s="13"/>
      <c r="D809" s="13"/>
      <c r="E809" s="13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  <c r="AJ809" s="13"/>
      <c r="AK809" s="13"/>
      <c r="AL809" s="13"/>
      <c r="AM809" s="13"/>
      <c r="AN809" s="13"/>
      <c r="AO809" s="13"/>
      <c r="AP809" s="13"/>
      <c r="AQ809" s="13"/>
      <c r="AR809" s="13"/>
    </row>
    <row r="810" spans="1:44" ht="10.5" customHeight="1" x14ac:dyDescent="0.15">
      <c r="A810" s="13"/>
      <c r="B810" s="13"/>
      <c r="C810" s="13"/>
      <c r="D810" s="13"/>
      <c r="E810" s="13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  <c r="AJ810" s="13"/>
      <c r="AK810" s="13"/>
      <c r="AL810" s="13"/>
      <c r="AM810" s="13"/>
      <c r="AN810" s="13"/>
      <c r="AO810" s="13"/>
      <c r="AP810" s="13"/>
      <c r="AQ810" s="13"/>
      <c r="AR810" s="13"/>
    </row>
    <row r="811" spans="1:44" ht="10.5" customHeight="1" x14ac:dyDescent="0.15">
      <c r="A811" s="13"/>
      <c r="B811" s="13"/>
      <c r="C811" s="13"/>
      <c r="D811" s="13"/>
      <c r="E811" s="13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  <c r="AJ811" s="13"/>
      <c r="AK811" s="13"/>
      <c r="AL811" s="13"/>
      <c r="AM811" s="13"/>
      <c r="AN811" s="13"/>
      <c r="AO811" s="13"/>
      <c r="AP811" s="13"/>
      <c r="AQ811" s="13"/>
      <c r="AR811" s="13"/>
    </row>
    <row r="812" spans="1:44" ht="10.5" customHeight="1" x14ac:dyDescent="0.15">
      <c r="A812" s="13"/>
      <c r="B812" s="13"/>
      <c r="C812" s="13"/>
      <c r="D812" s="13"/>
      <c r="E812" s="13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  <c r="AJ812" s="13"/>
      <c r="AK812" s="13"/>
      <c r="AL812" s="13"/>
      <c r="AM812" s="13"/>
      <c r="AN812" s="13"/>
      <c r="AO812" s="13"/>
      <c r="AP812" s="13"/>
      <c r="AQ812" s="13"/>
      <c r="AR812" s="13"/>
    </row>
    <row r="813" spans="1:44" ht="10.5" customHeight="1" x14ac:dyDescent="0.15">
      <c r="A813" s="13"/>
      <c r="B813" s="13"/>
      <c r="C813" s="13"/>
      <c r="D813" s="13"/>
      <c r="E813" s="13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  <c r="AJ813" s="13"/>
      <c r="AK813" s="13"/>
      <c r="AL813" s="13"/>
      <c r="AM813" s="13"/>
      <c r="AN813" s="13"/>
      <c r="AO813" s="13"/>
      <c r="AP813" s="13"/>
      <c r="AQ813" s="13"/>
      <c r="AR813" s="13"/>
    </row>
    <row r="814" spans="1:44" ht="10.5" customHeight="1" x14ac:dyDescent="0.15">
      <c r="A814" s="13"/>
      <c r="B814" s="13"/>
      <c r="C814" s="13"/>
      <c r="D814" s="13"/>
      <c r="E814" s="13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  <c r="AJ814" s="13"/>
      <c r="AK814" s="13"/>
      <c r="AL814" s="13"/>
      <c r="AM814" s="13"/>
      <c r="AN814" s="13"/>
      <c r="AO814" s="13"/>
      <c r="AP814" s="13"/>
      <c r="AQ814" s="13"/>
      <c r="AR814" s="13"/>
    </row>
    <row r="815" spans="1:44" ht="10.5" customHeight="1" x14ac:dyDescent="0.15">
      <c r="A815" s="13"/>
      <c r="B815" s="13"/>
      <c r="C815" s="13"/>
      <c r="D815" s="13"/>
      <c r="E815" s="13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  <c r="AJ815" s="13"/>
      <c r="AK815" s="13"/>
      <c r="AL815" s="13"/>
      <c r="AM815" s="13"/>
      <c r="AN815" s="13"/>
      <c r="AO815" s="13"/>
      <c r="AP815" s="13"/>
      <c r="AQ815" s="13"/>
      <c r="AR815" s="13"/>
    </row>
    <row r="816" spans="1:44" ht="10.5" customHeight="1" x14ac:dyDescent="0.15">
      <c r="A816" s="13"/>
      <c r="B816" s="13"/>
      <c r="C816" s="13"/>
      <c r="D816" s="13"/>
      <c r="E816" s="13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  <c r="AJ816" s="13"/>
      <c r="AK816" s="13"/>
      <c r="AL816" s="13"/>
      <c r="AM816" s="13"/>
      <c r="AN816" s="13"/>
      <c r="AO816" s="13"/>
      <c r="AP816" s="13"/>
      <c r="AQ816" s="13"/>
      <c r="AR816" s="13"/>
    </row>
    <row r="817" spans="1:44" ht="10.5" customHeight="1" x14ac:dyDescent="0.15">
      <c r="A817" s="13"/>
      <c r="B817" s="13"/>
      <c r="C817" s="13"/>
      <c r="D817" s="13"/>
      <c r="E817" s="13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  <c r="AJ817" s="13"/>
      <c r="AK817" s="13"/>
      <c r="AL817" s="13"/>
      <c r="AM817" s="13"/>
      <c r="AN817" s="13"/>
      <c r="AO817" s="13"/>
      <c r="AP817" s="13"/>
      <c r="AQ817" s="13"/>
      <c r="AR817" s="13"/>
    </row>
    <row r="818" spans="1:44" ht="10.5" customHeight="1" x14ac:dyDescent="0.15">
      <c r="A818" s="13"/>
      <c r="B818" s="13"/>
      <c r="C818" s="13"/>
      <c r="D818" s="13"/>
      <c r="E818" s="13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  <c r="AJ818" s="13"/>
      <c r="AK818" s="13"/>
      <c r="AL818" s="13"/>
      <c r="AM818" s="13"/>
      <c r="AN818" s="13"/>
      <c r="AO818" s="13"/>
      <c r="AP818" s="13"/>
      <c r="AQ818" s="13"/>
      <c r="AR818" s="13"/>
    </row>
    <row r="819" spans="1:44" ht="10.5" customHeight="1" x14ac:dyDescent="0.15">
      <c r="A819" s="13"/>
      <c r="B819" s="13"/>
      <c r="C819" s="13"/>
      <c r="D819" s="13"/>
      <c r="E819" s="13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  <c r="AJ819" s="13"/>
      <c r="AK819" s="13"/>
      <c r="AL819" s="13"/>
      <c r="AM819" s="13"/>
      <c r="AN819" s="13"/>
      <c r="AO819" s="13"/>
      <c r="AP819" s="13"/>
      <c r="AQ819" s="13"/>
      <c r="AR819" s="13"/>
    </row>
    <row r="820" spans="1:44" ht="10.5" customHeight="1" x14ac:dyDescent="0.15">
      <c r="A820" s="13"/>
      <c r="B820" s="13"/>
      <c r="C820" s="13"/>
      <c r="D820" s="13"/>
      <c r="E820" s="13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  <c r="AJ820" s="13"/>
      <c r="AK820" s="13"/>
      <c r="AL820" s="13"/>
      <c r="AM820" s="13"/>
      <c r="AN820" s="13"/>
      <c r="AO820" s="13"/>
      <c r="AP820" s="13"/>
      <c r="AQ820" s="13"/>
      <c r="AR820" s="13"/>
    </row>
    <row r="821" spans="1:44" ht="10.5" customHeight="1" x14ac:dyDescent="0.15">
      <c r="A821" s="13"/>
      <c r="B821" s="13"/>
      <c r="C821" s="13"/>
      <c r="D821" s="13"/>
      <c r="E821" s="13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  <c r="AJ821" s="13"/>
      <c r="AK821" s="13"/>
      <c r="AL821" s="13"/>
      <c r="AM821" s="13"/>
      <c r="AN821" s="13"/>
      <c r="AO821" s="13"/>
      <c r="AP821" s="13"/>
      <c r="AQ821" s="13"/>
      <c r="AR821" s="13"/>
    </row>
    <row r="822" spans="1:44" ht="10.5" customHeight="1" x14ac:dyDescent="0.15">
      <c r="A822" s="13"/>
      <c r="B822" s="13"/>
      <c r="C822" s="13"/>
      <c r="D822" s="13"/>
      <c r="E822" s="13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  <c r="AJ822" s="13"/>
      <c r="AK822" s="13"/>
      <c r="AL822" s="13"/>
      <c r="AM822" s="13"/>
      <c r="AN822" s="13"/>
      <c r="AO822" s="13"/>
      <c r="AP822" s="13"/>
      <c r="AQ822" s="13"/>
      <c r="AR822" s="13"/>
    </row>
    <row r="823" spans="1:44" ht="10.5" customHeight="1" x14ac:dyDescent="0.15">
      <c r="A823" s="13"/>
      <c r="B823" s="13"/>
      <c r="C823" s="13"/>
      <c r="D823" s="13"/>
      <c r="E823" s="13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  <c r="AJ823" s="13"/>
      <c r="AK823" s="13"/>
      <c r="AL823" s="13"/>
      <c r="AM823" s="13"/>
      <c r="AN823" s="13"/>
      <c r="AO823" s="13"/>
      <c r="AP823" s="13"/>
      <c r="AQ823" s="13"/>
      <c r="AR823" s="13"/>
    </row>
    <row r="824" spans="1:44" ht="10.5" customHeight="1" x14ac:dyDescent="0.15">
      <c r="A824" s="13"/>
      <c r="B824" s="13"/>
      <c r="C824" s="13"/>
      <c r="D824" s="13"/>
      <c r="E824" s="13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  <c r="AJ824" s="13"/>
      <c r="AK824" s="13"/>
      <c r="AL824" s="13"/>
      <c r="AM824" s="13"/>
      <c r="AN824" s="13"/>
      <c r="AO824" s="13"/>
      <c r="AP824" s="13"/>
      <c r="AQ824" s="13"/>
      <c r="AR824" s="13"/>
    </row>
    <row r="825" spans="1:44" ht="10.5" customHeight="1" x14ac:dyDescent="0.15">
      <c r="A825" s="13"/>
      <c r="B825" s="13"/>
      <c r="C825" s="13"/>
      <c r="D825" s="13"/>
      <c r="E825" s="13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  <c r="AJ825" s="13"/>
      <c r="AK825" s="13"/>
      <c r="AL825" s="13"/>
      <c r="AM825" s="13"/>
      <c r="AN825" s="13"/>
      <c r="AO825" s="13"/>
      <c r="AP825" s="13"/>
      <c r="AQ825" s="13"/>
      <c r="AR825" s="13"/>
    </row>
    <row r="826" spans="1:44" ht="10.5" customHeight="1" x14ac:dyDescent="0.15">
      <c r="A826" s="13"/>
      <c r="B826" s="13"/>
      <c r="C826" s="13"/>
      <c r="D826" s="13"/>
      <c r="E826" s="13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  <c r="AJ826" s="13"/>
      <c r="AK826" s="13"/>
      <c r="AL826" s="13"/>
      <c r="AM826" s="13"/>
      <c r="AN826" s="13"/>
      <c r="AO826" s="13"/>
      <c r="AP826" s="13"/>
      <c r="AQ826" s="13"/>
      <c r="AR826" s="13"/>
    </row>
    <row r="827" spans="1:44" ht="10.5" customHeight="1" x14ac:dyDescent="0.15">
      <c r="A827" s="13"/>
      <c r="B827" s="13"/>
      <c r="C827" s="13"/>
      <c r="D827" s="13"/>
      <c r="E827" s="13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  <c r="AJ827" s="13"/>
      <c r="AK827" s="13"/>
      <c r="AL827" s="13"/>
      <c r="AM827" s="13"/>
      <c r="AN827" s="13"/>
      <c r="AO827" s="13"/>
      <c r="AP827" s="13"/>
      <c r="AQ827" s="13"/>
      <c r="AR827" s="13"/>
    </row>
    <row r="828" spans="1:44" ht="10.5" customHeight="1" x14ac:dyDescent="0.15">
      <c r="A828" s="13"/>
      <c r="B828" s="13"/>
      <c r="C828" s="13"/>
      <c r="D828" s="13"/>
      <c r="E828" s="13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  <c r="AJ828" s="13"/>
      <c r="AK828" s="13"/>
      <c r="AL828" s="13"/>
      <c r="AM828" s="13"/>
      <c r="AN828" s="13"/>
      <c r="AO828" s="13"/>
      <c r="AP828" s="13"/>
      <c r="AQ828" s="13"/>
      <c r="AR828" s="13"/>
    </row>
    <row r="829" spans="1:44" ht="10.5" customHeight="1" x14ac:dyDescent="0.15">
      <c r="A829" s="13"/>
      <c r="B829" s="13"/>
      <c r="C829" s="13"/>
      <c r="D829" s="13"/>
      <c r="E829" s="13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  <c r="AJ829" s="13"/>
      <c r="AK829" s="13"/>
      <c r="AL829" s="13"/>
      <c r="AM829" s="13"/>
      <c r="AN829" s="13"/>
      <c r="AO829" s="13"/>
      <c r="AP829" s="13"/>
      <c r="AQ829" s="13"/>
      <c r="AR829" s="13"/>
    </row>
    <row r="830" spans="1:44" ht="10.5" customHeight="1" x14ac:dyDescent="0.15">
      <c r="A830" s="13"/>
      <c r="B830" s="13"/>
      <c r="C830" s="13"/>
      <c r="D830" s="13"/>
      <c r="E830" s="13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  <c r="AJ830" s="13"/>
      <c r="AK830" s="13"/>
      <c r="AL830" s="13"/>
      <c r="AM830" s="13"/>
      <c r="AN830" s="13"/>
      <c r="AO830" s="13"/>
      <c r="AP830" s="13"/>
      <c r="AQ830" s="13"/>
      <c r="AR830" s="13"/>
    </row>
    <row r="831" spans="1:44" ht="10.5" customHeight="1" x14ac:dyDescent="0.15">
      <c r="A831" s="13"/>
      <c r="B831" s="13"/>
      <c r="C831" s="13"/>
      <c r="D831" s="13"/>
      <c r="E831" s="13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  <c r="AJ831" s="13"/>
      <c r="AK831" s="13"/>
      <c r="AL831" s="13"/>
      <c r="AM831" s="13"/>
      <c r="AN831" s="13"/>
      <c r="AO831" s="13"/>
      <c r="AP831" s="13"/>
      <c r="AQ831" s="13"/>
      <c r="AR831" s="13"/>
    </row>
    <row r="832" spans="1:44" ht="10.5" customHeight="1" x14ac:dyDescent="0.15">
      <c r="A832" s="13"/>
      <c r="B832" s="13"/>
      <c r="C832" s="13"/>
      <c r="D832" s="13"/>
      <c r="E832" s="13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  <c r="AJ832" s="13"/>
      <c r="AK832" s="13"/>
      <c r="AL832" s="13"/>
      <c r="AM832" s="13"/>
      <c r="AN832" s="13"/>
      <c r="AO832" s="13"/>
      <c r="AP832" s="13"/>
      <c r="AQ832" s="13"/>
      <c r="AR832" s="13"/>
    </row>
    <row r="833" spans="1:44" ht="10.5" customHeight="1" x14ac:dyDescent="0.15">
      <c r="A833" s="13"/>
      <c r="B833" s="13"/>
      <c r="C833" s="13"/>
      <c r="D833" s="13"/>
      <c r="E833" s="13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  <c r="AJ833" s="13"/>
      <c r="AK833" s="13"/>
      <c r="AL833" s="13"/>
      <c r="AM833" s="13"/>
      <c r="AN833" s="13"/>
      <c r="AO833" s="13"/>
      <c r="AP833" s="13"/>
      <c r="AQ833" s="13"/>
      <c r="AR833" s="13"/>
    </row>
    <row r="834" spans="1:44" ht="10.5" customHeight="1" x14ac:dyDescent="0.15">
      <c r="A834" s="13"/>
      <c r="B834" s="13"/>
      <c r="C834" s="13"/>
      <c r="D834" s="13"/>
      <c r="E834" s="13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  <c r="AJ834" s="13"/>
      <c r="AK834" s="13"/>
      <c r="AL834" s="13"/>
      <c r="AM834" s="13"/>
      <c r="AN834" s="13"/>
      <c r="AO834" s="13"/>
      <c r="AP834" s="13"/>
      <c r="AQ834" s="13"/>
      <c r="AR834" s="13"/>
    </row>
    <row r="835" spans="1:44" ht="10.5" customHeight="1" x14ac:dyDescent="0.15">
      <c r="A835" s="13"/>
      <c r="B835" s="13"/>
      <c r="C835" s="13"/>
      <c r="D835" s="13"/>
      <c r="E835" s="13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  <c r="AJ835" s="13"/>
      <c r="AK835" s="13"/>
      <c r="AL835" s="13"/>
      <c r="AM835" s="13"/>
      <c r="AN835" s="13"/>
      <c r="AO835" s="13"/>
      <c r="AP835" s="13"/>
      <c r="AQ835" s="13"/>
      <c r="AR835" s="13"/>
    </row>
    <row r="836" spans="1:44" ht="10.5" customHeight="1" x14ac:dyDescent="0.15">
      <c r="A836" s="13"/>
      <c r="B836" s="13"/>
      <c r="C836" s="13"/>
      <c r="D836" s="13"/>
      <c r="E836" s="13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  <c r="AJ836" s="13"/>
      <c r="AK836" s="13"/>
      <c r="AL836" s="13"/>
      <c r="AM836" s="13"/>
      <c r="AN836" s="13"/>
      <c r="AO836" s="13"/>
      <c r="AP836" s="13"/>
      <c r="AQ836" s="13"/>
      <c r="AR836" s="13"/>
    </row>
    <row r="837" spans="1:44" ht="10.5" customHeight="1" x14ac:dyDescent="0.15">
      <c r="A837" s="13"/>
      <c r="B837" s="13"/>
      <c r="C837" s="13"/>
      <c r="D837" s="13"/>
      <c r="E837" s="13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  <c r="AJ837" s="13"/>
      <c r="AK837" s="13"/>
      <c r="AL837" s="13"/>
      <c r="AM837" s="13"/>
      <c r="AN837" s="13"/>
      <c r="AO837" s="13"/>
      <c r="AP837" s="13"/>
      <c r="AQ837" s="13"/>
      <c r="AR837" s="13"/>
    </row>
    <row r="838" spans="1:44" ht="10.5" customHeight="1" x14ac:dyDescent="0.15">
      <c r="A838" s="13"/>
      <c r="B838" s="13"/>
      <c r="C838" s="13"/>
      <c r="D838" s="13"/>
      <c r="E838" s="13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  <c r="AJ838" s="13"/>
      <c r="AK838" s="13"/>
      <c r="AL838" s="13"/>
      <c r="AM838" s="13"/>
      <c r="AN838" s="13"/>
      <c r="AO838" s="13"/>
      <c r="AP838" s="13"/>
      <c r="AQ838" s="13"/>
      <c r="AR838" s="13"/>
    </row>
    <row r="839" spans="1:44" ht="10.5" customHeight="1" x14ac:dyDescent="0.15">
      <c r="A839" s="13"/>
      <c r="B839" s="13"/>
      <c r="C839" s="13"/>
      <c r="D839" s="13"/>
      <c r="E839" s="13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  <c r="AJ839" s="13"/>
      <c r="AK839" s="13"/>
      <c r="AL839" s="13"/>
      <c r="AM839" s="13"/>
      <c r="AN839" s="13"/>
      <c r="AO839" s="13"/>
      <c r="AP839" s="13"/>
      <c r="AQ839" s="13"/>
      <c r="AR839" s="13"/>
    </row>
    <row r="840" spans="1:44" ht="10.5" customHeight="1" x14ac:dyDescent="0.15">
      <c r="A840" s="13"/>
      <c r="B840" s="13"/>
      <c r="C840" s="13"/>
      <c r="D840" s="13"/>
      <c r="E840" s="13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  <c r="AJ840" s="13"/>
      <c r="AK840" s="13"/>
      <c r="AL840" s="13"/>
      <c r="AM840" s="13"/>
      <c r="AN840" s="13"/>
      <c r="AO840" s="13"/>
      <c r="AP840" s="13"/>
      <c r="AQ840" s="13"/>
      <c r="AR840" s="13"/>
    </row>
    <row r="841" spans="1:44" ht="10.5" customHeight="1" x14ac:dyDescent="0.15">
      <c r="A841" s="13"/>
      <c r="B841" s="13"/>
      <c r="C841" s="13"/>
      <c r="D841" s="13"/>
      <c r="E841" s="13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  <c r="AJ841" s="13"/>
      <c r="AK841" s="13"/>
      <c r="AL841" s="13"/>
      <c r="AM841" s="13"/>
      <c r="AN841" s="13"/>
      <c r="AO841" s="13"/>
      <c r="AP841" s="13"/>
      <c r="AQ841" s="13"/>
      <c r="AR841" s="13"/>
    </row>
    <row r="842" spans="1:44" ht="10.5" customHeight="1" x14ac:dyDescent="0.15">
      <c r="A842" s="13"/>
      <c r="B842" s="13"/>
      <c r="C842" s="13"/>
      <c r="D842" s="13"/>
      <c r="E842" s="13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  <c r="AJ842" s="13"/>
      <c r="AK842" s="13"/>
      <c r="AL842" s="13"/>
      <c r="AM842" s="13"/>
      <c r="AN842" s="13"/>
      <c r="AO842" s="13"/>
      <c r="AP842" s="13"/>
      <c r="AQ842" s="13"/>
      <c r="AR842" s="13"/>
    </row>
    <row r="843" spans="1:44" ht="10.5" customHeight="1" x14ac:dyDescent="0.15">
      <c r="A843" s="13"/>
      <c r="B843" s="13"/>
      <c r="C843" s="13"/>
      <c r="D843" s="13"/>
      <c r="E843" s="13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  <c r="AJ843" s="13"/>
      <c r="AK843" s="13"/>
      <c r="AL843" s="13"/>
      <c r="AM843" s="13"/>
      <c r="AN843" s="13"/>
      <c r="AO843" s="13"/>
      <c r="AP843" s="13"/>
      <c r="AQ843" s="13"/>
      <c r="AR843" s="13"/>
    </row>
    <row r="844" spans="1:44" ht="10.5" customHeight="1" x14ac:dyDescent="0.15">
      <c r="A844" s="13"/>
      <c r="B844" s="13"/>
      <c r="C844" s="13"/>
      <c r="D844" s="13"/>
      <c r="E844" s="13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  <c r="AJ844" s="13"/>
      <c r="AK844" s="13"/>
      <c r="AL844" s="13"/>
      <c r="AM844" s="13"/>
      <c r="AN844" s="13"/>
      <c r="AO844" s="13"/>
      <c r="AP844" s="13"/>
      <c r="AQ844" s="13"/>
      <c r="AR844" s="13"/>
    </row>
    <row r="845" spans="1:44" ht="10.5" customHeight="1" x14ac:dyDescent="0.15">
      <c r="A845" s="13"/>
      <c r="B845" s="13"/>
      <c r="C845" s="13"/>
      <c r="D845" s="13"/>
      <c r="E845" s="13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  <c r="AJ845" s="13"/>
      <c r="AK845" s="13"/>
      <c r="AL845" s="13"/>
      <c r="AM845" s="13"/>
      <c r="AN845" s="13"/>
      <c r="AO845" s="13"/>
      <c r="AP845" s="13"/>
      <c r="AQ845" s="13"/>
      <c r="AR845" s="13"/>
    </row>
    <row r="846" spans="1:44" ht="10.5" customHeight="1" x14ac:dyDescent="0.15">
      <c r="A846" s="13"/>
      <c r="B846" s="13"/>
      <c r="C846" s="13"/>
      <c r="D846" s="13"/>
      <c r="E846" s="13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  <c r="AJ846" s="13"/>
      <c r="AK846" s="13"/>
      <c r="AL846" s="13"/>
      <c r="AM846" s="13"/>
      <c r="AN846" s="13"/>
      <c r="AO846" s="13"/>
      <c r="AP846" s="13"/>
      <c r="AQ846" s="13"/>
      <c r="AR846" s="13"/>
    </row>
    <row r="847" spans="1:44" ht="10.5" customHeight="1" x14ac:dyDescent="0.15">
      <c r="A847" s="13"/>
      <c r="B847" s="13"/>
      <c r="C847" s="13"/>
      <c r="D847" s="13"/>
      <c r="E847" s="13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  <c r="AJ847" s="13"/>
      <c r="AK847" s="13"/>
      <c r="AL847" s="13"/>
      <c r="AM847" s="13"/>
      <c r="AN847" s="13"/>
      <c r="AO847" s="13"/>
      <c r="AP847" s="13"/>
      <c r="AQ847" s="13"/>
      <c r="AR847" s="13"/>
    </row>
    <row r="848" spans="1:44" ht="10.5" customHeight="1" x14ac:dyDescent="0.15">
      <c r="A848" s="13"/>
      <c r="B848" s="13"/>
      <c r="C848" s="13"/>
      <c r="D848" s="13"/>
      <c r="E848" s="13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  <c r="AJ848" s="13"/>
      <c r="AK848" s="13"/>
      <c r="AL848" s="13"/>
      <c r="AM848" s="13"/>
      <c r="AN848" s="13"/>
      <c r="AO848" s="13"/>
      <c r="AP848" s="13"/>
      <c r="AQ848" s="13"/>
      <c r="AR848" s="13"/>
    </row>
    <row r="849" spans="1:44" ht="10.5" customHeight="1" x14ac:dyDescent="0.15">
      <c r="A849" s="13"/>
      <c r="B849" s="13"/>
      <c r="C849" s="13"/>
      <c r="D849" s="13"/>
      <c r="E849" s="13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  <c r="AJ849" s="13"/>
      <c r="AK849" s="13"/>
      <c r="AL849" s="13"/>
      <c r="AM849" s="13"/>
      <c r="AN849" s="13"/>
      <c r="AO849" s="13"/>
      <c r="AP849" s="13"/>
      <c r="AQ849" s="13"/>
      <c r="AR849" s="13"/>
    </row>
    <row r="850" spans="1:44" ht="10.5" customHeight="1" x14ac:dyDescent="0.15">
      <c r="A850" s="13"/>
      <c r="B850" s="13"/>
      <c r="C850" s="13"/>
      <c r="D850" s="13"/>
      <c r="E850" s="13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  <c r="AJ850" s="13"/>
      <c r="AK850" s="13"/>
      <c r="AL850" s="13"/>
      <c r="AM850" s="13"/>
      <c r="AN850" s="13"/>
      <c r="AO850" s="13"/>
      <c r="AP850" s="13"/>
      <c r="AQ850" s="13"/>
      <c r="AR850" s="13"/>
    </row>
    <row r="851" spans="1:44" ht="10.5" customHeight="1" x14ac:dyDescent="0.15">
      <c r="A851" s="13"/>
      <c r="B851" s="13"/>
      <c r="C851" s="13"/>
      <c r="D851" s="13"/>
      <c r="E851" s="13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  <c r="AJ851" s="13"/>
      <c r="AK851" s="13"/>
      <c r="AL851" s="13"/>
      <c r="AM851" s="13"/>
      <c r="AN851" s="13"/>
      <c r="AO851" s="13"/>
      <c r="AP851" s="13"/>
      <c r="AQ851" s="13"/>
      <c r="AR851" s="13"/>
    </row>
    <row r="852" spans="1:44" ht="10.5" customHeight="1" x14ac:dyDescent="0.15">
      <c r="A852" s="13"/>
      <c r="B852" s="13"/>
      <c r="C852" s="13"/>
      <c r="D852" s="13"/>
      <c r="E852" s="13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  <c r="AJ852" s="13"/>
      <c r="AK852" s="13"/>
      <c r="AL852" s="13"/>
      <c r="AM852" s="13"/>
      <c r="AN852" s="13"/>
      <c r="AO852" s="13"/>
      <c r="AP852" s="13"/>
      <c r="AQ852" s="13"/>
      <c r="AR852" s="13"/>
    </row>
    <row r="853" spans="1:44" ht="10.5" customHeight="1" x14ac:dyDescent="0.15">
      <c r="A853" s="13"/>
      <c r="B853" s="13"/>
      <c r="C853" s="13"/>
      <c r="D853" s="13"/>
      <c r="E853" s="13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  <c r="AJ853" s="13"/>
      <c r="AK853" s="13"/>
      <c r="AL853" s="13"/>
      <c r="AM853" s="13"/>
      <c r="AN853" s="13"/>
      <c r="AO853" s="13"/>
      <c r="AP853" s="13"/>
      <c r="AQ853" s="13"/>
      <c r="AR853" s="13"/>
    </row>
    <row r="854" spans="1:44" ht="10.5" customHeight="1" x14ac:dyDescent="0.15">
      <c r="A854" s="13"/>
      <c r="B854" s="13"/>
      <c r="C854" s="13"/>
      <c r="D854" s="13"/>
      <c r="E854" s="13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  <c r="AJ854" s="13"/>
      <c r="AK854" s="13"/>
      <c r="AL854" s="13"/>
      <c r="AM854" s="13"/>
      <c r="AN854" s="13"/>
      <c r="AO854" s="13"/>
      <c r="AP854" s="13"/>
      <c r="AQ854" s="13"/>
      <c r="AR854" s="13"/>
    </row>
    <row r="855" spans="1:44" ht="10.5" customHeight="1" x14ac:dyDescent="0.15">
      <c r="A855" s="13"/>
      <c r="B855" s="13"/>
      <c r="C855" s="13"/>
      <c r="D855" s="13"/>
      <c r="E855" s="13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  <c r="AJ855" s="13"/>
      <c r="AK855" s="13"/>
      <c r="AL855" s="13"/>
      <c r="AM855" s="13"/>
      <c r="AN855" s="13"/>
      <c r="AO855" s="13"/>
      <c r="AP855" s="13"/>
      <c r="AQ855" s="13"/>
      <c r="AR855" s="13"/>
    </row>
    <row r="856" spans="1:44" ht="10.5" customHeight="1" x14ac:dyDescent="0.15">
      <c r="A856" s="13"/>
      <c r="B856" s="13"/>
      <c r="C856" s="13"/>
      <c r="D856" s="13"/>
      <c r="E856" s="13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  <c r="AJ856" s="13"/>
      <c r="AK856" s="13"/>
      <c r="AL856" s="13"/>
      <c r="AM856" s="13"/>
      <c r="AN856" s="13"/>
      <c r="AO856" s="13"/>
      <c r="AP856" s="13"/>
      <c r="AQ856" s="13"/>
      <c r="AR856" s="13"/>
    </row>
    <row r="857" spans="1:44" ht="10.5" customHeight="1" x14ac:dyDescent="0.15">
      <c r="A857" s="13"/>
      <c r="B857" s="13"/>
      <c r="C857" s="13"/>
      <c r="D857" s="13"/>
      <c r="E857" s="13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  <c r="AJ857" s="13"/>
      <c r="AK857" s="13"/>
      <c r="AL857" s="13"/>
      <c r="AM857" s="13"/>
      <c r="AN857" s="13"/>
      <c r="AO857" s="13"/>
      <c r="AP857" s="13"/>
      <c r="AQ857" s="13"/>
      <c r="AR857" s="13"/>
    </row>
    <row r="858" spans="1:44" ht="10.5" customHeight="1" x14ac:dyDescent="0.15">
      <c r="A858" s="13"/>
      <c r="B858" s="13"/>
      <c r="C858" s="13"/>
      <c r="D858" s="13"/>
      <c r="E858" s="13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  <c r="AJ858" s="13"/>
      <c r="AK858" s="13"/>
      <c r="AL858" s="13"/>
      <c r="AM858" s="13"/>
      <c r="AN858" s="13"/>
      <c r="AO858" s="13"/>
      <c r="AP858" s="13"/>
      <c r="AQ858" s="13"/>
      <c r="AR858" s="13"/>
    </row>
    <row r="859" spans="1:44" ht="10.5" customHeight="1" x14ac:dyDescent="0.15">
      <c r="A859" s="13"/>
      <c r="B859" s="13"/>
      <c r="C859" s="13"/>
      <c r="D859" s="13"/>
      <c r="E859" s="13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  <c r="AJ859" s="13"/>
      <c r="AK859" s="13"/>
      <c r="AL859" s="13"/>
      <c r="AM859" s="13"/>
      <c r="AN859" s="13"/>
      <c r="AO859" s="13"/>
      <c r="AP859" s="13"/>
      <c r="AQ859" s="13"/>
      <c r="AR859" s="13"/>
    </row>
    <row r="860" spans="1:44" ht="10.5" customHeight="1" x14ac:dyDescent="0.15">
      <c r="A860" s="13"/>
      <c r="B860" s="13"/>
      <c r="C860" s="13"/>
      <c r="D860" s="13"/>
      <c r="E860" s="13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  <c r="AJ860" s="13"/>
      <c r="AK860" s="13"/>
      <c r="AL860" s="13"/>
      <c r="AM860" s="13"/>
      <c r="AN860" s="13"/>
      <c r="AO860" s="13"/>
      <c r="AP860" s="13"/>
      <c r="AQ860" s="13"/>
      <c r="AR860" s="13"/>
    </row>
    <row r="861" spans="1:44" ht="10.5" customHeight="1" x14ac:dyDescent="0.15">
      <c r="A861" s="13"/>
      <c r="B861" s="13"/>
      <c r="C861" s="13"/>
      <c r="D861" s="13"/>
      <c r="E861" s="13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  <c r="AJ861" s="13"/>
      <c r="AK861" s="13"/>
      <c r="AL861" s="13"/>
      <c r="AM861" s="13"/>
      <c r="AN861" s="13"/>
      <c r="AO861" s="13"/>
      <c r="AP861" s="13"/>
      <c r="AQ861" s="13"/>
      <c r="AR861" s="13"/>
    </row>
    <row r="862" spans="1:44" ht="10.5" customHeight="1" x14ac:dyDescent="0.15">
      <c r="A862" s="13"/>
      <c r="B862" s="13"/>
      <c r="C862" s="13"/>
      <c r="D862" s="13"/>
      <c r="E862" s="13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  <c r="AJ862" s="13"/>
      <c r="AK862" s="13"/>
      <c r="AL862" s="13"/>
      <c r="AM862" s="13"/>
      <c r="AN862" s="13"/>
      <c r="AO862" s="13"/>
      <c r="AP862" s="13"/>
      <c r="AQ862" s="13"/>
      <c r="AR862" s="13"/>
    </row>
    <row r="863" spans="1:44" ht="10.5" customHeight="1" x14ac:dyDescent="0.15">
      <c r="A863" s="13"/>
      <c r="B863" s="13"/>
      <c r="C863" s="13"/>
      <c r="D863" s="13"/>
      <c r="E863" s="13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  <c r="AJ863" s="13"/>
      <c r="AK863" s="13"/>
      <c r="AL863" s="13"/>
      <c r="AM863" s="13"/>
      <c r="AN863" s="13"/>
      <c r="AO863" s="13"/>
      <c r="AP863" s="13"/>
      <c r="AQ863" s="13"/>
      <c r="AR863" s="13"/>
    </row>
    <row r="864" spans="1:44" ht="10.5" customHeight="1" x14ac:dyDescent="0.15">
      <c r="A864" s="13"/>
      <c r="B864" s="13"/>
      <c r="C864" s="13"/>
      <c r="D864" s="13"/>
      <c r="E864" s="13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  <c r="AJ864" s="13"/>
      <c r="AK864" s="13"/>
      <c r="AL864" s="13"/>
      <c r="AM864" s="13"/>
      <c r="AN864" s="13"/>
      <c r="AO864" s="13"/>
      <c r="AP864" s="13"/>
      <c r="AQ864" s="13"/>
      <c r="AR864" s="13"/>
    </row>
    <row r="865" spans="1:44" ht="10.5" customHeight="1" x14ac:dyDescent="0.15">
      <c r="A865" s="13"/>
      <c r="B865" s="13"/>
      <c r="C865" s="13"/>
      <c r="D865" s="13"/>
      <c r="E865" s="13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  <c r="AJ865" s="13"/>
      <c r="AK865" s="13"/>
      <c r="AL865" s="13"/>
      <c r="AM865" s="13"/>
      <c r="AN865" s="13"/>
      <c r="AO865" s="13"/>
      <c r="AP865" s="13"/>
      <c r="AQ865" s="13"/>
      <c r="AR865" s="13"/>
    </row>
    <row r="866" spans="1:44" ht="10.5" customHeight="1" x14ac:dyDescent="0.15">
      <c r="A866" s="13"/>
      <c r="B866" s="13"/>
      <c r="C866" s="13"/>
      <c r="D866" s="13"/>
      <c r="E866" s="13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  <c r="AJ866" s="13"/>
      <c r="AK866" s="13"/>
      <c r="AL866" s="13"/>
      <c r="AM866" s="13"/>
      <c r="AN866" s="13"/>
      <c r="AO866" s="13"/>
      <c r="AP866" s="13"/>
      <c r="AQ866" s="13"/>
      <c r="AR866" s="13"/>
    </row>
    <row r="867" spans="1:44" ht="10.5" customHeight="1" x14ac:dyDescent="0.15">
      <c r="A867" s="13"/>
      <c r="B867" s="13"/>
      <c r="C867" s="13"/>
      <c r="D867" s="13"/>
      <c r="E867" s="13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  <c r="AJ867" s="13"/>
      <c r="AK867" s="13"/>
      <c r="AL867" s="13"/>
      <c r="AM867" s="13"/>
      <c r="AN867" s="13"/>
      <c r="AO867" s="13"/>
      <c r="AP867" s="13"/>
      <c r="AQ867" s="13"/>
      <c r="AR867" s="13"/>
    </row>
    <row r="868" spans="1:44" ht="10.5" customHeight="1" x14ac:dyDescent="0.15">
      <c r="A868" s="13"/>
      <c r="B868" s="13"/>
      <c r="C868" s="13"/>
      <c r="D868" s="13"/>
      <c r="E868" s="13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  <c r="AJ868" s="13"/>
      <c r="AK868" s="13"/>
      <c r="AL868" s="13"/>
      <c r="AM868" s="13"/>
      <c r="AN868" s="13"/>
      <c r="AO868" s="13"/>
      <c r="AP868" s="13"/>
      <c r="AQ868" s="13"/>
      <c r="AR868" s="13"/>
    </row>
    <row r="869" spans="1:44" ht="10.5" customHeight="1" x14ac:dyDescent="0.15">
      <c r="A869" s="13"/>
      <c r="B869" s="13"/>
      <c r="C869" s="13"/>
      <c r="D869" s="13"/>
      <c r="E869" s="13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  <c r="AJ869" s="13"/>
      <c r="AK869" s="13"/>
      <c r="AL869" s="13"/>
      <c r="AM869" s="13"/>
      <c r="AN869" s="13"/>
      <c r="AO869" s="13"/>
      <c r="AP869" s="13"/>
      <c r="AQ869" s="13"/>
      <c r="AR869" s="13"/>
    </row>
    <row r="870" spans="1:44" ht="10.5" customHeight="1" x14ac:dyDescent="0.15">
      <c r="A870" s="13"/>
      <c r="B870" s="13"/>
      <c r="C870" s="13"/>
      <c r="D870" s="13"/>
      <c r="E870" s="13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  <c r="AJ870" s="13"/>
      <c r="AK870" s="13"/>
      <c r="AL870" s="13"/>
      <c r="AM870" s="13"/>
      <c r="AN870" s="13"/>
      <c r="AO870" s="13"/>
      <c r="AP870" s="13"/>
      <c r="AQ870" s="13"/>
      <c r="AR870" s="13"/>
    </row>
    <row r="871" spans="1:44" ht="10.5" customHeight="1" x14ac:dyDescent="0.15">
      <c r="A871" s="13"/>
      <c r="B871" s="13"/>
      <c r="C871" s="13"/>
      <c r="D871" s="13"/>
      <c r="E871" s="13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  <c r="AJ871" s="13"/>
      <c r="AK871" s="13"/>
      <c r="AL871" s="13"/>
      <c r="AM871" s="13"/>
      <c r="AN871" s="13"/>
      <c r="AO871" s="13"/>
      <c r="AP871" s="13"/>
      <c r="AQ871" s="13"/>
      <c r="AR871" s="13"/>
    </row>
    <row r="872" spans="1:44" ht="10.5" customHeight="1" x14ac:dyDescent="0.15">
      <c r="A872" s="13"/>
      <c r="B872" s="13"/>
      <c r="C872" s="13"/>
      <c r="D872" s="13"/>
      <c r="E872" s="13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  <c r="AJ872" s="13"/>
      <c r="AK872" s="13"/>
      <c r="AL872" s="13"/>
      <c r="AM872" s="13"/>
      <c r="AN872" s="13"/>
      <c r="AO872" s="13"/>
      <c r="AP872" s="13"/>
      <c r="AQ872" s="13"/>
      <c r="AR872" s="13"/>
    </row>
    <row r="873" spans="1:44" ht="10.5" customHeight="1" x14ac:dyDescent="0.15">
      <c r="A873" s="13"/>
      <c r="B873" s="13"/>
      <c r="C873" s="13"/>
      <c r="D873" s="13"/>
      <c r="E873" s="13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  <c r="AJ873" s="13"/>
      <c r="AK873" s="13"/>
      <c r="AL873" s="13"/>
      <c r="AM873" s="13"/>
      <c r="AN873" s="13"/>
      <c r="AO873" s="13"/>
      <c r="AP873" s="13"/>
      <c r="AQ873" s="13"/>
      <c r="AR873" s="13"/>
    </row>
    <row r="874" spans="1:44" ht="10.5" customHeight="1" x14ac:dyDescent="0.15">
      <c r="A874" s="13"/>
      <c r="B874" s="13"/>
      <c r="C874" s="13"/>
      <c r="D874" s="13"/>
      <c r="E874" s="13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  <c r="AJ874" s="13"/>
      <c r="AK874" s="13"/>
      <c r="AL874" s="13"/>
      <c r="AM874" s="13"/>
      <c r="AN874" s="13"/>
      <c r="AO874" s="13"/>
      <c r="AP874" s="13"/>
      <c r="AQ874" s="13"/>
      <c r="AR874" s="13"/>
    </row>
    <row r="875" spans="1:44" ht="10.5" customHeight="1" x14ac:dyDescent="0.15">
      <c r="A875" s="13"/>
      <c r="B875" s="13"/>
      <c r="C875" s="13"/>
      <c r="D875" s="13"/>
      <c r="E875" s="13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  <c r="AJ875" s="13"/>
      <c r="AK875" s="13"/>
      <c r="AL875" s="13"/>
      <c r="AM875" s="13"/>
      <c r="AN875" s="13"/>
      <c r="AO875" s="13"/>
      <c r="AP875" s="13"/>
      <c r="AQ875" s="13"/>
      <c r="AR875" s="13"/>
    </row>
    <row r="876" spans="1:44" ht="10.5" customHeight="1" x14ac:dyDescent="0.15">
      <c r="A876" s="13"/>
      <c r="B876" s="13"/>
      <c r="C876" s="13"/>
      <c r="D876" s="13"/>
      <c r="E876" s="13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  <c r="AJ876" s="13"/>
      <c r="AK876" s="13"/>
      <c r="AL876" s="13"/>
      <c r="AM876" s="13"/>
      <c r="AN876" s="13"/>
      <c r="AO876" s="13"/>
      <c r="AP876" s="13"/>
      <c r="AQ876" s="13"/>
      <c r="AR876" s="13"/>
    </row>
    <row r="877" spans="1:44" ht="10.5" customHeight="1" x14ac:dyDescent="0.15">
      <c r="A877" s="13"/>
      <c r="B877" s="13"/>
      <c r="C877" s="13"/>
      <c r="D877" s="13"/>
      <c r="E877" s="13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  <c r="AJ877" s="13"/>
      <c r="AK877" s="13"/>
      <c r="AL877" s="13"/>
      <c r="AM877" s="13"/>
      <c r="AN877" s="13"/>
      <c r="AO877" s="13"/>
      <c r="AP877" s="13"/>
      <c r="AQ877" s="13"/>
      <c r="AR877" s="13"/>
    </row>
    <row r="878" spans="1:44" ht="10.5" customHeight="1" x14ac:dyDescent="0.15">
      <c r="A878" s="13"/>
      <c r="B878" s="13"/>
      <c r="C878" s="13"/>
      <c r="D878" s="13"/>
      <c r="E878" s="13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  <c r="AJ878" s="13"/>
      <c r="AK878" s="13"/>
      <c r="AL878" s="13"/>
      <c r="AM878" s="13"/>
      <c r="AN878" s="13"/>
      <c r="AO878" s="13"/>
      <c r="AP878" s="13"/>
      <c r="AQ878" s="13"/>
      <c r="AR878" s="13"/>
    </row>
    <row r="879" spans="1:44" ht="10.5" customHeight="1" x14ac:dyDescent="0.15">
      <c r="A879" s="13"/>
      <c r="B879" s="13"/>
      <c r="C879" s="13"/>
      <c r="D879" s="13"/>
      <c r="E879" s="13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  <c r="AJ879" s="13"/>
      <c r="AK879" s="13"/>
      <c r="AL879" s="13"/>
      <c r="AM879" s="13"/>
      <c r="AN879" s="13"/>
      <c r="AO879" s="13"/>
      <c r="AP879" s="13"/>
      <c r="AQ879" s="13"/>
      <c r="AR879" s="13"/>
    </row>
    <row r="880" spans="1:44" ht="10.5" customHeight="1" x14ac:dyDescent="0.15">
      <c r="A880" s="13"/>
      <c r="B880" s="13"/>
      <c r="C880" s="13"/>
      <c r="D880" s="13"/>
      <c r="E880" s="13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  <c r="AJ880" s="13"/>
      <c r="AK880" s="13"/>
      <c r="AL880" s="13"/>
      <c r="AM880" s="13"/>
      <c r="AN880" s="13"/>
      <c r="AO880" s="13"/>
      <c r="AP880" s="13"/>
      <c r="AQ880" s="13"/>
      <c r="AR880" s="13"/>
    </row>
    <row r="881" spans="1:44" ht="10.5" customHeight="1" x14ac:dyDescent="0.15">
      <c r="A881" s="13"/>
      <c r="B881" s="13"/>
      <c r="C881" s="13"/>
      <c r="D881" s="13"/>
      <c r="E881" s="13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  <c r="AJ881" s="13"/>
      <c r="AK881" s="13"/>
      <c r="AL881" s="13"/>
      <c r="AM881" s="13"/>
      <c r="AN881" s="13"/>
      <c r="AO881" s="13"/>
      <c r="AP881" s="13"/>
      <c r="AQ881" s="13"/>
      <c r="AR881" s="13"/>
    </row>
    <row r="882" spans="1:44" ht="10.5" customHeight="1" x14ac:dyDescent="0.15">
      <c r="A882" s="13"/>
      <c r="B882" s="13"/>
      <c r="C882" s="13"/>
      <c r="D882" s="13"/>
      <c r="E882" s="13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  <c r="AJ882" s="13"/>
      <c r="AK882" s="13"/>
      <c r="AL882" s="13"/>
      <c r="AM882" s="13"/>
      <c r="AN882" s="13"/>
      <c r="AO882" s="13"/>
      <c r="AP882" s="13"/>
      <c r="AQ882" s="13"/>
      <c r="AR882" s="13"/>
    </row>
    <row r="883" spans="1:44" ht="10.5" customHeight="1" x14ac:dyDescent="0.15">
      <c r="A883" s="13"/>
      <c r="B883" s="13"/>
      <c r="C883" s="13"/>
      <c r="D883" s="13"/>
      <c r="E883" s="13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  <c r="AJ883" s="13"/>
      <c r="AK883" s="13"/>
      <c r="AL883" s="13"/>
      <c r="AM883" s="13"/>
      <c r="AN883" s="13"/>
      <c r="AO883" s="13"/>
      <c r="AP883" s="13"/>
      <c r="AQ883" s="13"/>
      <c r="AR883" s="13"/>
    </row>
    <row r="884" spans="1:44" ht="10.5" customHeight="1" x14ac:dyDescent="0.15">
      <c r="A884" s="13"/>
      <c r="B884" s="13"/>
      <c r="C884" s="13"/>
      <c r="D884" s="13"/>
      <c r="E884" s="13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  <c r="AJ884" s="13"/>
      <c r="AK884" s="13"/>
      <c r="AL884" s="13"/>
      <c r="AM884" s="13"/>
      <c r="AN884" s="13"/>
      <c r="AO884" s="13"/>
      <c r="AP884" s="13"/>
      <c r="AQ884" s="13"/>
      <c r="AR884" s="13"/>
    </row>
    <row r="885" spans="1:44" ht="10.5" customHeight="1" x14ac:dyDescent="0.15">
      <c r="A885" s="13"/>
      <c r="B885" s="13"/>
      <c r="C885" s="13"/>
      <c r="D885" s="13"/>
      <c r="E885" s="13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  <c r="AJ885" s="13"/>
      <c r="AK885" s="13"/>
      <c r="AL885" s="13"/>
      <c r="AM885" s="13"/>
      <c r="AN885" s="13"/>
      <c r="AO885" s="13"/>
      <c r="AP885" s="13"/>
      <c r="AQ885" s="13"/>
      <c r="AR885" s="13"/>
    </row>
    <row r="886" spans="1:44" ht="10.5" customHeight="1" x14ac:dyDescent="0.15">
      <c r="A886" s="13"/>
      <c r="B886" s="13"/>
      <c r="C886" s="13"/>
      <c r="D886" s="13"/>
      <c r="E886" s="13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  <c r="AJ886" s="13"/>
      <c r="AK886" s="13"/>
      <c r="AL886" s="13"/>
      <c r="AM886" s="13"/>
      <c r="AN886" s="13"/>
      <c r="AO886" s="13"/>
      <c r="AP886" s="13"/>
      <c r="AQ886" s="13"/>
      <c r="AR886" s="13"/>
    </row>
    <row r="887" spans="1:44" ht="10.5" customHeight="1" x14ac:dyDescent="0.15">
      <c r="A887" s="13"/>
      <c r="B887" s="13"/>
      <c r="C887" s="13"/>
      <c r="D887" s="13"/>
      <c r="E887" s="13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  <c r="AJ887" s="13"/>
      <c r="AK887" s="13"/>
      <c r="AL887" s="13"/>
      <c r="AM887" s="13"/>
      <c r="AN887" s="13"/>
      <c r="AO887" s="13"/>
      <c r="AP887" s="13"/>
      <c r="AQ887" s="13"/>
      <c r="AR887" s="13"/>
    </row>
    <row r="888" spans="1:44" ht="10.5" customHeight="1" x14ac:dyDescent="0.15">
      <c r="A888" s="13"/>
      <c r="B888" s="13"/>
      <c r="C888" s="13"/>
      <c r="D888" s="13"/>
      <c r="E888" s="13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  <c r="AJ888" s="13"/>
      <c r="AK888" s="13"/>
      <c r="AL888" s="13"/>
      <c r="AM888" s="13"/>
      <c r="AN888" s="13"/>
      <c r="AO888" s="13"/>
      <c r="AP888" s="13"/>
      <c r="AQ888" s="13"/>
      <c r="AR888" s="13"/>
    </row>
    <row r="889" spans="1:44" ht="10.5" customHeight="1" x14ac:dyDescent="0.15">
      <c r="A889" s="13"/>
      <c r="B889" s="13"/>
      <c r="C889" s="13"/>
      <c r="D889" s="13"/>
      <c r="E889" s="13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  <c r="AJ889" s="13"/>
      <c r="AK889" s="13"/>
      <c r="AL889" s="13"/>
      <c r="AM889" s="13"/>
      <c r="AN889" s="13"/>
      <c r="AO889" s="13"/>
      <c r="AP889" s="13"/>
      <c r="AQ889" s="13"/>
      <c r="AR889" s="13"/>
    </row>
    <row r="890" spans="1:44" ht="10.5" customHeight="1" x14ac:dyDescent="0.15">
      <c r="A890" s="13"/>
      <c r="B890" s="13"/>
      <c r="C890" s="13"/>
      <c r="D890" s="13"/>
      <c r="E890" s="13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  <c r="AJ890" s="13"/>
      <c r="AK890" s="13"/>
      <c r="AL890" s="13"/>
      <c r="AM890" s="13"/>
      <c r="AN890" s="13"/>
      <c r="AO890" s="13"/>
      <c r="AP890" s="13"/>
      <c r="AQ890" s="13"/>
      <c r="AR890" s="13"/>
    </row>
    <row r="891" spans="1:44" ht="10.5" customHeight="1" x14ac:dyDescent="0.15">
      <c r="A891" s="13"/>
      <c r="B891" s="13"/>
      <c r="C891" s="13"/>
      <c r="D891" s="13"/>
      <c r="E891" s="13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  <c r="AJ891" s="13"/>
      <c r="AK891" s="13"/>
      <c r="AL891" s="13"/>
      <c r="AM891" s="13"/>
      <c r="AN891" s="13"/>
      <c r="AO891" s="13"/>
      <c r="AP891" s="13"/>
      <c r="AQ891" s="13"/>
      <c r="AR891" s="13"/>
    </row>
    <row r="892" spans="1:44" ht="10.5" customHeight="1" x14ac:dyDescent="0.15">
      <c r="A892" s="13"/>
      <c r="B892" s="13"/>
      <c r="C892" s="13"/>
      <c r="D892" s="13"/>
      <c r="E892" s="13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  <c r="AJ892" s="13"/>
      <c r="AK892" s="13"/>
      <c r="AL892" s="13"/>
      <c r="AM892" s="13"/>
      <c r="AN892" s="13"/>
      <c r="AO892" s="13"/>
      <c r="AP892" s="13"/>
      <c r="AQ892" s="13"/>
      <c r="AR892" s="13"/>
    </row>
    <row r="893" spans="1:44" ht="10.5" customHeight="1" x14ac:dyDescent="0.15">
      <c r="A893" s="13"/>
      <c r="B893" s="13"/>
      <c r="C893" s="13"/>
      <c r="D893" s="13"/>
      <c r="E893" s="13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13"/>
      <c r="AK893" s="13"/>
      <c r="AL893" s="13"/>
      <c r="AM893" s="13"/>
      <c r="AN893" s="13"/>
      <c r="AO893" s="13"/>
      <c r="AP893" s="13"/>
      <c r="AQ893" s="13"/>
      <c r="AR893" s="13"/>
    </row>
    <row r="894" spans="1:44" ht="10.5" customHeight="1" x14ac:dyDescent="0.15">
      <c r="A894" s="13"/>
      <c r="B894" s="13"/>
      <c r="C894" s="13"/>
      <c r="D894" s="13"/>
      <c r="E894" s="13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  <c r="AJ894" s="13"/>
      <c r="AK894" s="13"/>
      <c r="AL894" s="13"/>
      <c r="AM894" s="13"/>
      <c r="AN894" s="13"/>
      <c r="AO894" s="13"/>
      <c r="AP894" s="13"/>
      <c r="AQ894" s="13"/>
      <c r="AR894" s="13"/>
    </row>
    <row r="895" spans="1:44" ht="10.5" customHeight="1" x14ac:dyDescent="0.15">
      <c r="A895" s="13"/>
      <c r="B895" s="13"/>
      <c r="C895" s="13"/>
      <c r="D895" s="13"/>
      <c r="E895" s="13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  <c r="AJ895" s="13"/>
      <c r="AK895" s="13"/>
      <c r="AL895" s="13"/>
      <c r="AM895" s="13"/>
      <c r="AN895" s="13"/>
      <c r="AO895" s="13"/>
      <c r="AP895" s="13"/>
      <c r="AQ895" s="13"/>
      <c r="AR895" s="13"/>
    </row>
    <row r="896" spans="1:44" ht="10.5" customHeight="1" x14ac:dyDescent="0.15">
      <c r="A896" s="13"/>
      <c r="B896" s="13"/>
      <c r="C896" s="13"/>
      <c r="D896" s="13"/>
      <c r="E896" s="13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  <c r="AJ896" s="13"/>
      <c r="AK896" s="13"/>
      <c r="AL896" s="13"/>
      <c r="AM896" s="13"/>
      <c r="AN896" s="13"/>
      <c r="AO896" s="13"/>
      <c r="AP896" s="13"/>
      <c r="AQ896" s="13"/>
      <c r="AR896" s="13"/>
    </row>
    <row r="897" spans="1:44" ht="10.5" customHeight="1" x14ac:dyDescent="0.15">
      <c r="A897" s="13"/>
      <c r="B897" s="13"/>
      <c r="C897" s="13"/>
      <c r="D897" s="13"/>
      <c r="E897" s="13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  <c r="AJ897" s="13"/>
      <c r="AK897" s="13"/>
      <c r="AL897" s="13"/>
      <c r="AM897" s="13"/>
      <c r="AN897" s="13"/>
      <c r="AO897" s="13"/>
      <c r="AP897" s="13"/>
      <c r="AQ897" s="13"/>
      <c r="AR897" s="13"/>
    </row>
    <row r="898" spans="1:44" ht="10.5" customHeight="1" x14ac:dyDescent="0.15">
      <c r="A898" s="13"/>
      <c r="B898" s="13"/>
      <c r="C898" s="13"/>
      <c r="D898" s="13"/>
      <c r="E898" s="13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  <c r="AJ898" s="13"/>
      <c r="AK898" s="13"/>
      <c r="AL898" s="13"/>
      <c r="AM898" s="13"/>
      <c r="AN898" s="13"/>
      <c r="AO898" s="13"/>
      <c r="AP898" s="13"/>
      <c r="AQ898" s="13"/>
      <c r="AR898" s="13"/>
    </row>
    <row r="899" spans="1:44" ht="10.5" customHeight="1" x14ac:dyDescent="0.15">
      <c r="A899" s="13"/>
      <c r="B899" s="13"/>
      <c r="C899" s="13"/>
      <c r="D899" s="13"/>
      <c r="E899" s="13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  <c r="AJ899" s="13"/>
      <c r="AK899" s="13"/>
      <c r="AL899" s="13"/>
      <c r="AM899" s="13"/>
      <c r="AN899" s="13"/>
      <c r="AO899" s="13"/>
      <c r="AP899" s="13"/>
      <c r="AQ899" s="13"/>
      <c r="AR899" s="13"/>
    </row>
    <row r="900" spans="1:44" ht="10.5" customHeight="1" x14ac:dyDescent="0.15">
      <c r="A900" s="13"/>
      <c r="B900" s="13"/>
      <c r="C900" s="13"/>
      <c r="D900" s="13"/>
      <c r="E900" s="13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  <c r="AJ900" s="13"/>
      <c r="AK900" s="13"/>
      <c r="AL900" s="13"/>
      <c r="AM900" s="13"/>
      <c r="AN900" s="13"/>
      <c r="AO900" s="13"/>
      <c r="AP900" s="13"/>
      <c r="AQ900" s="13"/>
      <c r="AR900" s="13"/>
    </row>
    <row r="901" spans="1:44" ht="10.5" customHeight="1" x14ac:dyDescent="0.15">
      <c r="A901" s="13"/>
      <c r="B901" s="13"/>
      <c r="C901" s="13"/>
      <c r="D901" s="13"/>
      <c r="E901" s="13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  <c r="AJ901" s="13"/>
      <c r="AK901" s="13"/>
      <c r="AL901" s="13"/>
      <c r="AM901" s="13"/>
      <c r="AN901" s="13"/>
      <c r="AO901" s="13"/>
      <c r="AP901" s="13"/>
      <c r="AQ901" s="13"/>
      <c r="AR901" s="13"/>
    </row>
    <row r="902" spans="1:44" ht="10.5" customHeight="1" x14ac:dyDescent="0.15">
      <c r="A902" s="13"/>
      <c r="B902" s="13"/>
      <c r="C902" s="13"/>
      <c r="D902" s="13"/>
      <c r="E902" s="13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  <c r="AJ902" s="13"/>
      <c r="AK902" s="13"/>
      <c r="AL902" s="13"/>
      <c r="AM902" s="13"/>
      <c r="AN902" s="13"/>
      <c r="AO902" s="13"/>
      <c r="AP902" s="13"/>
      <c r="AQ902" s="13"/>
      <c r="AR902" s="13"/>
    </row>
    <row r="903" spans="1:44" ht="10.5" customHeight="1" x14ac:dyDescent="0.15">
      <c r="A903" s="13"/>
      <c r="B903" s="13"/>
      <c r="C903" s="13"/>
      <c r="D903" s="13"/>
      <c r="E903" s="13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  <c r="AJ903" s="13"/>
      <c r="AK903" s="13"/>
      <c r="AL903" s="13"/>
      <c r="AM903" s="13"/>
      <c r="AN903" s="13"/>
      <c r="AO903" s="13"/>
      <c r="AP903" s="13"/>
      <c r="AQ903" s="13"/>
      <c r="AR903" s="13"/>
    </row>
    <row r="904" spans="1:44" ht="10.5" customHeight="1" x14ac:dyDescent="0.15">
      <c r="A904" s="13"/>
      <c r="B904" s="13"/>
      <c r="C904" s="13"/>
      <c r="D904" s="13"/>
      <c r="E904" s="13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  <c r="AJ904" s="13"/>
      <c r="AK904" s="13"/>
      <c r="AL904" s="13"/>
      <c r="AM904" s="13"/>
      <c r="AN904" s="13"/>
      <c r="AO904" s="13"/>
      <c r="AP904" s="13"/>
      <c r="AQ904" s="13"/>
      <c r="AR904" s="13"/>
    </row>
    <row r="905" spans="1:44" ht="10.5" customHeight="1" x14ac:dyDescent="0.15">
      <c r="A905" s="13"/>
      <c r="B905" s="13"/>
      <c r="C905" s="13"/>
      <c r="D905" s="13"/>
      <c r="E905" s="13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  <c r="AJ905" s="13"/>
      <c r="AK905" s="13"/>
      <c r="AL905" s="13"/>
      <c r="AM905" s="13"/>
      <c r="AN905" s="13"/>
      <c r="AO905" s="13"/>
      <c r="AP905" s="13"/>
      <c r="AQ905" s="13"/>
      <c r="AR905" s="13"/>
    </row>
    <row r="906" spans="1:44" ht="10.5" customHeight="1" x14ac:dyDescent="0.15">
      <c r="A906" s="13"/>
      <c r="B906" s="13"/>
      <c r="C906" s="13"/>
      <c r="D906" s="13"/>
      <c r="E906" s="13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  <c r="AJ906" s="13"/>
      <c r="AK906" s="13"/>
      <c r="AL906" s="13"/>
      <c r="AM906" s="13"/>
      <c r="AN906" s="13"/>
      <c r="AO906" s="13"/>
      <c r="AP906" s="13"/>
      <c r="AQ906" s="13"/>
      <c r="AR906" s="13"/>
    </row>
    <row r="907" spans="1:44" ht="10.5" customHeight="1" x14ac:dyDescent="0.15">
      <c r="A907" s="13"/>
      <c r="B907" s="13"/>
      <c r="C907" s="13"/>
      <c r="D907" s="13"/>
      <c r="E907" s="13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  <c r="AJ907" s="13"/>
      <c r="AK907" s="13"/>
      <c r="AL907" s="13"/>
      <c r="AM907" s="13"/>
      <c r="AN907" s="13"/>
      <c r="AO907" s="13"/>
      <c r="AP907" s="13"/>
      <c r="AQ907" s="13"/>
      <c r="AR907" s="13"/>
    </row>
    <row r="908" spans="1:44" ht="10.5" customHeight="1" x14ac:dyDescent="0.15">
      <c r="A908" s="13"/>
      <c r="B908" s="13"/>
      <c r="C908" s="13"/>
      <c r="D908" s="13"/>
      <c r="E908" s="13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  <c r="AJ908" s="13"/>
      <c r="AK908" s="13"/>
      <c r="AL908" s="13"/>
      <c r="AM908" s="13"/>
      <c r="AN908" s="13"/>
      <c r="AO908" s="13"/>
      <c r="AP908" s="13"/>
      <c r="AQ908" s="13"/>
      <c r="AR908" s="13"/>
    </row>
    <row r="909" spans="1:44" ht="10.5" customHeight="1" x14ac:dyDescent="0.15">
      <c r="A909" s="13"/>
      <c r="B909" s="13"/>
      <c r="C909" s="13"/>
      <c r="D909" s="13"/>
      <c r="E909" s="13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  <c r="AJ909" s="13"/>
      <c r="AK909" s="13"/>
      <c r="AL909" s="13"/>
      <c r="AM909" s="13"/>
      <c r="AN909" s="13"/>
      <c r="AO909" s="13"/>
      <c r="AP909" s="13"/>
      <c r="AQ909" s="13"/>
      <c r="AR909" s="13"/>
    </row>
    <row r="910" spans="1:44" ht="10.5" customHeight="1" x14ac:dyDescent="0.15">
      <c r="A910" s="13"/>
      <c r="B910" s="13"/>
      <c r="C910" s="13"/>
      <c r="D910" s="13"/>
      <c r="E910" s="13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  <c r="AJ910" s="13"/>
      <c r="AK910" s="13"/>
      <c r="AL910" s="13"/>
      <c r="AM910" s="13"/>
      <c r="AN910" s="13"/>
      <c r="AO910" s="13"/>
      <c r="AP910" s="13"/>
      <c r="AQ910" s="13"/>
      <c r="AR910" s="13"/>
    </row>
    <row r="911" spans="1:44" ht="10.5" customHeight="1" x14ac:dyDescent="0.15">
      <c r="A911" s="13"/>
      <c r="B911" s="13"/>
      <c r="C911" s="13"/>
      <c r="D911" s="13"/>
      <c r="E911" s="13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  <c r="AJ911" s="13"/>
      <c r="AK911" s="13"/>
      <c r="AL911" s="13"/>
      <c r="AM911" s="13"/>
      <c r="AN911" s="13"/>
      <c r="AO911" s="13"/>
      <c r="AP911" s="13"/>
      <c r="AQ911" s="13"/>
      <c r="AR911" s="13"/>
    </row>
    <row r="912" spans="1:44" ht="10.5" customHeight="1" x14ac:dyDescent="0.15">
      <c r="A912" s="13"/>
      <c r="B912" s="13"/>
      <c r="C912" s="13"/>
      <c r="D912" s="13"/>
      <c r="E912" s="13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  <c r="AJ912" s="13"/>
      <c r="AK912" s="13"/>
      <c r="AL912" s="13"/>
      <c r="AM912" s="13"/>
      <c r="AN912" s="13"/>
      <c r="AO912" s="13"/>
      <c r="AP912" s="13"/>
      <c r="AQ912" s="13"/>
      <c r="AR912" s="13"/>
    </row>
    <row r="913" spans="1:44" ht="10.5" customHeight="1" x14ac:dyDescent="0.15">
      <c r="A913" s="13"/>
      <c r="B913" s="13"/>
      <c r="C913" s="13"/>
      <c r="D913" s="13"/>
      <c r="E913" s="13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  <c r="AJ913" s="13"/>
      <c r="AK913" s="13"/>
      <c r="AL913" s="13"/>
      <c r="AM913" s="13"/>
      <c r="AN913" s="13"/>
      <c r="AO913" s="13"/>
      <c r="AP913" s="13"/>
      <c r="AQ913" s="13"/>
      <c r="AR913" s="13"/>
    </row>
    <row r="914" spans="1:44" ht="10.5" customHeight="1" x14ac:dyDescent="0.15">
      <c r="A914" s="13"/>
      <c r="B914" s="13"/>
      <c r="C914" s="13"/>
      <c r="D914" s="13"/>
      <c r="E914" s="13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  <c r="AJ914" s="13"/>
      <c r="AK914" s="13"/>
      <c r="AL914" s="13"/>
      <c r="AM914" s="13"/>
      <c r="AN914" s="13"/>
      <c r="AO914" s="13"/>
      <c r="AP914" s="13"/>
      <c r="AQ914" s="13"/>
      <c r="AR914" s="13"/>
    </row>
    <row r="915" spans="1:44" ht="10.5" customHeight="1" x14ac:dyDescent="0.15">
      <c r="A915" s="13"/>
      <c r="B915" s="13"/>
      <c r="C915" s="13"/>
      <c r="D915" s="13"/>
      <c r="E915" s="13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  <c r="AJ915" s="13"/>
      <c r="AK915" s="13"/>
      <c r="AL915" s="13"/>
      <c r="AM915" s="13"/>
      <c r="AN915" s="13"/>
      <c r="AO915" s="13"/>
      <c r="AP915" s="13"/>
      <c r="AQ915" s="13"/>
      <c r="AR915" s="13"/>
    </row>
    <row r="916" spans="1:44" ht="10.5" customHeight="1" x14ac:dyDescent="0.15">
      <c r="A916" s="13"/>
      <c r="B916" s="13"/>
      <c r="C916" s="13"/>
      <c r="D916" s="13"/>
      <c r="E916" s="13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  <c r="AJ916" s="13"/>
      <c r="AK916" s="13"/>
      <c r="AL916" s="13"/>
      <c r="AM916" s="13"/>
      <c r="AN916" s="13"/>
      <c r="AO916" s="13"/>
      <c r="AP916" s="13"/>
      <c r="AQ916" s="13"/>
      <c r="AR916" s="13"/>
    </row>
    <row r="917" spans="1:44" ht="10.5" customHeight="1" x14ac:dyDescent="0.15">
      <c r="A917" s="13"/>
      <c r="B917" s="13"/>
      <c r="C917" s="13"/>
      <c r="D917" s="13"/>
      <c r="E917" s="13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  <c r="AJ917" s="13"/>
      <c r="AK917" s="13"/>
      <c r="AL917" s="13"/>
      <c r="AM917" s="13"/>
      <c r="AN917" s="13"/>
      <c r="AO917" s="13"/>
      <c r="AP917" s="13"/>
      <c r="AQ917" s="13"/>
      <c r="AR917" s="13"/>
    </row>
    <row r="918" spans="1:44" ht="10.5" customHeight="1" x14ac:dyDescent="0.15">
      <c r="A918" s="13"/>
      <c r="B918" s="13"/>
      <c r="C918" s="13"/>
      <c r="D918" s="13"/>
      <c r="E918" s="13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  <c r="AJ918" s="13"/>
      <c r="AK918" s="13"/>
      <c r="AL918" s="13"/>
      <c r="AM918" s="13"/>
      <c r="AN918" s="13"/>
      <c r="AO918" s="13"/>
      <c r="AP918" s="13"/>
      <c r="AQ918" s="13"/>
      <c r="AR918" s="13"/>
    </row>
    <row r="919" spans="1:44" ht="10.5" customHeight="1" x14ac:dyDescent="0.15">
      <c r="A919" s="13"/>
      <c r="B919" s="13"/>
      <c r="C919" s="13"/>
      <c r="D919" s="13"/>
      <c r="E919" s="13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  <c r="AJ919" s="13"/>
      <c r="AK919" s="13"/>
      <c r="AL919" s="13"/>
      <c r="AM919" s="13"/>
      <c r="AN919" s="13"/>
      <c r="AO919" s="13"/>
      <c r="AP919" s="13"/>
      <c r="AQ919" s="13"/>
      <c r="AR919" s="13"/>
    </row>
    <row r="920" spans="1:44" ht="10.5" customHeight="1" x14ac:dyDescent="0.15">
      <c r="A920" s="13"/>
      <c r="B920" s="13"/>
      <c r="C920" s="13"/>
      <c r="D920" s="13"/>
      <c r="E920" s="13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  <c r="AJ920" s="13"/>
      <c r="AK920" s="13"/>
      <c r="AL920" s="13"/>
      <c r="AM920" s="13"/>
      <c r="AN920" s="13"/>
      <c r="AO920" s="13"/>
      <c r="AP920" s="13"/>
      <c r="AQ920" s="13"/>
      <c r="AR920" s="13"/>
    </row>
    <row r="921" spans="1:44" ht="10.5" customHeight="1" x14ac:dyDescent="0.15">
      <c r="A921" s="13"/>
      <c r="B921" s="13"/>
      <c r="C921" s="13"/>
      <c r="D921" s="13"/>
      <c r="E921" s="13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  <c r="AJ921" s="13"/>
      <c r="AK921" s="13"/>
      <c r="AL921" s="13"/>
      <c r="AM921" s="13"/>
      <c r="AN921" s="13"/>
      <c r="AO921" s="13"/>
      <c r="AP921" s="13"/>
      <c r="AQ921" s="13"/>
      <c r="AR921" s="13"/>
    </row>
    <row r="922" spans="1:44" ht="10.5" customHeight="1" x14ac:dyDescent="0.15">
      <c r="A922" s="13"/>
      <c r="B922" s="13"/>
      <c r="C922" s="13"/>
      <c r="D922" s="13"/>
      <c r="E922" s="13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  <c r="AJ922" s="13"/>
      <c r="AK922" s="13"/>
      <c r="AL922" s="13"/>
      <c r="AM922" s="13"/>
      <c r="AN922" s="13"/>
      <c r="AO922" s="13"/>
      <c r="AP922" s="13"/>
      <c r="AQ922" s="13"/>
      <c r="AR922" s="13"/>
    </row>
    <row r="923" spans="1:44" ht="10.5" customHeight="1" x14ac:dyDescent="0.15">
      <c r="A923" s="13"/>
      <c r="B923" s="13"/>
      <c r="C923" s="13"/>
      <c r="D923" s="13"/>
      <c r="E923" s="13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  <c r="AJ923" s="13"/>
      <c r="AK923" s="13"/>
      <c r="AL923" s="13"/>
      <c r="AM923" s="13"/>
      <c r="AN923" s="13"/>
      <c r="AO923" s="13"/>
      <c r="AP923" s="13"/>
      <c r="AQ923" s="13"/>
      <c r="AR923" s="13"/>
    </row>
    <row r="924" spans="1:44" ht="10.5" customHeight="1" x14ac:dyDescent="0.15">
      <c r="A924" s="13"/>
      <c r="B924" s="13"/>
      <c r="C924" s="13"/>
      <c r="D924" s="13"/>
      <c r="E924" s="13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  <c r="AJ924" s="13"/>
      <c r="AK924" s="13"/>
      <c r="AL924" s="13"/>
      <c r="AM924" s="13"/>
      <c r="AN924" s="13"/>
      <c r="AO924" s="13"/>
      <c r="AP924" s="13"/>
      <c r="AQ924" s="13"/>
      <c r="AR924" s="13"/>
    </row>
    <row r="925" spans="1:44" ht="10.5" customHeight="1" x14ac:dyDescent="0.15">
      <c r="A925" s="13"/>
      <c r="B925" s="13"/>
      <c r="C925" s="13"/>
      <c r="D925" s="13"/>
      <c r="E925" s="13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  <c r="AJ925" s="13"/>
      <c r="AK925" s="13"/>
      <c r="AL925" s="13"/>
      <c r="AM925" s="13"/>
      <c r="AN925" s="13"/>
      <c r="AO925" s="13"/>
      <c r="AP925" s="13"/>
      <c r="AQ925" s="13"/>
      <c r="AR925" s="13"/>
    </row>
    <row r="926" spans="1:44" ht="10.5" customHeight="1" x14ac:dyDescent="0.15">
      <c r="A926" s="13"/>
      <c r="B926" s="13"/>
      <c r="C926" s="13"/>
      <c r="D926" s="13"/>
      <c r="E926" s="13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  <c r="AJ926" s="13"/>
      <c r="AK926" s="13"/>
      <c r="AL926" s="13"/>
      <c r="AM926" s="13"/>
      <c r="AN926" s="13"/>
      <c r="AO926" s="13"/>
      <c r="AP926" s="13"/>
      <c r="AQ926" s="13"/>
      <c r="AR926" s="13"/>
    </row>
    <row r="927" spans="1:44" ht="10.5" customHeight="1" x14ac:dyDescent="0.15">
      <c r="A927" s="13"/>
      <c r="B927" s="13"/>
      <c r="C927" s="13"/>
      <c r="D927" s="13"/>
      <c r="E927" s="13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  <c r="AJ927" s="13"/>
      <c r="AK927" s="13"/>
      <c r="AL927" s="13"/>
      <c r="AM927" s="13"/>
      <c r="AN927" s="13"/>
      <c r="AO927" s="13"/>
      <c r="AP927" s="13"/>
      <c r="AQ927" s="13"/>
      <c r="AR927" s="13"/>
    </row>
    <row r="928" spans="1:44" ht="10.5" customHeight="1" x14ac:dyDescent="0.15">
      <c r="A928" s="13"/>
      <c r="B928" s="13"/>
      <c r="C928" s="13"/>
      <c r="D928" s="13"/>
      <c r="E928" s="13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  <c r="AJ928" s="13"/>
      <c r="AK928" s="13"/>
      <c r="AL928" s="13"/>
      <c r="AM928" s="13"/>
      <c r="AN928" s="13"/>
      <c r="AO928" s="13"/>
      <c r="AP928" s="13"/>
      <c r="AQ928" s="13"/>
      <c r="AR928" s="13"/>
    </row>
    <row r="929" spans="1:44" ht="10.5" customHeight="1" x14ac:dyDescent="0.15">
      <c r="A929" s="13"/>
      <c r="B929" s="13"/>
      <c r="C929" s="13"/>
      <c r="D929" s="13"/>
      <c r="E929" s="13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  <c r="AJ929" s="13"/>
      <c r="AK929" s="13"/>
      <c r="AL929" s="13"/>
      <c r="AM929" s="13"/>
      <c r="AN929" s="13"/>
      <c r="AO929" s="13"/>
      <c r="AP929" s="13"/>
      <c r="AQ929" s="13"/>
      <c r="AR929" s="13"/>
    </row>
    <row r="930" spans="1:44" ht="10.5" customHeight="1" x14ac:dyDescent="0.15">
      <c r="A930" s="13"/>
      <c r="B930" s="13"/>
      <c r="C930" s="13"/>
      <c r="D930" s="13"/>
      <c r="E930" s="13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  <c r="AJ930" s="13"/>
      <c r="AK930" s="13"/>
      <c r="AL930" s="13"/>
      <c r="AM930" s="13"/>
      <c r="AN930" s="13"/>
      <c r="AO930" s="13"/>
      <c r="AP930" s="13"/>
      <c r="AQ930" s="13"/>
      <c r="AR930" s="13"/>
    </row>
    <row r="931" spans="1:44" ht="10.5" customHeight="1" x14ac:dyDescent="0.15">
      <c r="A931" s="13"/>
      <c r="B931" s="13"/>
      <c r="C931" s="13"/>
      <c r="D931" s="13"/>
      <c r="E931" s="13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  <c r="AJ931" s="13"/>
      <c r="AK931" s="13"/>
      <c r="AL931" s="13"/>
      <c r="AM931" s="13"/>
      <c r="AN931" s="13"/>
      <c r="AO931" s="13"/>
      <c r="AP931" s="13"/>
      <c r="AQ931" s="13"/>
      <c r="AR931" s="13"/>
    </row>
    <row r="932" spans="1:44" ht="10.5" customHeight="1" x14ac:dyDescent="0.15">
      <c r="A932" s="13"/>
      <c r="B932" s="13"/>
      <c r="C932" s="13"/>
      <c r="D932" s="13"/>
      <c r="E932" s="13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  <c r="AJ932" s="13"/>
      <c r="AK932" s="13"/>
      <c r="AL932" s="13"/>
      <c r="AM932" s="13"/>
      <c r="AN932" s="13"/>
      <c r="AO932" s="13"/>
      <c r="AP932" s="13"/>
      <c r="AQ932" s="13"/>
      <c r="AR932" s="13"/>
    </row>
    <row r="933" spans="1:44" ht="10.5" customHeight="1" x14ac:dyDescent="0.15">
      <c r="A933" s="13"/>
      <c r="B933" s="13"/>
      <c r="C933" s="13"/>
      <c r="D933" s="13"/>
      <c r="E933" s="13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  <c r="AJ933" s="13"/>
      <c r="AK933" s="13"/>
      <c r="AL933" s="13"/>
      <c r="AM933" s="13"/>
      <c r="AN933" s="13"/>
      <c r="AO933" s="13"/>
      <c r="AP933" s="13"/>
      <c r="AQ933" s="13"/>
      <c r="AR933" s="13"/>
    </row>
    <row r="934" spans="1:44" ht="10.5" customHeight="1" x14ac:dyDescent="0.15">
      <c r="A934" s="13"/>
      <c r="B934" s="13"/>
      <c r="C934" s="13"/>
      <c r="D934" s="13"/>
      <c r="E934" s="13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  <c r="AJ934" s="13"/>
      <c r="AK934" s="13"/>
      <c r="AL934" s="13"/>
      <c r="AM934" s="13"/>
      <c r="AN934" s="13"/>
      <c r="AO934" s="13"/>
      <c r="AP934" s="13"/>
      <c r="AQ934" s="13"/>
      <c r="AR934" s="13"/>
    </row>
    <row r="935" spans="1:44" ht="10.5" customHeight="1" x14ac:dyDescent="0.15">
      <c r="A935" s="13"/>
      <c r="B935" s="13"/>
      <c r="C935" s="13"/>
      <c r="D935" s="13"/>
      <c r="E935" s="13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  <c r="AJ935" s="13"/>
      <c r="AK935" s="13"/>
      <c r="AL935" s="13"/>
      <c r="AM935" s="13"/>
      <c r="AN935" s="13"/>
      <c r="AO935" s="13"/>
      <c r="AP935" s="13"/>
      <c r="AQ935" s="13"/>
      <c r="AR935" s="13"/>
    </row>
    <row r="936" spans="1:44" ht="10.5" customHeight="1" x14ac:dyDescent="0.15">
      <c r="A936" s="13"/>
      <c r="B936" s="13"/>
      <c r="C936" s="13"/>
      <c r="D936" s="13"/>
      <c r="E936" s="13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  <c r="AJ936" s="13"/>
      <c r="AK936" s="13"/>
      <c r="AL936" s="13"/>
      <c r="AM936" s="13"/>
      <c r="AN936" s="13"/>
      <c r="AO936" s="13"/>
      <c r="AP936" s="13"/>
      <c r="AQ936" s="13"/>
      <c r="AR936" s="13"/>
    </row>
    <row r="937" spans="1:44" ht="10.5" customHeight="1" x14ac:dyDescent="0.15">
      <c r="A937" s="13"/>
      <c r="B937" s="13"/>
      <c r="C937" s="13"/>
      <c r="D937" s="13"/>
      <c r="E937" s="13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  <c r="AJ937" s="13"/>
      <c r="AK937" s="13"/>
      <c r="AL937" s="13"/>
      <c r="AM937" s="13"/>
      <c r="AN937" s="13"/>
      <c r="AO937" s="13"/>
      <c r="AP937" s="13"/>
      <c r="AQ937" s="13"/>
      <c r="AR937" s="13"/>
    </row>
    <row r="938" spans="1:44" ht="10.5" customHeight="1" x14ac:dyDescent="0.15">
      <c r="A938" s="13"/>
      <c r="B938" s="13"/>
      <c r="C938" s="13"/>
      <c r="D938" s="13"/>
      <c r="E938" s="13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  <c r="AJ938" s="13"/>
      <c r="AK938" s="13"/>
      <c r="AL938" s="13"/>
      <c r="AM938" s="13"/>
      <c r="AN938" s="13"/>
      <c r="AO938" s="13"/>
      <c r="AP938" s="13"/>
      <c r="AQ938" s="13"/>
      <c r="AR938" s="13"/>
    </row>
    <row r="939" spans="1:44" ht="10.5" customHeight="1" x14ac:dyDescent="0.15">
      <c r="A939" s="13"/>
      <c r="B939" s="13"/>
      <c r="C939" s="13"/>
      <c r="D939" s="13"/>
      <c r="E939" s="13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  <c r="AJ939" s="13"/>
      <c r="AK939" s="13"/>
      <c r="AL939" s="13"/>
      <c r="AM939" s="13"/>
      <c r="AN939" s="13"/>
      <c r="AO939" s="13"/>
      <c r="AP939" s="13"/>
      <c r="AQ939" s="13"/>
      <c r="AR939" s="13"/>
    </row>
    <row r="940" spans="1:44" ht="10.5" customHeight="1" x14ac:dyDescent="0.15">
      <c r="A940" s="13"/>
      <c r="B940" s="13"/>
      <c r="C940" s="13"/>
      <c r="D940" s="13"/>
      <c r="E940" s="13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  <c r="AJ940" s="13"/>
      <c r="AK940" s="13"/>
      <c r="AL940" s="13"/>
      <c r="AM940" s="13"/>
      <c r="AN940" s="13"/>
      <c r="AO940" s="13"/>
      <c r="AP940" s="13"/>
      <c r="AQ940" s="13"/>
      <c r="AR940" s="13"/>
    </row>
    <row r="941" spans="1:44" ht="10.5" customHeight="1" x14ac:dyDescent="0.15">
      <c r="A941" s="13"/>
      <c r="B941" s="13"/>
      <c r="C941" s="13"/>
      <c r="D941" s="13"/>
      <c r="E941" s="13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  <c r="AJ941" s="13"/>
      <c r="AK941" s="13"/>
      <c r="AL941" s="13"/>
      <c r="AM941" s="13"/>
      <c r="AN941" s="13"/>
      <c r="AO941" s="13"/>
      <c r="AP941" s="13"/>
      <c r="AQ941" s="13"/>
      <c r="AR941" s="13"/>
    </row>
    <row r="942" spans="1:44" ht="10.5" customHeight="1" x14ac:dyDescent="0.15">
      <c r="A942" s="13"/>
      <c r="B942" s="13"/>
      <c r="C942" s="13"/>
      <c r="D942" s="13"/>
      <c r="E942" s="13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  <c r="AJ942" s="13"/>
      <c r="AK942" s="13"/>
      <c r="AL942" s="13"/>
      <c r="AM942" s="13"/>
      <c r="AN942" s="13"/>
      <c r="AO942" s="13"/>
      <c r="AP942" s="13"/>
      <c r="AQ942" s="13"/>
      <c r="AR942" s="13"/>
    </row>
    <row r="943" spans="1:44" ht="10.5" customHeight="1" x14ac:dyDescent="0.15">
      <c r="A943" s="13"/>
      <c r="B943" s="13"/>
      <c r="C943" s="13"/>
      <c r="D943" s="13"/>
      <c r="E943" s="13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  <c r="AJ943" s="13"/>
      <c r="AK943" s="13"/>
      <c r="AL943" s="13"/>
      <c r="AM943" s="13"/>
      <c r="AN943" s="13"/>
      <c r="AO943" s="13"/>
      <c r="AP943" s="13"/>
      <c r="AQ943" s="13"/>
      <c r="AR943" s="13"/>
    </row>
    <row r="944" spans="1:44" ht="10.5" customHeight="1" x14ac:dyDescent="0.15">
      <c r="A944" s="13"/>
      <c r="B944" s="13"/>
      <c r="C944" s="13"/>
      <c r="D944" s="13"/>
      <c r="E944" s="13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  <c r="AJ944" s="13"/>
      <c r="AK944" s="13"/>
      <c r="AL944" s="13"/>
      <c r="AM944" s="13"/>
      <c r="AN944" s="13"/>
      <c r="AO944" s="13"/>
      <c r="AP944" s="13"/>
      <c r="AQ944" s="13"/>
      <c r="AR944" s="13"/>
    </row>
    <row r="945" spans="1:44" ht="10.5" customHeight="1" x14ac:dyDescent="0.15">
      <c r="A945" s="13"/>
      <c r="B945" s="13"/>
      <c r="C945" s="13"/>
      <c r="D945" s="13"/>
      <c r="E945" s="13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  <c r="AJ945" s="13"/>
      <c r="AK945" s="13"/>
      <c r="AL945" s="13"/>
      <c r="AM945" s="13"/>
      <c r="AN945" s="13"/>
      <c r="AO945" s="13"/>
      <c r="AP945" s="13"/>
      <c r="AQ945" s="13"/>
      <c r="AR945" s="13"/>
    </row>
    <row r="946" spans="1:44" ht="10.5" customHeight="1" x14ac:dyDescent="0.15">
      <c r="A946" s="13"/>
      <c r="B946" s="13"/>
      <c r="C946" s="13"/>
      <c r="D946" s="13"/>
      <c r="E946" s="13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  <c r="AJ946" s="13"/>
      <c r="AK946" s="13"/>
      <c r="AL946" s="13"/>
      <c r="AM946" s="13"/>
      <c r="AN946" s="13"/>
      <c r="AO946" s="13"/>
      <c r="AP946" s="13"/>
      <c r="AQ946" s="13"/>
      <c r="AR946" s="13"/>
    </row>
    <row r="947" spans="1:44" ht="10.5" customHeight="1" x14ac:dyDescent="0.15">
      <c r="A947" s="13"/>
      <c r="B947" s="13"/>
      <c r="C947" s="13"/>
      <c r="D947" s="13"/>
      <c r="E947" s="13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  <c r="AJ947" s="13"/>
      <c r="AK947" s="13"/>
      <c r="AL947" s="13"/>
      <c r="AM947" s="13"/>
      <c r="AN947" s="13"/>
      <c r="AO947" s="13"/>
      <c r="AP947" s="13"/>
      <c r="AQ947" s="13"/>
      <c r="AR947" s="13"/>
    </row>
    <row r="948" spans="1:44" ht="10.5" customHeight="1" x14ac:dyDescent="0.15">
      <c r="A948" s="13"/>
      <c r="B948" s="13"/>
      <c r="C948" s="13"/>
      <c r="D948" s="13"/>
      <c r="E948" s="13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  <c r="AJ948" s="13"/>
      <c r="AK948" s="13"/>
      <c r="AL948" s="13"/>
      <c r="AM948" s="13"/>
      <c r="AN948" s="13"/>
      <c r="AO948" s="13"/>
      <c r="AP948" s="13"/>
      <c r="AQ948" s="13"/>
      <c r="AR948" s="13"/>
    </row>
    <row r="949" spans="1:44" ht="10.5" customHeight="1" x14ac:dyDescent="0.15">
      <c r="A949" s="13"/>
      <c r="B949" s="13"/>
      <c r="C949" s="13"/>
      <c r="D949" s="13"/>
      <c r="E949" s="13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  <c r="AJ949" s="13"/>
      <c r="AK949" s="13"/>
      <c r="AL949" s="13"/>
      <c r="AM949" s="13"/>
      <c r="AN949" s="13"/>
      <c r="AO949" s="13"/>
      <c r="AP949" s="13"/>
      <c r="AQ949" s="13"/>
      <c r="AR949" s="13"/>
    </row>
    <row r="950" spans="1:44" ht="10.5" customHeight="1" x14ac:dyDescent="0.15">
      <c r="A950" s="13"/>
      <c r="B950" s="13"/>
      <c r="C950" s="13"/>
      <c r="D950" s="13"/>
      <c r="E950" s="13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  <c r="AJ950" s="13"/>
      <c r="AK950" s="13"/>
      <c r="AL950" s="13"/>
      <c r="AM950" s="13"/>
      <c r="AN950" s="13"/>
      <c r="AO950" s="13"/>
      <c r="AP950" s="13"/>
      <c r="AQ950" s="13"/>
      <c r="AR950" s="13"/>
    </row>
    <row r="951" spans="1:44" ht="10.5" customHeight="1" x14ac:dyDescent="0.15">
      <c r="A951" s="13"/>
      <c r="B951" s="13"/>
      <c r="C951" s="13"/>
      <c r="D951" s="13"/>
      <c r="E951" s="13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  <c r="AJ951" s="13"/>
      <c r="AK951" s="13"/>
      <c r="AL951" s="13"/>
      <c r="AM951" s="13"/>
      <c r="AN951" s="13"/>
      <c r="AO951" s="13"/>
      <c r="AP951" s="13"/>
      <c r="AQ951" s="13"/>
      <c r="AR951" s="13"/>
    </row>
    <row r="952" spans="1:44" ht="10.5" customHeight="1" x14ac:dyDescent="0.15">
      <c r="A952" s="13"/>
      <c r="B952" s="13"/>
      <c r="C952" s="13"/>
      <c r="D952" s="13"/>
      <c r="E952" s="13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  <c r="AJ952" s="13"/>
      <c r="AK952" s="13"/>
      <c r="AL952" s="13"/>
      <c r="AM952" s="13"/>
      <c r="AN952" s="13"/>
      <c r="AO952" s="13"/>
      <c r="AP952" s="13"/>
      <c r="AQ952" s="13"/>
      <c r="AR952" s="13"/>
    </row>
    <row r="953" spans="1:44" ht="10.5" customHeight="1" x14ac:dyDescent="0.15">
      <c r="A953" s="13"/>
      <c r="B953" s="13"/>
      <c r="C953" s="13"/>
      <c r="D953" s="13"/>
      <c r="E953" s="13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  <c r="AJ953" s="13"/>
      <c r="AK953" s="13"/>
      <c r="AL953" s="13"/>
      <c r="AM953" s="13"/>
      <c r="AN953" s="13"/>
      <c r="AO953" s="13"/>
      <c r="AP953" s="13"/>
      <c r="AQ953" s="13"/>
      <c r="AR953" s="13"/>
    </row>
    <row r="954" spans="1:44" ht="10.5" customHeight="1" x14ac:dyDescent="0.15">
      <c r="A954" s="13"/>
      <c r="B954" s="13"/>
      <c r="C954" s="13"/>
      <c r="D954" s="13"/>
      <c r="E954" s="13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  <c r="AJ954" s="13"/>
      <c r="AK954" s="13"/>
      <c r="AL954" s="13"/>
      <c r="AM954" s="13"/>
      <c r="AN954" s="13"/>
      <c r="AO954" s="13"/>
      <c r="AP954" s="13"/>
      <c r="AQ954" s="13"/>
      <c r="AR954" s="13"/>
    </row>
    <row r="955" spans="1:44" ht="10.5" customHeight="1" x14ac:dyDescent="0.15">
      <c r="A955" s="13"/>
      <c r="B955" s="13"/>
      <c r="C955" s="13"/>
      <c r="D955" s="13"/>
      <c r="E955" s="13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  <c r="AJ955" s="13"/>
      <c r="AK955" s="13"/>
      <c r="AL955" s="13"/>
      <c r="AM955" s="13"/>
      <c r="AN955" s="13"/>
      <c r="AO955" s="13"/>
      <c r="AP955" s="13"/>
      <c r="AQ955" s="13"/>
      <c r="AR955" s="13"/>
    </row>
    <row r="956" spans="1:44" ht="10.5" customHeight="1" x14ac:dyDescent="0.15">
      <c r="A956" s="13"/>
      <c r="B956" s="13"/>
      <c r="C956" s="13"/>
      <c r="D956" s="13"/>
      <c r="E956" s="13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  <c r="AJ956" s="13"/>
      <c r="AK956" s="13"/>
      <c r="AL956" s="13"/>
      <c r="AM956" s="13"/>
      <c r="AN956" s="13"/>
      <c r="AO956" s="13"/>
      <c r="AP956" s="13"/>
      <c r="AQ956" s="13"/>
      <c r="AR956" s="13"/>
    </row>
    <row r="957" spans="1:44" ht="10.5" customHeight="1" x14ac:dyDescent="0.15">
      <c r="A957" s="13"/>
      <c r="B957" s="13"/>
      <c r="C957" s="13"/>
      <c r="D957" s="13"/>
      <c r="E957" s="13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  <c r="AJ957" s="13"/>
      <c r="AK957" s="13"/>
      <c r="AL957" s="13"/>
      <c r="AM957" s="13"/>
      <c r="AN957" s="13"/>
      <c r="AO957" s="13"/>
      <c r="AP957" s="13"/>
      <c r="AQ957" s="13"/>
      <c r="AR957" s="13"/>
    </row>
    <row r="958" spans="1:44" ht="10.5" customHeight="1" x14ac:dyDescent="0.15">
      <c r="A958" s="13"/>
      <c r="B958" s="13"/>
      <c r="C958" s="13"/>
      <c r="D958" s="13"/>
      <c r="E958" s="13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  <c r="AJ958" s="13"/>
      <c r="AK958" s="13"/>
      <c r="AL958" s="13"/>
      <c r="AM958" s="13"/>
      <c r="AN958" s="13"/>
      <c r="AO958" s="13"/>
      <c r="AP958" s="13"/>
      <c r="AQ958" s="13"/>
      <c r="AR958" s="13"/>
    </row>
    <row r="959" spans="1:44" ht="10.5" customHeight="1" x14ac:dyDescent="0.15">
      <c r="A959" s="13"/>
      <c r="B959" s="13"/>
      <c r="C959" s="13"/>
      <c r="D959" s="13"/>
      <c r="E959" s="13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  <c r="AJ959" s="13"/>
      <c r="AK959" s="13"/>
      <c r="AL959" s="13"/>
      <c r="AM959" s="13"/>
      <c r="AN959" s="13"/>
      <c r="AO959" s="13"/>
      <c r="AP959" s="13"/>
      <c r="AQ959" s="13"/>
      <c r="AR959" s="13"/>
    </row>
    <row r="960" spans="1:44" ht="10.5" customHeight="1" x14ac:dyDescent="0.15">
      <c r="A960" s="13"/>
      <c r="B960" s="13"/>
      <c r="C960" s="13"/>
      <c r="D960" s="13"/>
      <c r="E960" s="13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  <c r="AJ960" s="13"/>
      <c r="AK960" s="13"/>
      <c r="AL960" s="13"/>
      <c r="AM960" s="13"/>
      <c r="AN960" s="13"/>
      <c r="AO960" s="13"/>
      <c r="AP960" s="13"/>
      <c r="AQ960" s="13"/>
      <c r="AR960" s="13"/>
    </row>
    <row r="961" spans="1:44" ht="10.5" customHeight="1" x14ac:dyDescent="0.15">
      <c r="A961" s="13"/>
      <c r="B961" s="13"/>
      <c r="C961" s="13"/>
      <c r="D961" s="13"/>
      <c r="E961" s="13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  <c r="AJ961" s="13"/>
      <c r="AK961" s="13"/>
      <c r="AL961" s="13"/>
      <c r="AM961" s="13"/>
      <c r="AN961" s="13"/>
      <c r="AO961" s="13"/>
      <c r="AP961" s="13"/>
      <c r="AQ961" s="13"/>
      <c r="AR961" s="13"/>
    </row>
    <row r="962" spans="1:44" ht="10.5" customHeight="1" x14ac:dyDescent="0.15">
      <c r="A962" s="13"/>
      <c r="B962" s="13"/>
      <c r="C962" s="13"/>
      <c r="D962" s="13"/>
      <c r="E962" s="13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  <c r="AJ962" s="13"/>
      <c r="AK962" s="13"/>
      <c r="AL962" s="13"/>
      <c r="AM962" s="13"/>
      <c r="AN962" s="13"/>
      <c r="AO962" s="13"/>
      <c r="AP962" s="13"/>
      <c r="AQ962" s="13"/>
      <c r="AR962" s="13"/>
    </row>
    <row r="963" spans="1:44" ht="10.5" customHeight="1" x14ac:dyDescent="0.15">
      <c r="A963" s="13"/>
      <c r="B963" s="13"/>
      <c r="C963" s="13"/>
      <c r="D963" s="13"/>
      <c r="E963" s="13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  <c r="AJ963" s="13"/>
      <c r="AK963" s="13"/>
      <c r="AL963" s="13"/>
      <c r="AM963" s="13"/>
      <c r="AN963" s="13"/>
      <c r="AO963" s="13"/>
      <c r="AP963" s="13"/>
      <c r="AQ963" s="13"/>
      <c r="AR963" s="13"/>
    </row>
    <row r="964" spans="1:44" ht="10.5" customHeight="1" x14ac:dyDescent="0.15">
      <c r="A964" s="13"/>
      <c r="B964" s="13"/>
      <c r="C964" s="13"/>
      <c r="D964" s="13"/>
      <c r="E964" s="13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  <c r="AJ964" s="13"/>
      <c r="AK964" s="13"/>
      <c r="AL964" s="13"/>
      <c r="AM964" s="13"/>
      <c r="AN964" s="13"/>
      <c r="AO964" s="13"/>
      <c r="AP964" s="13"/>
      <c r="AQ964" s="13"/>
      <c r="AR964" s="13"/>
    </row>
    <row r="965" spans="1:44" ht="10.5" customHeight="1" x14ac:dyDescent="0.15">
      <c r="A965" s="13"/>
      <c r="B965" s="13"/>
      <c r="C965" s="13"/>
      <c r="D965" s="13"/>
      <c r="E965" s="13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  <c r="AJ965" s="13"/>
      <c r="AK965" s="13"/>
      <c r="AL965" s="13"/>
      <c r="AM965" s="13"/>
      <c r="AN965" s="13"/>
      <c r="AO965" s="13"/>
      <c r="AP965" s="13"/>
      <c r="AQ965" s="13"/>
      <c r="AR965" s="13"/>
    </row>
    <row r="966" spans="1:44" ht="10.5" customHeight="1" x14ac:dyDescent="0.15">
      <c r="A966" s="13"/>
      <c r="B966" s="13"/>
      <c r="C966" s="13"/>
      <c r="D966" s="13"/>
      <c r="E966" s="13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  <c r="AJ966" s="13"/>
      <c r="AK966" s="13"/>
      <c r="AL966" s="13"/>
      <c r="AM966" s="13"/>
      <c r="AN966" s="13"/>
      <c r="AO966" s="13"/>
      <c r="AP966" s="13"/>
      <c r="AQ966" s="13"/>
      <c r="AR966" s="13"/>
    </row>
    <row r="967" spans="1:44" ht="10.5" customHeight="1" x14ac:dyDescent="0.15">
      <c r="A967" s="13"/>
      <c r="B967" s="13"/>
      <c r="C967" s="13"/>
      <c r="D967" s="13"/>
      <c r="E967" s="13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  <c r="AJ967" s="13"/>
      <c r="AK967" s="13"/>
      <c r="AL967" s="13"/>
      <c r="AM967" s="13"/>
      <c r="AN967" s="13"/>
      <c r="AO967" s="13"/>
      <c r="AP967" s="13"/>
      <c r="AQ967" s="13"/>
      <c r="AR967" s="13"/>
    </row>
    <row r="968" spans="1:44" ht="10.5" customHeight="1" x14ac:dyDescent="0.15">
      <c r="A968" s="13"/>
      <c r="B968" s="13"/>
      <c r="C968" s="13"/>
      <c r="D968" s="13"/>
      <c r="E968" s="13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  <c r="AJ968" s="13"/>
      <c r="AK968" s="13"/>
      <c r="AL968" s="13"/>
      <c r="AM968" s="13"/>
      <c r="AN968" s="13"/>
      <c r="AO968" s="13"/>
      <c r="AP968" s="13"/>
      <c r="AQ968" s="13"/>
      <c r="AR968" s="13"/>
    </row>
    <row r="969" spans="1:44" ht="10.5" customHeight="1" x14ac:dyDescent="0.15">
      <c r="A969" s="13"/>
      <c r="B969" s="13"/>
      <c r="C969" s="13"/>
      <c r="D969" s="13"/>
      <c r="E969" s="13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  <c r="AJ969" s="13"/>
      <c r="AK969" s="13"/>
      <c r="AL969" s="13"/>
      <c r="AM969" s="13"/>
      <c r="AN969" s="13"/>
      <c r="AO969" s="13"/>
      <c r="AP969" s="13"/>
      <c r="AQ969" s="13"/>
      <c r="AR969" s="13"/>
    </row>
    <row r="970" spans="1:44" ht="10.5" customHeight="1" x14ac:dyDescent="0.15">
      <c r="A970" s="13"/>
      <c r="B970" s="13"/>
      <c r="C970" s="13"/>
      <c r="D970" s="13"/>
      <c r="E970" s="13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  <c r="AJ970" s="13"/>
      <c r="AK970" s="13"/>
      <c r="AL970" s="13"/>
      <c r="AM970" s="13"/>
      <c r="AN970" s="13"/>
      <c r="AO970" s="13"/>
      <c r="AP970" s="13"/>
      <c r="AQ970" s="13"/>
      <c r="AR970" s="13"/>
    </row>
    <row r="971" spans="1:44" ht="10.5" customHeight="1" x14ac:dyDescent="0.15">
      <c r="A971" s="13"/>
      <c r="B971" s="13"/>
      <c r="C971" s="13"/>
      <c r="D971" s="13"/>
      <c r="E971" s="13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  <c r="AJ971" s="13"/>
      <c r="AK971" s="13"/>
      <c r="AL971" s="13"/>
      <c r="AM971" s="13"/>
      <c r="AN971" s="13"/>
      <c r="AO971" s="13"/>
      <c r="AP971" s="13"/>
      <c r="AQ971" s="13"/>
      <c r="AR971" s="13"/>
    </row>
    <row r="972" spans="1:44" ht="10.5" customHeight="1" x14ac:dyDescent="0.15">
      <c r="A972" s="13"/>
      <c r="B972" s="13"/>
      <c r="C972" s="13"/>
      <c r="D972" s="13"/>
      <c r="E972" s="13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  <c r="AJ972" s="13"/>
      <c r="AK972" s="13"/>
      <c r="AL972" s="13"/>
      <c r="AM972" s="13"/>
      <c r="AN972" s="13"/>
      <c r="AO972" s="13"/>
      <c r="AP972" s="13"/>
      <c r="AQ972" s="13"/>
      <c r="AR972" s="13"/>
    </row>
    <row r="973" spans="1:44" ht="10.5" customHeight="1" x14ac:dyDescent="0.15">
      <c r="A973" s="13"/>
      <c r="B973" s="13"/>
      <c r="C973" s="13"/>
      <c r="D973" s="13"/>
      <c r="E973" s="13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  <c r="AJ973" s="13"/>
      <c r="AK973" s="13"/>
      <c r="AL973" s="13"/>
      <c r="AM973" s="13"/>
      <c r="AN973" s="13"/>
      <c r="AO973" s="13"/>
      <c r="AP973" s="13"/>
      <c r="AQ973" s="13"/>
      <c r="AR973" s="13"/>
    </row>
    <row r="974" spans="1:44" ht="10.5" customHeight="1" x14ac:dyDescent="0.15">
      <c r="A974" s="13"/>
      <c r="B974" s="13"/>
      <c r="C974" s="13"/>
      <c r="D974" s="13"/>
      <c r="E974" s="13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  <c r="AJ974" s="13"/>
      <c r="AK974" s="13"/>
      <c r="AL974" s="13"/>
      <c r="AM974" s="13"/>
      <c r="AN974" s="13"/>
      <c r="AO974" s="13"/>
      <c r="AP974" s="13"/>
      <c r="AQ974" s="13"/>
      <c r="AR974" s="13"/>
    </row>
    <row r="975" spans="1:44" ht="10.5" customHeight="1" x14ac:dyDescent="0.15">
      <c r="A975" s="13"/>
      <c r="B975" s="13"/>
      <c r="C975" s="13"/>
      <c r="D975" s="13"/>
      <c r="E975" s="13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  <c r="AJ975" s="13"/>
      <c r="AK975" s="13"/>
      <c r="AL975" s="13"/>
      <c r="AM975" s="13"/>
      <c r="AN975" s="13"/>
      <c r="AO975" s="13"/>
      <c r="AP975" s="13"/>
      <c r="AQ975" s="13"/>
      <c r="AR975" s="13"/>
    </row>
    <row r="976" spans="1:44" ht="10.5" customHeight="1" x14ac:dyDescent="0.15">
      <c r="A976" s="13"/>
      <c r="B976" s="13"/>
      <c r="C976" s="13"/>
      <c r="D976" s="13"/>
      <c r="E976" s="13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  <c r="AJ976" s="13"/>
      <c r="AK976" s="13"/>
      <c r="AL976" s="13"/>
      <c r="AM976" s="13"/>
      <c r="AN976" s="13"/>
      <c r="AO976" s="13"/>
      <c r="AP976" s="13"/>
      <c r="AQ976" s="13"/>
      <c r="AR976" s="13"/>
    </row>
    <row r="977" spans="1:44" ht="10.5" customHeight="1" x14ac:dyDescent="0.15">
      <c r="A977" s="13"/>
      <c r="B977" s="13"/>
      <c r="C977" s="13"/>
      <c r="D977" s="13"/>
      <c r="E977" s="13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  <c r="AJ977" s="13"/>
      <c r="AK977" s="13"/>
      <c r="AL977" s="13"/>
      <c r="AM977" s="13"/>
      <c r="AN977" s="13"/>
      <c r="AO977" s="13"/>
      <c r="AP977" s="13"/>
      <c r="AQ977" s="13"/>
      <c r="AR977" s="13"/>
    </row>
    <row r="978" spans="1:44" ht="10.5" customHeight="1" x14ac:dyDescent="0.15">
      <c r="A978" s="13"/>
      <c r="B978" s="13"/>
      <c r="C978" s="13"/>
      <c r="D978" s="13"/>
      <c r="E978" s="13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  <c r="AJ978" s="13"/>
      <c r="AK978" s="13"/>
      <c r="AL978" s="13"/>
      <c r="AM978" s="13"/>
      <c r="AN978" s="13"/>
      <c r="AO978" s="13"/>
      <c r="AP978" s="13"/>
      <c r="AQ978" s="13"/>
      <c r="AR978" s="13"/>
    </row>
    <row r="979" spans="1:44" ht="10.5" customHeight="1" x14ac:dyDescent="0.15">
      <c r="A979" s="13"/>
      <c r="B979" s="13"/>
      <c r="C979" s="13"/>
      <c r="D979" s="13"/>
      <c r="E979" s="13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  <c r="AJ979" s="13"/>
      <c r="AK979" s="13"/>
      <c r="AL979" s="13"/>
      <c r="AM979" s="13"/>
      <c r="AN979" s="13"/>
      <c r="AO979" s="13"/>
      <c r="AP979" s="13"/>
      <c r="AQ979" s="13"/>
      <c r="AR979" s="13"/>
    </row>
    <row r="980" spans="1:44" ht="10.5" customHeight="1" x14ac:dyDescent="0.15">
      <c r="A980" s="13"/>
      <c r="B980" s="13"/>
      <c r="C980" s="13"/>
      <c r="D980" s="13"/>
      <c r="E980" s="13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  <c r="AJ980" s="13"/>
      <c r="AK980" s="13"/>
      <c r="AL980" s="13"/>
      <c r="AM980" s="13"/>
      <c r="AN980" s="13"/>
      <c r="AO980" s="13"/>
      <c r="AP980" s="13"/>
      <c r="AQ980" s="13"/>
      <c r="AR980" s="13"/>
    </row>
    <row r="981" spans="1:44" ht="10.5" customHeight="1" x14ac:dyDescent="0.15">
      <c r="A981" s="13"/>
      <c r="B981" s="13"/>
      <c r="C981" s="13"/>
      <c r="D981" s="13"/>
      <c r="E981" s="13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  <c r="AJ981" s="13"/>
      <c r="AK981" s="13"/>
      <c r="AL981" s="13"/>
      <c r="AM981" s="13"/>
      <c r="AN981" s="13"/>
      <c r="AO981" s="13"/>
      <c r="AP981" s="13"/>
      <c r="AQ981" s="13"/>
      <c r="AR981" s="13"/>
    </row>
    <row r="982" spans="1:44" ht="10.5" customHeight="1" x14ac:dyDescent="0.15">
      <c r="A982" s="13"/>
      <c r="B982" s="13"/>
      <c r="C982" s="13"/>
      <c r="D982" s="13"/>
      <c r="E982" s="13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  <c r="AJ982" s="13"/>
      <c r="AK982" s="13"/>
      <c r="AL982" s="13"/>
      <c r="AM982" s="13"/>
      <c r="AN982" s="13"/>
      <c r="AO982" s="13"/>
      <c r="AP982" s="13"/>
      <c r="AQ982" s="13"/>
      <c r="AR982" s="13"/>
    </row>
    <row r="983" spans="1:44" ht="10.5" customHeight="1" x14ac:dyDescent="0.15">
      <c r="A983" s="13"/>
      <c r="B983" s="13"/>
      <c r="C983" s="13"/>
      <c r="D983" s="13"/>
      <c r="E983" s="13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  <c r="AJ983" s="13"/>
      <c r="AK983" s="13"/>
      <c r="AL983" s="13"/>
      <c r="AM983" s="13"/>
      <c r="AN983" s="13"/>
      <c r="AO983" s="13"/>
      <c r="AP983" s="13"/>
      <c r="AQ983" s="13"/>
      <c r="AR983" s="13"/>
    </row>
    <row r="984" spans="1:44" ht="10.5" customHeight="1" x14ac:dyDescent="0.15">
      <c r="A984" s="13"/>
      <c r="B984" s="13"/>
      <c r="C984" s="13"/>
      <c r="D984" s="13"/>
      <c r="E984" s="13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  <c r="AJ984" s="13"/>
      <c r="AK984" s="13"/>
      <c r="AL984" s="13"/>
      <c r="AM984" s="13"/>
      <c r="AN984" s="13"/>
      <c r="AO984" s="13"/>
      <c r="AP984" s="13"/>
      <c r="AQ984" s="13"/>
      <c r="AR984" s="13"/>
    </row>
    <row r="985" spans="1:44" ht="10.5" customHeight="1" x14ac:dyDescent="0.15">
      <c r="A985" s="13"/>
      <c r="B985" s="13"/>
      <c r="C985" s="13"/>
      <c r="D985" s="13"/>
      <c r="E985" s="13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  <c r="AJ985" s="13"/>
      <c r="AK985" s="13"/>
      <c r="AL985" s="13"/>
      <c r="AM985" s="13"/>
      <c r="AN985" s="13"/>
      <c r="AO985" s="13"/>
      <c r="AP985" s="13"/>
      <c r="AQ985" s="13"/>
      <c r="AR985" s="13"/>
    </row>
    <row r="986" spans="1:44" ht="10.5" customHeight="1" x14ac:dyDescent="0.15">
      <c r="A986" s="13"/>
      <c r="B986" s="13"/>
      <c r="C986" s="13"/>
      <c r="D986" s="13"/>
      <c r="E986" s="13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  <c r="AJ986" s="13"/>
      <c r="AK986" s="13"/>
      <c r="AL986" s="13"/>
      <c r="AM986" s="13"/>
      <c r="AN986" s="13"/>
      <c r="AO986" s="13"/>
      <c r="AP986" s="13"/>
      <c r="AQ986" s="13"/>
      <c r="AR986" s="13"/>
    </row>
    <row r="987" spans="1:44" ht="10.5" customHeight="1" x14ac:dyDescent="0.15">
      <c r="A987" s="13"/>
      <c r="B987" s="13"/>
      <c r="C987" s="13"/>
      <c r="D987" s="13"/>
      <c r="E987" s="13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  <c r="AJ987" s="13"/>
      <c r="AK987" s="13"/>
      <c r="AL987" s="13"/>
      <c r="AM987" s="13"/>
      <c r="AN987" s="13"/>
      <c r="AO987" s="13"/>
      <c r="AP987" s="13"/>
      <c r="AQ987" s="13"/>
      <c r="AR987" s="13"/>
    </row>
    <row r="988" spans="1:44" ht="10.5" customHeight="1" x14ac:dyDescent="0.15">
      <c r="A988" s="13"/>
      <c r="B988" s="13"/>
      <c r="C988" s="13"/>
      <c r="D988" s="13"/>
      <c r="E988" s="13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  <c r="AJ988" s="13"/>
      <c r="AK988" s="13"/>
      <c r="AL988" s="13"/>
      <c r="AM988" s="13"/>
      <c r="AN988" s="13"/>
      <c r="AO988" s="13"/>
      <c r="AP988" s="13"/>
      <c r="AQ988" s="13"/>
      <c r="AR988" s="13"/>
    </row>
    <row r="989" spans="1:44" ht="10.5" customHeight="1" x14ac:dyDescent="0.15">
      <c r="A989" s="13"/>
      <c r="B989" s="13"/>
      <c r="C989" s="13"/>
      <c r="D989" s="13"/>
      <c r="E989" s="13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  <c r="AJ989" s="13"/>
      <c r="AK989" s="13"/>
      <c r="AL989" s="13"/>
      <c r="AM989" s="13"/>
      <c r="AN989" s="13"/>
      <c r="AO989" s="13"/>
      <c r="AP989" s="13"/>
      <c r="AQ989" s="13"/>
      <c r="AR989" s="13"/>
    </row>
    <row r="990" spans="1:44" ht="10.5" customHeight="1" x14ac:dyDescent="0.15">
      <c r="A990" s="13"/>
      <c r="B990" s="13"/>
      <c r="C990" s="13"/>
      <c r="D990" s="13"/>
      <c r="E990" s="13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  <c r="AJ990" s="13"/>
      <c r="AK990" s="13"/>
      <c r="AL990" s="13"/>
      <c r="AM990" s="13"/>
      <c r="AN990" s="13"/>
      <c r="AO990" s="13"/>
      <c r="AP990" s="13"/>
      <c r="AQ990" s="13"/>
      <c r="AR990" s="13"/>
    </row>
    <row r="991" spans="1:44" ht="10.5" customHeight="1" x14ac:dyDescent="0.15">
      <c r="A991" s="13"/>
      <c r="B991" s="13"/>
      <c r="C991" s="13"/>
      <c r="D991" s="13"/>
      <c r="E991" s="13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  <c r="AJ991" s="13"/>
      <c r="AK991" s="13"/>
      <c r="AL991" s="13"/>
      <c r="AM991" s="13"/>
      <c r="AN991" s="13"/>
      <c r="AO991" s="13"/>
      <c r="AP991" s="13"/>
      <c r="AQ991" s="13"/>
      <c r="AR991" s="13"/>
    </row>
    <row r="992" spans="1:44" ht="10.5" customHeight="1" x14ac:dyDescent="0.15">
      <c r="A992" s="13"/>
      <c r="B992" s="13"/>
      <c r="C992" s="13"/>
      <c r="D992" s="13"/>
      <c r="E992" s="13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  <c r="AJ992" s="13"/>
      <c r="AK992" s="13"/>
      <c r="AL992" s="13"/>
      <c r="AM992" s="13"/>
      <c r="AN992" s="13"/>
      <c r="AO992" s="13"/>
      <c r="AP992" s="13"/>
      <c r="AQ992" s="13"/>
      <c r="AR992" s="13"/>
    </row>
    <row r="993" spans="1:44" ht="10.5" customHeight="1" x14ac:dyDescent="0.15">
      <c r="A993" s="13"/>
      <c r="B993" s="13"/>
      <c r="C993" s="13"/>
      <c r="D993" s="13"/>
      <c r="E993" s="13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  <c r="AJ993" s="13"/>
      <c r="AK993" s="13"/>
      <c r="AL993" s="13"/>
      <c r="AM993" s="13"/>
      <c r="AN993" s="13"/>
      <c r="AO993" s="13"/>
      <c r="AP993" s="13"/>
      <c r="AQ993" s="13"/>
      <c r="AR993" s="13"/>
    </row>
    <row r="994" spans="1:44" ht="10.5" customHeight="1" x14ac:dyDescent="0.15">
      <c r="A994" s="13"/>
      <c r="B994" s="13"/>
      <c r="C994" s="13"/>
      <c r="D994" s="13"/>
      <c r="E994" s="13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  <c r="AJ994" s="13"/>
      <c r="AK994" s="13"/>
      <c r="AL994" s="13"/>
      <c r="AM994" s="13"/>
      <c r="AN994" s="13"/>
      <c r="AO994" s="13"/>
      <c r="AP994" s="13"/>
      <c r="AQ994" s="13"/>
      <c r="AR994" s="13"/>
    </row>
    <row r="995" spans="1:44" ht="10.5" customHeight="1" x14ac:dyDescent="0.15">
      <c r="A995" s="13"/>
      <c r="B995" s="13"/>
      <c r="C995" s="13"/>
      <c r="D995" s="13"/>
      <c r="E995" s="13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  <c r="AJ995" s="13"/>
      <c r="AK995" s="13"/>
      <c r="AL995" s="13"/>
      <c r="AM995" s="13"/>
      <c r="AN995" s="13"/>
      <c r="AO995" s="13"/>
      <c r="AP995" s="13"/>
      <c r="AQ995" s="13"/>
      <c r="AR995" s="13"/>
    </row>
    <row r="996" spans="1:44" ht="10.5" customHeight="1" x14ac:dyDescent="0.15">
      <c r="A996" s="13"/>
      <c r="B996" s="13"/>
      <c r="C996" s="13"/>
      <c r="D996" s="13"/>
      <c r="E996" s="13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  <c r="AJ996" s="13"/>
      <c r="AK996" s="13"/>
      <c r="AL996" s="13"/>
      <c r="AM996" s="13"/>
      <c r="AN996" s="13"/>
      <c r="AO996" s="13"/>
      <c r="AP996" s="13"/>
      <c r="AQ996" s="13"/>
      <c r="AR996" s="13"/>
    </row>
    <row r="997" spans="1:44" ht="10.5" customHeight="1" x14ac:dyDescent="0.15">
      <c r="A997" s="13"/>
      <c r="B997" s="13"/>
      <c r="C997" s="13"/>
      <c r="D997" s="13"/>
      <c r="E997" s="13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  <c r="AJ997" s="13"/>
      <c r="AK997" s="13"/>
      <c r="AL997" s="13"/>
      <c r="AM997" s="13"/>
      <c r="AN997" s="13"/>
      <c r="AO997" s="13"/>
      <c r="AP997" s="13"/>
      <c r="AQ997" s="13"/>
      <c r="AR997" s="13"/>
    </row>
    <row r="998" spans="1:44" ht="10.5" customHeight="1" x14ac:dyDescent="0.15">
      <c r="A998" s="13"/>
      <c r="B998" s="13"/>
      <c r="C998" s="13"/>
      <c r="D998" s="13"/>
      <c r="E998" s="13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  <c r="AJ998" s="13"/>
      <c r="AK998" s="13"/>
      <c r="AL998" s="13"/>
      <c r="AM998" s="13"/>
      <c r="AN998" s="13"/>
      <c r="AO998" s="13"/>
      <c r="AP998" s="13"/>
      <c r="AQ998" s="13"/>
      <c r="AR998" s="13"/>
    </row>
    <row r="999" spans="1:44" ht="10.5" customHeight="1" x14ac:dyDescent="0.15">
      <c r="A999" s="13"/>
      <c r="B999" s="13"/>
      <c r="C999" s="13"/>
      <c r="D999" s="13"/>
      <c r="E999" s="13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  <c r="AJ999" s="13"/>
      <c r="AK999" s="13"/>
      <c r="AL999" s="13"/>
      <c r="AM999" s="13"/>
      <c r="AN999" s="13"/>
      <c r="AO999" s="13"/>
      <c r="AP999" s="13"/>
      <c r="AQ999" s="13"/>
      <c r="AR999" s="13"/>
    </row>
    <row r="1000" spans="1:44" ht="10.5" customHeight="1" x14ac:dyDescent="0.15">
      <c r="A1000" s="13"/>
      <c r="B1000" s="13"/>
      <c r="C1000" s="13"/>
      <c r="D1000" s="13"/>
      <c r="E1000" s="13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  <c r="AJ1000" s="13"/>
      <c r="AK1000" s="13"/>
      <c r="AL1000" s="13"/>
      <c r="AM1000" s="13"/>
      <c r="AN1000" s="13"/>
      <c r="AO1000" s="13"/>
      <c r="AP1000" s="13"/>
      <c r="AQ1000" s="13"/>
      <c r="AR1000" s="13"/>
    </row>
    <row r="1001" spans="1:44" ht="10.5" customHeight="1" x14ac:dyDescent="0.15">
      <c r="A1001" s="13"/>
      <c r="B1001" s="13"/>
      <c r="C1001" s="13"/>
      <c r="D1001" s="13"/>
      <c r="E1001" s="13"/>
      <c r="F1001" s="13"/>
      <c r="G1001" s="13"/>
      <c r="H1001" s="13"/>
      <c r="I1001" s="13"/>
      <c r="J1001" s="13"/>
      <c r="K1001" s="13"/>
      <c r="L1001" s="13"/>
      <c r="M1001" s="13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  <c r="AJ1001" s="13"/>
      <c r="AK1001" s="13"/>
      <c r="AL1001" s="13"/>
      <c r="AM1001" s="13"/>
      <c r="AN1001" s="13"/>
      <c r="AO1001" s="13"/>
      <c r="AP1001" s="13"/>
      <c r="AQ1001" s="13"/>
      <c r="AR1001" s="13"/>
    </row>
    <row r="1002" spans="1:44" ht="10.5" customHeight="1" x14ac:dyDescent="0.15">
      <c r="A1002" s="13"/>
      <c r="B1002" s="13"/>
      <c r="C1002" s="13"/>
      <c r="D1002" s="13"/>
      <c r="E1002" s="13"/>
      <c r="F1002" s="13"/>
      <c r="G1002" s="13"/>
      <c r="H1002" s="13"/>
      <c r="I1002" s="13"/>
      <c r="J1002" s="13"/>
      <c r="K1002" s="13"/>
      <c r="L1002" s="13"/>
      <c r="M1002" s="13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  <c r="AJ1002" s="13"/>
      <c r="AK1002" s="13"/>
      <c r="AL1002" s="13"/>
      <c r="AM1002" s="13"/>
      <c r="AN1002" s="13"/>
      <c r="AO1002" s="13"/>
      <c r="AP1002" s="13"/>
      <c r="AQ1002" s="13"/>
      <c r="AR1002" s="13"/>
    </row>
    <row r="1003" spans="1:44" ht="10.5" customHeight="1" x14ac:dyDescent="0.15">
      <c r="A1003" s="13"/>
      <c r="B1003" s="13"/>
      <c r="C1003" s="13"/>
      <c r="D1003" s="13"/>
      <c r="E1003" s="13"/>
      <c r="F1003" s="13"/>
      <c r="G1003" s="13"/>
      <c r="H1003" s="13"/>
      <c r="I1003" s="13"/>
      <c r="J1003" s="13"/>
      <c r="K1003" s="13"/>
      <c r="L1003" s="13"/>
      <c r="M1003" s="13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  <c r="AJ1003" s="13"/>
      <c r="AK1003" s="13"/>
      <c r="AL1003" s="13"/>
      <c r="AM1003" s="13"/>
      <c r="AN1003" s="13"/>
      <c r="AO1003" s="13"/>
      <c r="AP1003" s="13"/>
      <c r="AQ1003" s="13"/>
      <c r="AR1003" s="13"/>
    </row>
    <row r="1004" spans="1:44" ht="10.5" customHeight="1" x14ac:dyDescent="0.15">
      <c r="A1004" s="13"/>
      <c r="B1004" s="13"/>
      <c r="C1004" s="13"/>
      <c r="D1004" s="13"/>
      <c r="E1004" s="13"/>
      <c r="F1004" s="13"/>
      <c r="G1004" s="13"/>
      <c r="H1004" s="13"/>
      <c r="I1004" s="13"/>
      <c r="J1004" s="13"/>
      <c r="K1004" s="13"/>
      <c r="L1004" s="13"/>
      <c r="M1004" s="13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  <c r="AJ1004" s="13"/>
      <c r="AK1004" s="13"/>
      <c r="AL1004" s="13"/>
      <c r="AM1004" s="13"/>
      <c r="AN1004" s="13"/>
      <c r="AO1004" s="13"/>
      <c r="AP1004" s="13"/>
      <c r="AQ1004" s="13"/>
      <c r="AR1004" s="13"/>
    </row>
    <row r="1005" spans="1:44" ht="10.5" customHeight="1" x14ac:dyDescent="0.15">
      <c r="A1005" s="13"/>
      <c r="B1005" s="13"/>
      <c r="C1005" s="13"/>
      <c r="D1005" s="13"/>
      <c r="E1005" s="13"/>
      <c r="F1005" s="13"/>
      <c r="G1005" s="13"/>
      <c r="H1005" s="13"/>
      <c r="I1005" s="13"/>
      <c r="J1005" s="13"/>
      <c r="K1005" s="13"/>
      <c r="L1005" s="13"/>
      <c r="M1005" s="13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  <c r="AJ1005" s="13"/>
      <c r="AK1005" s="13"/>
      <c r="AL1005" s="13"/>
      <c r="AM1005" s="13"/>
      <c r="AN1005" s="13"/>
      <c r="AO1005" s="13"/>
      <c r="AP1005" s="13"/>
      <c r="AQ1005" s="13"/>
      <c r="AR1005" s="13"/>
    </row>
    <row r="1006" spans="1:44" ht="10.5" customHeight="1" x14ac:dyDescent="0.15">
      <c r="A1006" s="13"/>
      <c r="B1006" s="13"/>
      <c r="C1006" s="13"/>
      <c r="D1006" s="13"/>
      <c r="E1006" s="13"/>
      <c r="F1006" s="13"/>
      <c r="G1006" s="13"/>
      <c r="H1006" s="13"/>
      <c r="I1006" s="13"/>
      <c r="J1006" s="13"/>
      <c r="K1006" s="13"/>
      <c r="L1006" s="13"/>
      <c r="M1006" s="13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  <c r="AJ1006" s="13"/>
      <c r="AK1006" s="13"/>
      <c r="AL1006" s="13"/>
      <c r="AM1006" s="13"/>
      <c r="AN1006" s="13"/>
      <c r="AO1006" s="13"/>
      <c r="AP1006" s="13"/>
      <c r="AQ1006" s="13"/>
      <c r="AR1006" s="13"/>
    </row>
    <row r="1007" spans="1:44" ht="10.5" customHeight="1" x14ac:dyDescent="0.15">
      <c r="A1007" s="13"/>
      <c r="B1007" s="13"/>
      <c r="C1007" s="13"/>
      <c r="D1007" s="13"/>
      <c r="E1007" s="13"/>
      <c r="F1007" s="13"/>
      <c r="G1007" s="13"/>
      <c r="H1007" s="13"/>
      <c r="I1007" s="13"/>
      <c r="J1007" s="13"/>
      <c r="K1007" s="13"/>
      <c r="L1007" s="13"/>
      <c r="M1007" s="13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  <c r="AJ1007" s="13"/>
      <c r="AK1007" s="13"/>
      <c r="AL1007" s="13"/>
      <c r="AM1007" s="13"/>
      <c r="AN1007" s="13"/>
      <c r="AO1007" s="13"/>
      <c r="AP1007" s="13"/>
      <c r="AQ1007" s="13"/>
      <c r="AR1007" s="13"/>
    </row>
    <row r="1008" spans="1:44" ht="10.5" customHeight="1" x14ac:dyDescent="0.15">
      <c r="A1008" s="13"/>
      <c r="B1008" s="13"/>
      <c r="C1008" s="13"/>
      <c r="D1008" s="13"/>
      <c r="E1008" s="13"/>
      <c r="F1008" s="13"/>
      <c r="G1008" s="13"/>
      <c r="H1008" s="13"/>
      <c r="I1008" s="13"/>
      <c r="J1008" s="13"/>
      <c r="K1008" s="13"/>
      <c r="L1008" s="13"/>
      <c r="M1008" s="13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  <c r="AJ1008" s="13"/>
      <c r="AK1008" s="13"/>
      <c r="AL1008" s="13"/>
      <c r="AM1008" s="13"/>
      <c r="AN1008" s="13"/>
      <c r="AO1008" s="13"/>
      <c r="AP1008" s="13"/>
      <c r="AQ1008" s="13"/>
      <c r="AR1008" s="13"/>
    </row>
    <row r="1009" spans="1:44" ht="10.5" customHeight="1" x14ac:dyDescent="0.15">
      <c r="A1009" s="13"/>
      <c r="B1009" s="13"/>
      <c r="C1009" s="13"/>
      <c r="D1009" s="13"/>
      <c r="E1009" s="13"/>
      <c r="F1009" s="13"/>
      <c r="G1009" s="13"/>
      <c r="H1009" s="13"/>
      <c r="I1009" s="13"/>
      <c r="J1009" s="13"/>
      <c r="K1009" s="13"/>
      <c r="L1009" s="13"/>
      <c r="M1009" s="13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  <c r="AJ1009" s="13"/>
      <c r="AK1009" s="13"/>
      <c r="AL1009" s="13"/>
      <c r="AM1009" s="13"/>
      <c r="AN1009" s="13"/>
      <c r="AO1009" s="13"/>
      <c r="AP1009" s="13"/>
      <c r="AQ1009" s="13"/>
      <c r="AR1009" s="13"/>
    </row>
    <row r="1010" spans="1:44" ht="10.5" customHeight="1" x14ac:dyDescent="0.15">
      <c r="A1010" s="13"/>
      <c r="B1010" s="13"/>
      <c r="C1010" s="13"/>
      <c r="D1010" s="13"/>
      <c r="E1010" s="13"/>
      <c r="F1010" s="13"/>
      <c r="G1010" s="13"/>
      <c r="H1010" s="13"/>
      <c r="I1010" s="13"/>
      <c r="J1010" s="13"/>
      <c r="K1010" s="13"/>
      <c r="L1010" s="13"/>
      <c r="M1010" s="13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  <c r="AJ1010" s="13"/>
      <c r="AK1010" s="13"/>
      <c r="AL1010" s="13"/>
      <c r="AM1010" s="13"/>
      <c r="AN1010" s="13"/>
      <c r="AO1010" s="13"/>
      <c r="AP1010" s="13"/>
      <c r="AQ1010" s="13"/>
      <c r="AR1010" s="13"/>
    </row>
    <row r="1011" spans="1:44" ht="10.5" customHeight="1" x14ac:dyDescent="0.15">
      <c r="A1011" s="13"/>
      <c r="B1011" s="13"/>
      <c r="C1011" s="13"/>
      <c r="D1011" s="13"/>
      <c r="E1011" s="13"/>
      <c r="F1011" s="13"/>
      <c r="G1011" s="13"/>
      <c r="H1011" s="13"/>
      <c r="I1011" s="13"/>
      <c r="J1011" s="13"/>
      <c r="K1011" s="13"/>
      <c r="L1011" s="13"/>
      <c r="M1011" s="13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  <c r="AJ1011" s="13"/>
      <c r="AK1011" s="13"/>
      <c r="AL1011" s="13"/>
      <c r="AM1011" s="13"/>
      <c r="AN1011" s="13"/>
      <c r="AO1011" s="13"/>
      <c r="AP1011" s="13"/>
      <c r="AQ1011" s="13"/>
      <c r="AR1011" s="13"/>
    </row>
    <row r="1012" spans="1:44" ht="10.5" customHeight="1" x14ac:dyDescent="0.15">
      <c r="A1012" s="13"/>
      <c r="B1012" s="13"/>
      <c r="C1012" s="13"/>
      <c r="D1012" s="13"/>
      <c r="E1012" s="13"/>
      <c r="F1012" s="13"/>
      <c r="G1012" s="13"/>
      <c r="H1012" s="13"/>
      <c r="I1012" s="13"/>
      <c r="J1012" s="13"/>
      <c r="K1012" s="13"/>
      <c r="L1012" s="13"/>
      <c r="M1012" s="13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  <c r="AJ1012" s="13"/>
      <c r="AK1012" s="13"/>
      <c r="AL1012" s="13"/>
      <c r="AM1012" s="13"/>
      <c r="AN1012" s="13"/>
      <c r="AO1012" s="13"/>
      <c r="AP1012" s="13"/>
      <c r="AQ1012" s="13"/>
      <c r="AR1012" s="13"/>
    </row>
    <row r="1013" spans="1:44" ht="10.5" customHeight="1" x14ac:dyDescent="0.15">
      <c r="A1013" s="13"/>
      <c r="B1013" s="13"/>
      <c r="C1013" s="13"/>
      <c r="D1013" s="13"/>
      <c r="E1013" s="13"/>
      <c r="F1013" s="13"/>
      <c r="G1013" s="13"/>
      <c r="H1013" s="13"/>
      <c r="I1013" s="13"/>
      <c r="J1013" s="13"/>
      <c r="K1013" s="13"/>
      <c r="L1013" s="13"/>
      <c r="M1013" s="13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  <c r="AJ1013" s="13"/>
      <c r="AK1013" s="13"/>
      <c r="AL1013" s="13"/>
      <c r="AM1013" s="13"/>
      <c r="AN1013" s="13"/>
      <c r="AO1013" s="13"/>
      <c r="AP1013" s="13"/>
      <c r="AQ1013" s="13"/>
      <c r="AR1013" s="13"/>
    </row>
    <row r="1014" spans="1:44" ht="10.5" customHeight="1" x14ac:dyDescent="0.15">
      <c r="A1014" s="13"/>
      <c r="B1014" s="13"/>
      <c r="C1014" s="13"/>
      <c r="D1014" s="13"/>
      <c r="E1014" s="13"/>
      <c r="F1014" s="13"/>
      <c r="G1014" s="13"/>
      <c r="H1014" s="13"/>
      <c r="I1014" s="13"/>
      <c r="J1014" s="13"/>
      <c r="K1014" s="13"/>
      <c r="L1014" s="13"/>
      <c r="M1014" s="13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  <c r="AJ1014" s="13"/>
      <c r="AK1014" s="13"/>
      <c r="AL1014" s="13"/>
      <c r="AM1014" s="13"/>
      <c r="AN1014" s="13"/>
      <c r="AO1014" s="13"/>
      <c r="AP1014" s="13"/>
      <c r="AQ1014" s="13"/>
      <c r="AR1014" s="13"/>
    </row>
    <row r="1015" spans="1:44" ht="10.5" customHeight="1" x14ac:dyDescent="0.15">
      <c r="A1015" s="13"/>
      <c r="B1015" s="13"/>
      <c r="C1015" s="13"/>
      <c r="D1015" s="13"/>
      <c r="E1015" s="13"/>
      <c r="F1015" s="13"/>
      <c r="G1015" s="13"/>
      <c r="H1015" s="13"/>
      <c r="I1015" s="13"/>
      <c r="J1015" s="13"/>
      <c r="K1015" s="13"/>
      <c r="L1015" s="13"/>
      <c r="M1015" s="13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  <c r="AJ1015" s="13"/>
      <c r="AK1015" s="13"/>
      <c r="AL1015" s="13"/>
      <c r="AM1015" s="13"/>
      <c r="AN1015" s="13"/>
      <c r="AO1015" s="13"/>
      <c r="AP1015" s="13"/>
      <c r="AQ1015" s="13"/>
      <c r="AR1015" s="13"/>
    </row>
    <row r="1016" spans="1:44" ht="10.5" customHeight="1" x14ac:dyDescent="0.15">
      <c r="A1016" s="13"/>
      <c r="B1016" s="13"/>
      <c r="C1016" s="13"/>
      <c r="D1016" s="13"/>
      <c r="E1016" s="13"/>
      <c r="F1016" s="13"/>
      <c r="G1016" s="13"/>
      <c r="H1016" s="13"/>
      <c r="I1016" s="13"/>
      <c r="J1016" s="13"/>
      <c r="K1016" s="13"/>
      <c r="L1016" s="13"/>
      <c r="M1016" s="13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  <c r="AJ1016" s="13"/>
      <c r="AK1016" s="13"/>
      <c r="AL1016" s="13"/>
      <c r="AM1016" s="13"/>
      <c r="AN1016" s="13"/>
      <c r="AO1016" s="13"/>
      <c r="AP1016" s="13"/>
      <c r="AQ1016" s="13"/>
      <c r="AR1016" s="13"/>
    </row>
    <row r="1017" spans="1:44" ht="10.5" customHeight="1" x14ac:dyDescent="0.15">
      <c r="A1017" s="13"/>
      <c r="B1017" s="13"/>
      <c r="C1017" s="13"/>
      <c r="D1017" s="13"/>
      <c r="E1017" s="13"/>
      <c r="F1017" s="13"/>
      <c r="G1017" s="13"/>
      <c r="H1017" s="13"/>
      <c r="I1017" s="13"/>
      <c r="J1017" s="13"/>
      <c r="K1017" s="13"/>
      <c r="L1017" s="13"/>
      <c r="M1017" s="13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  <c r="AJ1017" s="13"/>
      <c r="AK1017" s="13"/>
      <c r="AL1017" s="13"/>
      <c r="AM1017" s="13"/>
      <c r="AN1017" s="13"/>
      <c r="AO1017" s="13"/>
      <c r="AP1017" s="13"/>
      <c r="AQ1017" s="13"/>
      <c r="AR1017" s="13"/>
    </row>
    <row r="1018" spans="1:44" ht="10.5" customHeight="1" x14ac:dyDescent="0.15">
      <c r="A1018" s="13"/>
      <c r="B1018" s="13"/>
      <c r="C1018" s="13"/>
      <c r="D1018" s="13"/>
      <c r="E1018" s="13"/>
      <c r="F1018" s="13"/>
      <c r="G1018" s="13"/>
      <c r="H1018" s="13"/>
      <c r="I1018" s="13"/>
      <c r="J1018" s="13"/>
      <c r="K1018" s="13"/>
      <c r="L1018" s="13"/>
      <c r="M1018" s="13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  <c r="AJ1018" s="13"/>
      <c r="AK1018" s="13"/>
      <c r="AL1018" s="13"/>
      <c r="AM1018" s="13"/>
      <c r="AN1018" s="13"/>
      <c r="AO1018" s="13"/>
      <c r="AP1018" s="13"/>
      <c r="AQ1018" s="13"/>
      <c r="AR1018" s="13"/>
    </row>
    <row r="1019" spans="1:44" ht="10.5" customHeight="1" x14ac:dyDescent="0.15">
      <c r="A1019" s="13"/>
      <c r="B1019" s="13"/>
      <c r="C1019" s="13"/>
      <c r="D1019" s="13"/>
      <c r="E1019" s="13"/>
      <c r="F1019" s="13"/>
      <c r="G1019" s="13"/>
      <c r="H1019" s="13"/>
      <c r="I1019" s="13"/>
      <c r="J1019" s="13"/>
      <c r="K1019" s="13"/>
      <c r="L1019" s="13"/>
      <c r="M1019" s="13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  <c r="AJ1019" s="13"/>
      <c r="AK1019" s="13"/>
      <c r="AL1019" s="13"/>
      <c r="AM1019" s="13"/>
      <c r="AN1019" s="13"/>
      <c r="AO1019" s="13"/>
      <c r="AP1019" s="13"/>
      <c r="AQ1019" s="13"/>
      <c r="AR1019" s="13"/>
    </row>
    <row r="1020" spans="1:44" ht="10.5" customHeight="1" x14ac:dyDescent="0.15">
      <c r="A1020" s="13"/>
      <c r="B1020" s="13"/>
      <c r="C1020" s="13"/>
      <c r="D1020" s="13"/>
      <c r="E1020" s="13"/>
      <c r="F1020" s="13"/>
      <c r="G1020" s="13"/>
      <c r="H1020" s="13"/>
      <c r="I1020" s="13"/>
      <c r="J1020" s="13"/>
      <c r="K1020" s="13"/>
      <c r="L1020" s="13"/>
      <c r="M1020" s="13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O1020" s="13"/>
      <c r="AP1020" s="13"/>
      <c r="AQ1020" s="13"/>
      <c r="AR1020" s="13"/>
    </row>
    <row r="1021" spans="1:44" ht="10.5" customHeight="1" x14ac:dyDescent="0.15">
      <c r="A1021" s="13"/>
      <c r="B1021" s="13"/>
      <c r="C1021" s="13"/>
      <c r="D1021" s="13"/>
      <c r="E1021" s="13"/>
      <c r="F1021" s="13"/>
      <c r="G1021" s="13"/>
      <c r="H1021" s="13"/>
      <c r="I1021" s="13"/>
      <c r="J1021" s="13"/>
      <c r="K1021" s="13"/>
      <c r="L1021" s="13"/>
      <c r="M1021" s="13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O1021" s="13"/>
      <c r="AP1021" s="13"/>
      <c r="AQ1021" s="13"/>
      <c r="AR1021" s="13"/>
    </row>
    <row r="1022" spans="1:44" ht="10.5" customHeight="1" x14ac:dyDescent="0.15">
      <c r="A1022" s="13"/>
      <c r="B1022" s="13"/>
      <c r="C1022" s="13"/>
      <c r="D1022" s="13"/>
      <c r="E1022" s="13"/>
      <c r="F1022" s="13"/>
      <c r="G1022" s="13"/>
      <c r="H1022" s="13"/>
      <c r="I1022" s="13"/>
      <c r="J1022" s="13"/>
      <c r="K1022" s="13"/>
      <c r="L1022" s="13"/>
      <c r="M1022" s="13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O1022" s="13"/>
      <c r="AP1022" s="13"/>
      <c r="AQ1022" s="13"/>
      <c r="AR1022" s="13"/>
    </row>
    <row r="1023" spans="1:44" ht="10.5" customHeight="1" x14ac:dyDescent="0.15">
      <c r="A1023" s="13"/>
      <c r="B1023" s="13"/>
      <c r="C1023" s="13"/>
      <c r="D1023" s="13"/>
      <c r="E1023" s="13"/>
      <c r="F1023" s="13"/>
      <c r="G1023" s="13"/>
      <c r="H1023" s="13"/>
      <c r="I1023" s="13"/>
      <c r="J1023" s="13"/>
      <c r="K1023" s="13"/>
      <c r="L1023" s="13"/>
      <c r="M1023" s="13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O1023" s="13"/>
      <c r="AP1023" s="13"/>
      <c r="AQ1023" s="13"/>
      <c r="AR1023" s="13"/>
    </row>
    <row r="1024" spans="1:44" ht="10.5" customHeight="1" x14ac:dyDescent="0.15">
      <c r="A1024" s="13"/>
      <c r="B1024" s="13"/>
      <c r="C1024" s="13"/>
      <c r="D1024" s="13"/>
      <c r="E1024" s="13"/>
      <c r="F1024" s="13"/>
      <c r="G1024" s="13"/>
      <c r="H1024" s="13"/>
      <c r="I1024" s="13"/>
      <c r="J1024" s="13"/>
      <c r="K1024" s="13"/>
      <c r="L1024" s="13"/>
      <c r="M1024" s="13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O1024" s="13"/>
      <c r="AP1024" s="13"/>
      <c r="AQ1024" s="13"/>
      <c r="AR1024" s="13"/>
    </row>
    <row r="1025" spans="1:44" ht="10.5" customHeight="1" x14ac:dyDescent="0.15">
      <c r="A1025" s="13"/>
      <c r="B1025" s="13"/>
      <c r="C1025" s="13"/>
      <c r="D1025" s="13"/>
      <c r="E1025" s="13"/>
      <c r="F1025" s="13"/>
      <c r="G1025" s="13"/>
      <c r="H1025" s="13"/>
      <c r="I1025" s="13"/>
      <c r="J1025" s="13"/>
      <c r="K1025" s="13"/>
      <c r="L1025" s="13"/>
      <c r="M1025" s="13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O1025" s="13"/>
      <c r="AP1025" s="13"/>
      <c r="AQ1025" s="13"/>
      <c r="AR1025" s="13"/>
    </row>
    <row r="1026" spans="1:44" ht="10.5" customHeight="1" x14ac:dyDescent="0.15">
      <c r="A1026" s="13"/>
      <c r="B1026" s="13"/>
      <c r="C1026" s="13"/>
      <c r="D1026" s="13"/>
      <c r="E1026" s="13"/>
      <c r="F1026" s="13"/>
      <c r="G1026" s="13"/>
      <c r="H1026" s="13"/>
      <c r="I1026" s="13"/>
      <c r="J1026" s="13"/>
      <c r="K1026" s="13"/>
      <c r="L1026" s="13"/>
      <c r="M1026" s="13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O1026" s="13"/>
      <c r="AP1026" s="13"/>
      <c r="AQ1026" s="13"/>
      <c r="AR1026" s="13"/>
    </row>
    <row r="1027" spans="1:44" ht="10.5" customHeight="1" x14ac:dyDescent="0.15">
      <c r="A1027" s="13"/>
      <c r="B1027" s="13"/>
      <c r="C1027" s="13"/>
      <c r="D1027" s="13"/>
      <c r="E1027" s="13"/>
      <c r="F1027" s="13"/>
      <c r="G1027" s="13"/>
      <c r="H1027" s="13"/>
      <c r="I1027" s="13"/>
      <c r="J1027" s="13"/>
      <c r="K1027" s="13"/>
      <c r="L1027" s="13"/>
      <c r="M1027" s="13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O1027" s="13"/>
      <c r="AP1027" s="13"/>
      <c r="AQ1027" s="13"/>
      <c r="AR1027" s="13"/>
    </row>
    <row r="1028" spans="1:44" ht="10.5" customHeight="1" x14ac:dyDescent="0.15">
      <c r="A1028" s="13"/>
      <c r="B1028" s="13"/>
      <c r="C1028" s="13"/>
      <c r="D1028" s="13"/>
      <c r="E1028" s="13"/>
      <c r="F1028" s="13"/>
      <c r="G1028" s="13"/>
      <c r="H1028" s="13"/>
      <c r="I1028" s="13"/>
      <c r="J1028" s="13"/>
      <c r="K1028" s="13"/>
      <c r="L1028" s="13"/>
      <c r="M1028" s="13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O1028" s="13"/>
      <c r="AP1028" s="13"/>
      <c r="AQ1028" s="13"/>
      <c r="AR1028" s="13"/>
    </row>
    <row r="1029" spans="1:44" ht="10.5" customHeight="1" x14ac:dyDescent="0.15">
      <c r="A1029" s="13"/>
      <c r="B1029" s="13"/>
      <c r="C1029" s="13"/>
      <c r="D1029" s="13"/>
      <c r="E1029" s="13"/>
      <c r="F1029" s="13"/>
      <c r="G1029" s="13"/>
      <c r="H1029" s="13"/>
      <c r="I1029" s="13"/>
      <c r="J1029" s="13"/>
      <c r="K1029" s="13"/>
      <c r="L1029" s="13"/>
      <c r="M1029" s="13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O1029" s="13"/>
      <c r="AP1029" s="13"/>
      <c r="AQ1029" s="13"/>
      <c r="AR1029" s="13"/>
    </row>
    <row r="1030" spans="1:44" ht="10.5" customHeight="1" x14ac:dyDescent="0.15">
      <c r="A1030" s="13"/>
      <c r="B1030" s="13"/>
      <c r="C1030" s="13"/>
      <c r="D1030" s="13"/>
      <c r="E1030" s="13"/>
      <c r="F1030" s="13"/>
      <c r="G1030" s="13"/>
      <c r="H1030" s="13"/>
      <c r="I1030" s="13"/>
      <c r="J1030" s="13"/>
      <c r="K1030" s="13"/>
      <c r="L1030" s="13"/>
      <c r="M1030" s="13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O1030" s="13"/>
      <c r="AP1030" s="13"/>
      <c r="AQ1030" s="13"/>
      <c r="AR1030" s="13"/>
    </row>
    <row r="1031" spans="1:44" ht="10.5" customHeight="1" x14ac:dyDescent="0.15">
      <c r="A1031" s="13"/>
      <c r="B1031" s="13"/>
      <c r="C1031" s="13"/>
      <c r="D1031" s="13"/>
      <c r="E1031" s="13"/>
      <c r="F1031" s="13"/>
      <c r="G1031" s="13"/>
      <c r="H1031" s="13"/>
      <c r="I1031" s="13"/>
      <c r="J1031" s="13"/>
      <c r="K1031" s="13"/>
      <c r="L1031" s="13"/>
      <c r="M1031" s="13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O1031" s="13"/>
      <c r="AP1031" s="13"/>
      <c r="AQ1031" s="13"/>
      <c r="AR1031" s="13"/>
    </row>
    <row r="1032" spans="1:44" ht="10.5" customHeight="1" x14ac:dyDescent="0.15">
      <c r="A1032" s="13"/>
      <c r="B1032" s="13"/>
      <c r="C1032" s="13"/>
      <c r="D1032" s="13"/>
      <c r="E1032" s="13"/>
      <c r="F1032" s="13"/>
      <c r="G1032" s="13"/>
      <c r="H1032" s="13"/>
      <c r="I1032" s="13"/>
      <c r="J1032" s="13"/>
      <c r="K1032" s="13"/>
      <c r="L1032" s="13"/>
      <c r="M1032" s="13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O1032" s="13"/>
      <c r="AP1032" s="13"/>
      <c r="AQ1032" s="13"/>
      <c r="AR1032" s="13"/>
    </row>
    <row r="1033" spans="1:44" ht="10.5" customHeight="1" x14ac:dyDescent="0.15">
      <c r="A1033" s="13"/>
      <c r="B1033" s="13"/>
      <c r="C1033" s="13"/>
      <c r="D1033" s="13"/>
      <c r="E1033" s="13"/>
      <c r="F1033" s="13"/>
      <c r="G1033" s="13"/>
      <c r="H1033" s="13"/>
      <c r="I1033" s="13"/>
      <c r="J1033" s="13"/>
      <c r="K1033" s="13"/>
      <c r="L1033" s="13"/>
      <c r="M1033" s="13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O1033" s="13"/>
      <c r="AP1033" s="13"/>
      <c r="AQ1033" s="13"/>
      <c r="AR1033" s="13"/>
    </row>
    <row r="1034" spans="1:44" ht="15" customHeight="1" x14ac:dyDescent="0.15">
      <c r="A1034" s="13"/>
      <c r="B1034" s="13"/>
      <c r="C1034" s="13"/>
      <c r="D1034" s="13"/>
      <c r="E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</row>
    <row r="1035" spans="1:44" ht="15" customHeight="1" x14ac:dyDescent="0.15">
      <c r="A1035" s="13"/>
      <c r="B1035" s="13"/>
      <c r="C1035" s="13"/>
      <c r="D1035" s="13"/>
      <c r="E1035" s="13"/>
    </row>
    <row r="1036" spans="1:44" ht="15" customHeight="1" x14ac:dyDescent="0.15">
      <c r="A1036" s="13"/>
      <c r="B1036" s="13"/>
      <c r="C1036" s="13"/>
      <c r="D1036" s="13"/>
      <c r="E1036" s="13"/>
    </row>
    <row r="1037" spans="1:44" ht="15" customHeight="1" x14ac:dyDescent="0.15">
      <c r="A1037" s="13"/>
      <c r="B1037" s="13"/>
      <c r="C1037" s="13"/>
      <c r="D1037" s="13"/>
      <c r="E1037" s="13"/>
    </row>
    <row r="1038" spans="1:44" ht="15" customHeight="1" x14ac:dyDescent="0.15">
      <c r="A1038" s="13"/>
      <c r="B1038" s="13"/>
      <c r="C1038" s="13"/>
      <c r="D1038" s="13"/>
      <c r="E1038" s="13"/>
    </row>
    <row r="1039" spans="1:44" ht="15" customHeight="1" x14ac:dyDescent="0.15">
      <c r="A1039" s="13"/>
      <c r="B1039" s="13"/>
      <c r="C1039" s="13"/>
      <c r="D1039" s="13"/>
      <c r="E1039" s="13"/>
    </row>
    <row r="1040" spans="1:44" ht="15" customHeight="1" x14ac:dyDescent="0.15">
      <c r="A1040" s="13"/>
      <c r="B1040" s="13"/>
      <c r="C1040" s="13"/>
      <c r="D1040" s="13"/>
      <c r="E1040" s="13"/>
    </row>
    <row r="1041" spans="1:5" ht="15" customHeight="1" x14ac:dyDescent="0.15">
      <c r="A1041" s="13"/>
      <c r="B1041" s="13"/>
      <c r="C1041" s="13"/>
      <c r="D1041" s="13"/>
      <c r="E1041" s="13"/>
    </row>
  </sheetData>
  <mergeCells count="200">
    <mergeCell ref="C53:E53"/>
    <mergeCell ref="X8:AG8"/>
    <mergeCell ref="P16:Q16"/>
    <mergeCell ref="J32:K32"/>
    <mergeCell ref="A8:E8"/>
    <mergeCell ref="AE20:AG20"/>
    <mergeCell ref="T13:U13"/>
    <mergeCell ref="P18:Q18"/>
    <mergeCell ref="P9:Q10"/>
    <mergeCell ref="T16:U16"/>
    <mergeCell ref="L34:M34"/>
    <mergeCell ref="N34:O34"/>
    <mergeCell ref="C45:E45"/>
    <mergeCell ref="AE22:AG22"/>
    <mergeCell ref="J18:K18"/>
    <mergeCell ref="J33:K33"/>
    <mergeCell ref="L27:M27"/>
    <mergeCell ref="T36:U36"/>
    <mergeCell ref="N27:O27"/>
    <mergeCell ref="X20:AD20"/>
    <mergeCell ref="T9:U10"/>
    <mergeCell ref="X14:AD14"/>
    <mergeCell ref="AE21:AG21"/>
    <mergeCell ref="C47:E47"/>
    <mergeCell ref="X11:AD11"/>
    <mergeCell ref="C19:E19"/>
    <mergeCell ref="AE19:AG19"/>
    <mergeCell ref="X22:AD22"/>
    <mergeCell ref="L18:M18"/>
    <mergeCell ref="L33:M33"/>
    <mergeCell ref="AE9:AG9"/>
    <mergeCell ref="X12:AD12"/>
    <mergeCell ref="N18:O18"/>
    <mergeCell ref="P27:Q27"/>
    <mergeCell ref="N33:O33"/>
    <mergeCell ref="R27:S27"/>
    <mergeCell ref="N17:O17"/>
    <mergeCell ref="P17:Q17"/>
    <mergeCell ref="AE11:AG11"/>
    <mergeCell ref="R20:S20"/>
    <mergeCell ref="AE12:AG12"/>
    <mergeCell ref="X10:AD10"/>
    <mergeCell ref="L13:M13"/>
    <mergeCell ref="R31:S31"/>
    <mergeCell ref="N29:O29"/>
    <mergeCell ref="C22:E22"/>
    <mergeCell ref="L25:M26"/>
    <mergeCell ref="R19:S19"/>
    <mergeCell ref="J8:U8"/>
    <mergeCell ref="P19:Q19"/>
    <mergeCell ref="T17:U17"/>
    <mergeCell ref="J9:K10"/>
    <mergeCell ref="C14:E14"/>
    <mergeCell ref="N25:O26"/>
    <mergeCell ref="P12:Q12"/>
    <mergeCell ref="T19:U19"/>
    <mergeCell ref="T34:U34"/>
    <mergeCell ref="L11:M11"/>
    <mergeCell ref="T28:U28"/>
    <mergeCell ref="R25:S26"/>
    <mergeCell ref="T25:U26"/>
    <mergeCell ref="T30:U30"/>
    <mergeCell ref="P29:Q29"/>
    <mergeCell ref="R29:S29"/>
    <mergeCell ref="R11:S11"/>
    <mergeCell ref="J14:K14"/>
    <mergeCell ref="T20:U20"/>
    <mergeCell ref="T32:U32"/>
    <mergeCell ref="T14:U14"/>
    <mergeCell ref="R13:S13"/>
    <mergeCell ref="J13:K13"/>
    <mergeCell ref="P31:Q31"/>
    <mergeCell ref="A9:A10"/>
    <mergeCell ref="P30:Q30"/>
    <mergeCell ref="C26:E26"/>
    <mergeCell ref="P14:Q14"/>
    <mergeCell ref="R14:S14"/>
    <mergeCell ref="B9:B10"/>
    <mergeCell ref="AE14:AG14"/>
    <mergeCell ref="L19:M19"/>
    <mergeCell ref="J28:K28"/>
    <mergeCell ref="C21:E21"/>
    <mergeCell ref="L28:M28"/>
    <mergeCell ref="T12:U12"/>
    <mergeCell ref="X17:AD17"/>
    <mergeCell ref="AE16:AG16"/>
    <mergeCell ref="X19:AD19"/>
    <mergeCell ref="AE18:AG18"/>
    <mergeCell ref="C27:E27"/>
    <mergeCell ref="X9:AD9"/>
    <mergeCell ref="AE10:AG10"/>
    <mergeCell ref="R15:S15"/>
    <mergeCell ref="R9:S10"/>
    <mergeCell ref="N14:O14"/>
    <mergeCell ref="R12:S12"/>
    <mergeCell ref="L29:M29"/>
    <mergeCell ref="C50:E50"/>
    <mergeCell ref="J29:K29"/>
    <mergeCell ref="L32:M32"/>
    <mergeCell ref="N32:O32"/>
    <mergeCell ref="C36:E36"/>
    <mergeCell ref="C11:E11"/>
    <mergeCell ref="R35:S35"/>
    <mergeCell ref="C28:E28"/>
    <mergeCell ref="J35:K35"/>
    <mergeCell ref="L35:M35"/>
    <mergeCell ref="C37:E37"/>
    <mergeCell ref="J16:K16"/>
    <mergeCell ref="C46:E46"/>
    <mergeCell ref="C24:E24"/>
    <mergeCell ref="N30:O30"/>
    <mergeCell ref="J12:K12"/>
    <mergeCell ref="L17:M17"/>
    <mergeCell ref="C44:E44"/>
    <mergeCell ref="N11:O11"/>
    <mergeCell ref="C40:E40"/>
    <mergeCell ref="J19:K19"/>
    <mergeCell ref="R28:S28"/>
    <mergeCell ref="P25:Q26"/>
    <mergeCell ref="N19:O19"/>
    <mergeCell ref="C12:E12"/>
    <mergeCell ref="P28:Q28"/>
    <mergeCell ref="N13:O13"/>
    <mergeCell ref="C15:E15"/>
    <mergeCell ref="C16:E16"/>
    <mergeCell ref="R17:S17"/>
    <mergeCell ref="J15:K15"/>
    <mergeCell ref="L15:M15"/>
    <mergeCell ref="C17:E17"/>
    <mergeCell ref="C52:E52"/>
    <mergeCell ref="AE13:AG13"/>
    <mergeCell ref="C39:E39"/>
    <mergeCell ref="X21:AD21"/>
    <mergeCell ref="C48:E48"/>
    <mergeCell ref="T18:U18"/>
    <mergeCell ref="P11:Q11"/>
    <mergeCell ref="J27:K27"/>
    <mergeCell ref="R36:S36"/>
    <mergeCell ref="L30:M30"/>
    <mergeCell ref="C38:E38"/>
    <mergeCell ref="AE15:AG15"/>
    <mergeCell ref="J11:K11"/>
    <mergeCell ref="C13:E13"/>
    <mergeCell ref="T11:U11"/>
    <mergeCell ref="X13:AD13"/>
    <mergeCell ref="N28:O28"/>
    <mergeCell ref="C51:E51"/>
    <mergeCell ref="J25:K26"/>
    <mergeCell ref="L12:M12"/>
    <mergeCell ref="R30:S30"/>
    <mergeCell ref="N12:O12"/>
    <mergeCell ref="C23:E23"/>
    <mergeCell ref="L14:M14"/>
    <mergeCell ref="C49:E49"/>
    <mergeCell ref="C9:E10"/>
    <mergeCell ref="J31:K31"/>
    <mergeCell ref="P13:Q13"/>
    <mergeCell ref="L31:M31"/>
    <mergeCell ref="N31:O31"/>
    <mergeCell ref="C42:E42"/>
    <mergeCell ref="N15:O15"/>
    <mergeCell ref="P15:Q15"/>
    <mergeCell ref="P33:Q33"/>
    <mergeCell ref="C20:E20"/>
    <mergeCell ref="C25:E25"/>
    <mergeCell ref="N35:O35"/>
    <mergeCell ref="P35:Q35"/>
    <mergeCell ref="J24:U24"/>
    <mergeCell ref="L16:M16"/>
    <mergeCell ref="T33:U33"/>
    <mergeCell ref="N16:O16"/>
    <mergeCell ref="C41:E41"/>
    <mergeCell ref="C43:E43"/>
    <mergeCell ref="J30:K30"/>
    <mergeCell ref="L9:M10"/>
    <mergeCell ref="R34:S34"/>
    <mergeCell ref="N9:O10"/>
    <mergeCell ref="T27:U27"/>
    <mergeCell ref="T35:U35"/>
    <mergeCell ref="X16:AD16"/>
    <mergeCell ref="T31:U31"/>
    <mergeCell ref="X18:AD18"/>
    <mergeCell ref="T15:U15"/>
    <mergeCell ref="T29:U29"/>
    <mergeCell ref="AE17:AG17"/>
    <mergeCell ref="A33:A34"/>
    <mergeCell ref="P32:Q32"/>
    <mergeCell ref="C18:E18"/>
    <mergeCell ref="R32:S32"/>
    <mergeCell ref="R18:S18"/>
    <mergeCell ref="R33:S33"/>
    <mergeCell ref="B33:B34"/>
    <mergeCell ref="R16:S16"/>
    <mergeCell ref="J34:K34"/>
    <mergeCell ref="J17:K17"/>
    <mergeCell ref="P34:Q34"/>
    <mergeCell ref="A32:E32"/>
    <mergeCell ref="C35:E35"/>
    <mergeCell ref="X15:AD15"/>
    <mergeCell ref="C33:E34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87"/>
  <sheetViews>
    <sheetView topLeftCell="B1" zoomScale="90" zoomScaleNormal="90" workbookViewId="0">
      <selection activeCell="W14" sqref="W14"/>
    </sheetView>
  </sheetViews>
  <sheetFormatPr baseColWidth="10" defaultColWidth="17.83203125" defaultRowHeight="13" x14ac:dyDescent="0.2"/>
  <cols>
    <col min="1" max="1" width="4" style="18" hidden="1" customWidth="1"/>
    <col min="2" max="2" width="22" style="18" customWidth="1"/>
    <col min="3" max="3" width="20" style="18" customWidth="1"/>
    <col min="4" max="4" width="20" style="19" customWidth="1"/>
    <col min="5" max="5" width="8" style="19" customWidth="1"/>
    <col min="6" max="9" width="5.5" style="19" customWidth="1"/>
    <col min="10" max="35" width="5.5" style="18" customWidth="1"/>
    <col min="36" max="36" width="12" style="20" customWidth="1"/>
    <col min="37" max="37" width="12" style="21" customWidth="1"/>
    <col min="38" max="38" width="11.5" style="18" customWidth="1"/>
    <col min="39" max="39" width="6.6640625" style="18" customWidth="1"/>
    <col min="40" max="40" width="13.83203125" style="18" customWidth="1"/>
    <col min="41" max="41" width="17.83203125" style="18" customWidth="1"/>
    <col min="42" max="16384" width="17.83203125" style="18"/>
  </cols>
  <sheetData>
    <row r="1" spans="1:37" s="19" customFormat="1" ht="78" customHeight="1" x14ac:dyDescent="0.15">
      <c r="A1" s="12"/>
      <c r="B1" s="78" t="s">
        <v>109</v>
      </c>
      <c r="C1" s="79" t="s">
        <v>110</v>
      </c>
      <c r="D1" s="79" t="s">
        <v>111</v>
      </c>
      <c r="E1" s="81">
        <v>1</v>
      </c>
      <c r="F1" s="81">
        <v>2</v>
      </c>
      <c r="G1" s="81">
        <v>3</v>
      </c>
      <c r="H1" s="81">
        <v>4</v>
      </c>
      <c r="I1" s="81">
        <v>5</v>
      </c>
      <c r="J1" s="81">
        <v>6</v>
      </c>
      <c r="K1" s="81">
        <v>7</v>
      </c>
      <c r="L1" s="81">
        <v>8</v>
      </c>
      <c r="M1" s="81">
        <v>9</v>
      </c>
      <c r="N1" s="81">
        <v>10</v>
      </c>
      <c r="O1" s="81">
        <v>11</v>
      </c>
      <c r="P1" s="81">
        <v>12</v>
      </c>
      <c r="Q1" s="81">
        <v>13</v>
      </c>
      <c r="R1" s="81">
        <v>14</v>
      </c>
      <c r="S1" s="81">
        <v>15</v>
      </c>
      <c r="T1" s="81">
        <v>16</v>
      </c>
      <c r="U1" s="81">
        <v>17</v>
      </c>
      <c r="V1" s="81">
        <v>18</v>
      </c>
      <c r="W1" s="81">
        <v>19</v>
      </c>
      <c r="X1" s="81">
        <v>20</v>
      </c>
      <c r="Y1" s="81">
        <v>21</v>
      </c>
      <c r="Z1" s="81">
        <v>22</v>
      </c>
      <c r="AA1" s="81">
        <v>23</v>
      </c>
      <c r="AB1" s="81">
        <v>24</v>
      </c>
      <c r="AC1" s="81">
        <v>25</v>
      </c>
      <c r="AD1" s="81">
        <v>26</v>
      </c>
      <c r="AE1" s="81">
        <v>27</v>
      </c>
      <c r="AF1" s="81">
        <v>28</v>
      </c>
      <c r="AG1" s="81">
        <v>29</v>
      </c>
      <c r="AH1" s="81">
        <v>30</v>
      </c>
      <c r="AI1" s="81">
        <v>31</v>
      </c>
      <c r="AJ1" s="81" t="s">
        <v>112</v>
      </c>
      <c r="AK1" s="81" t="s">
        <v>112</v>
      </c>
    </row>
    <row r="2" spans="1:37" ht="18" customHeight="1" x14ac:dyDescent="0.2">
      <c r="A2" s="54"/>
      <c r="B2" s="56" t="s">
        <v>113</v>
      </c>
      <c r="C2" s="57">
        <v>78</v>
      </c>
      <c r="D2" s="57">
        <v>2</v>
      </c>
      <c r="E2" s="57">
        <v>47</v>
      </c>
      <c r="F2" s="57">
        <f t="shared" ref="F2:AI2" si="0">+E2</f>
        <v>47</v>
      </c>
      <c r="G2" s="57">
        <f t="shared" si="0"/>
        <v>47</v>
      </c>
      <c r="H2" s="57">
        <f t="shared" si="0"/>
        <v>47</v>
      </c>
      <c r="I2" s="57">
        <f t="shared" si="0"/>
        <v>47</v>
      </c>
      <c r="J2" s="57">
        <f t="shared" si="0"/>
        <v>47</v>
      </c>
      <c r="K2" s="57">
        <f t="shared" si="0"/>
        <v>47</v>
      </c>
      <c r="L2" s="57">
        <f t="shared" si="0"/>
        <v>47</v>
      </c>
      <c r="M2" s="57">
        <f t="shared" si="0"/>
        <v>47</v>
      </c>
      <c r="N2" s="57">
        <f t="shared" si="0"/>
        <v>47</v>
      </c>
      <c r="O2" s="57">
        <f t="shared" si="0"/>
        <v>47</v>
      </c>
      <c r="P2" s="57">
        <f t="shared" si="0"/>
        <v>47</v>
      </c>
      <c r="Q2" s="57">
        <f t="shared" si="0"/>
        <v>47</v>
      </c>
      <c r="R2" s="57">
        <f t="shared" si="0"/>
        <v>47</v>
      </c>
      <c r="S2" s="57">
        <f t="shared" si="0"/>
        <v>47</v>
      </c>
      <c r="T2" s="57">
        <f t="shared" si="0"/>
        <v>47</v>
      </c>
      <c r="U2" s="57">
        <f t="shared" si="0"/>
        <v>47</v>
      </c>
      <c r="V2" s="57">
        <f t="shared" si="0"/>
        <v>47</v>
      </c>
      <c r="W2" s="57">
        <f t="shared" si="0"/>
        <v>47</v>
      </c>
      <c r="X2" s="57">
        <f t="shared" si="0"/>
        <v>47</v>
      </c>
      <c r="Y2" s="57">
        <f t="shared" si="0"/>
        <v>47</v>
      </c>
      <c r="Z2" s="57">
        <f t="shared" si="0"/>
        <v>47</v>
      </c>
      <c r="AA2" s="57">
        <f t="shared" si="0"/>
        <v>47</v>
      </c>
      <c r="AB2" s="57">
        <f t="shared" si="0"/>
        <v>47</v>
      </c>
      <c r="AC2" s="57">
        <f t="shared" si="0"/>
        <v>47</v>
      </c>
      <c r="AD2" s="57">
        <f t="shared" si="0"/>
        <v>47</v>
      </c>
      <c r="AE2" s="57">
        <f t="shared" si="0"/>
        <v>47</v>
      </c>
      <c r="AF2" s="57">
        <f t="shared" si="0"/>
        <v>47</v>
      </c>
      <c r="AG2" s="57">
        <f t="shared" si="0"/>
        <v>47</v>
      </c>
      <c r="AH2" s="57">
        <f t="shared" si="0"/>
        <v>47</v>
      </c>
      <c r="AI2" s="57">
        <f t="shared" si="0"/>
        <v>47</v>
      </c>
      <c r="AJ2" s="58">
        <f t="shared" ref="AJ2:AJ30" si="1">AVERAGE(E2:AI2)</f>
        <v>47</v>
      </c>
      <c r="AK2" s="57">
        <f t="shared" ref="AK2:AK30" si="2">+AJ2*D2</f>
        <v>94</v>
      </c>
    </row>
    <row r="3" spans="1:37" ht="18" customHeight="1" x14ac:dyDescent="0.2">
      <c r="A3" s="55"/>
      <c r="B3" s="59" t="s">
        <v>114</v>
      </c>
      <c r="C3" s="60">
        <v>46</v>
      </c>
      <c r="D3" s="60">
        <v>2</v>
      </c>
      <c r="E3" s="60">
        <v>46</v>
      </c>
      <c r="F3" s="60">
        <f t="shared" ref="F3:S3" si="3">+E3</f>
        <v>46</v>
      </c>
      <c r="G3" s="60">
        <f t="shared" si="3"/>
        <v>46</v>
      </c>
      <c r="H3" s="60">
        <f t="shared" si="3"/>
        <v>46</v>
      </c>
      <c r="I3" s="60">
        <f t="shared" si="3"/>
        <v>46</v>
      </c>
      <c r="J3" s="60">
        <f t="shared" si="3"/>
        <v>46</v>
      </c>
      <c r="K3" s="60">
        <f t="shared" si="3"/>
        <v>46</v>
      </c>
      <c r="L3" s="60">
        <f t="shared" si="3"/>
        <v>46</v>
      </c>
      <c r="M3" s="60">
        <f t="shared" si="3"/>
        <v>46</v>
      </c>
      <c r="N3" s="60">
        <f t="shared" si="3"/>
        <v>46</v>
      </c>
      <c r="O3" s="60">
        <f t="shared" si="3"/>
        <v>46</v>
      </c>
      <c r="P3" s="60">
        <f t="shared" si="3"/>
        <v>46</v>
      </c>
      <c r="Q3" s="60">
        <f t="shared" si="3"/>
        <v>46</v>
      </c>
      <c r="R3" s="60">
        <f t="shared" si="3"/>
        <v>46</v>
      </c>
      <c r="S3" s="60">
        <f t="shared" si="3"/>
        <v>46</v>
      </c>
      <c r="T3" s="66">
        <f>+S3-6</f>
        <v>40</v>
      </c>
      <c r="U3" s="60">
        <f t="shared" ref="U3:AG3" si="4">+T3</f>
        <v>40</v>
      </c>
      <c r="V3" s="60">
        <f t="shared" si="4"/>
        <v>40</v>
      </c>
      <c r="W3" s="60">
        <f t="shared" si="4"/>
        <v>40</v>
      </c>
      <c r="X3" s="60">
        <f t="shared" si="4"/>
        <v>40</v>
      </c>
      <c r="Y3" s="60">
        <f t="shared" si="4"/>
        <v>40</v>
      </c>
      <c r="Z3" s="60">
        <f t="shared" si="4"/>
        <v>40</v>
      </c>
      <c r="AA3" s="60">
        <f t="shared" si="4"/>
        <v>40</v>
      </c>
      <c r="AB3" s="60">
        <f t="shared" si="4"/>
        <v>40</v>
      </c>
      <c r="AC3" s="60">
        <f t="shared" si="4"/>
        <v>40</v>
      </c>
      <c r="AD3" s="60">
        <f t="shared" si="4"/>
        <v>40</v>
      </c>
      <c r="AE3" s="60">
        <f t="shared" si="4"/>
        <v>40</v>
      </c>
      <c r="AF3" s="60">
        <f t="shared" si="4"/>
        <v>40</v>
      </c>
      <c r="AG3" s="60">
        <f t="shared" si="4"/>
        <v>40</v>
      </c>
      <c r="AH3" s="60">
        <f>+AF3</f>
        <v>40</v>
      </c>
      <c r="AI3" s="60">
        <f>+AG3</f>
        <v>40</v>
      </c>
      <c r="AJ3" s="61">
        <f t="shared" si="1"/>
        <v>42.903225806451616</v>
      </c>
      <c r="AK3" s="60">
        <f t="shared" si="2"/>
        <v>85.806451612903231</v>
      </c>
    </row>
    <row r="4" spans="1:37" ht="18" customHeight="1" x14ac:dyDescent="0.2">
      <c r="A4" s="54"/>
      <c r="B4" s="56" t="s">
        <v>115</v>
      </c>
      <c r="C4" s="57">
        <v>1</v>
      </c>
      <c r="D4" s="57">
        <v>2</v>
      </c>
      <c r="E4" s="57">
        <v>1</v>
      </c>
      <c r="F4" s="57">
        <f t="shared" ref="F4:S4" si="5">+E4</f>
        <v>1</v>
      </c>
      <c r="G4" s="57">
        <f t="shared" si="5"/>
        <v>1</v>
      </c>
      <c r="H4" s="57">
        <f t="shared" si="5"/>
        <v>1</v>
      </c>
      <c r="I4" s="57">
        <f t="shared" si="5"/>
        <v>1</v>
      </c>
      <c r="J4" s="57">
        <f t="shared" si="5"/>
        <v>1</v>
      </c>
      <c r="K4" s="57">
        <f t="shared" si="5"/>
        <v>1</v>
      </c>
      <c r="L4" s="57">
        <f t="shared" si="5"/>
        <v>1</v>
      </c>
      <c r="M4" s="57">
        <f t="shared" si="5"/>
        <v>1</v>
      </c>
      <c r="N4" s="57">
        <f t="shared" si="5"/>
        <v>1</v>
      </c>
      <c r="O4" s="57">
        <f t="shared" si="5"/>
        <v>1</v>
      </c>
      <c r="P4" s="57">
        <f t="shared" si="5"/>
        <v>1</v>
      </c>
      <c r="Q4" s="57">
        <f t="shared" si="5"/>
        <v>1</v>
      </c>
      <c r="R4" s="57">
        <f t="shared" si="5"/>
        <v>1</v>
      </c>
      <c r="S4" s="57">
        <f t="shared" si="5"/>
        <v>1</v>
      </c>
      <c r="T4" s="57">
        <f>+S4</f>
        <v>1</v>
      </c>
      <c r="U4" s="57">
        <f t="shared" ref="U4:AG4" si="6">+T4</f>
        <v>1</v>
      </c>
      <c r="V4" s="57">
        <f t="shared" si="6"/>
        <v>1</v>
      </c>
      <c r="W4" s="57">
        <f t="shared" si="6"/>
        <v>1</v>
      </c>
      <c r="X4" s="57">
        <f t="shared" si="6"/>
        <v>1</v>
      </c>
      <c r="Y4" s="57">
        <f t="shared" si="6"/>
        <v>1</v>
      </c>
      <c r="Z4" s="57">
        <f t="shared" si="6"/>
        <v>1</v>
      </c>
      <c r="AA4" s="57">
        <f t="shared" si="6"/>
        <v>1</v>
      </c>
      <c r="AB4" s="57">
        <f t="shared" si="6"/>
        <v>1</v>
      </c>
      <c r="AC4" s="57">
        <f t="shared" si="6"/>
        <v>1</v>
      </c>
      <c r="AD4" s="57">
        <f t="shared" si="6"/>
        <v>1</v>
      </c>
      <c r="AE4" s="57">
        <f t="shared" si="6"/>
        <v>1</v>
      </c>
      <c r="AF4" s="57">
        <f t="shared" si="6"/>
        <v>1</v>
      </c>
      <c r="AG4" s="57">
        <f t="shared" si="6"/>
        <v>1</v>
      </c>
      <c r="AH4" s="57">
        <f>+AF4</f>
        <v>1</v>
      </c>
      <c r="AI4" s="57">
        <f>+AG4</f>
        <v>1</v>
      </c>
      <c r="AJ4" s="58">
        <f t="shared" si="1"/>
        <v>1</v>
      </c>
      <c r="AK4" s="57">
        <f t="shared" si="2"/>
        <v>2</v>
      </c>
    </row>
    <row r="5" spans="1:37" ht="18" customHeight="1" x14ac:dyDescent="0.2">
      <c r="A5" s="55"/>
      <c r="B5" s="59" t="s">
        <v>116</v>
      </c>
      <c r="C5" s="60">
        <v>657</v>
      </c>
      <c r="D5" s="60">
        <v>2</v>
      </c>
      <c r="E5" s="60">
        <v>730</v>
      </c>
      <c r="F5" s="65">
        <f>E5+35+35-4</f>
        <v>796</v>
      </c>
      <c r="G5" s="60">
        <f>F5+10</f>
        <v>806</v>
      </c>
      <c r="H5" s="68">
        <f>G5</f>
        <v>806</v>
      </c>
      <c r="I5" s="60">
        <f>H5</f>
        <v>806</v>
      </c>
      <c r="J5" s="60">
        <f>I5</f>
        <v>806</v>
      </c>
      <c r="K5" s="60">
        <f>J5</f>
        <v>806</v>
      </c>
      <c r="L5" s="66">
        <f>K5-1</f>
        <v>805</v>
      </c>
      <c r="M5" s="60">
        <f>L5</f>
        <v>805</v>
      </c>
      <c r="N5" s="60">
        <f>M5</f>
        <v>805</v>
      </c>
      <c r="O5" s="60">
        <f>N5</f>
        <v>805</v>
      </c>
      <c r="P5" s="66">
        <f>O5-6-6-1</f>
        <v>792</v>
      </c>
      <c r="Q5" s="68">
        <f>P5+35</f>
        <v>827</v>
      </c>
      <c r="R5" s="65">
        <f>Q5+32-8</f>
        <v>851</v>
      </c>
      <c r="S5" s="60">
        <f>R5</f>
        <v>851</v>
      </c>
      <c r="T5" s="66">
        <f>S5-15-3-8</f>
        <v>825</v>
      </c>
      <c r="U5" s="60">
        <f>T5</f>
        <v>825</v>
      </c>
      <c r="V5" s="60">
        <f>U5</f>
        <v>825</v>
      </c>
      <c r="W5" s="60">
        <f>V5</f>
        <v>825</v>
      </c>
      <c r="X5" s="60">
        <f>W5</f>
        <v>825</v>
      </c>
      <c r="Y5" s="66">
        <f>X5-10-3</f>
        <v>812</v>
      </c>
      <c r="Z5" s="60">
        <f>Y5</f>
        <v>812</v>
      </c>
      <c r="AA5" s="65">
        <f>Z5+38+38+38-9-6</f>
        <v>911</v>
      </c>
      <c r="AB5" s="60">
        <f>AA5</f>
        <v>911</v>
      </c>
      <c r="AC5" s="60">
        <f>AB5</f>
        <v>911</v>
      </c>
      <c r="AD5" s="65">
        <f>AC5+38+38+38+38+38+38-3</f>
        <v>1136</v>
      </c>
      <c r="AE5" s="66">
        <f>AD5-6-2</f>
        <v>1128</v>
      </c>
      <c r="AF5" s="66">
        <f>AE5-24</f>
        <v>1104</v>
      </c>
      <c r="AG5" s="60">
        <f>AF5</f>
        <v>1104</v>
      </c>
      <c r="AH5" s="60">
        <f>AG5</f>
        <v>1104</v>
      </c>
      <c r="AI5" s="60">
        <f>AH5</f>
        <v>1104</v>
      </c>
      <c r="AJ5" s="61">
        <f t="shared" si="1"/>
        <v>879.32258064516134</v>
      </c>
      <c r="AK5" s="60">
        <f t="shared" si="2"/>
        <v>1758.6451612903227</v>
      </c>
    </row>
    <row r="6" spans="1:37" ht="18" customHeight="1" x14ac:dyDescent="0.2">
      <c r="A6" s="54"/>
      <c r="B6" s="56" t="s">
        <v>117</v>
      </c>
      <c r="C6" s="57">
        <v>30</v>
      </c>
      <c r="D6" s="57">
        <v>2</v>
      </c>
      <c r="E6" s="57">
        <v>27</v>
      </c>
      <c r="F6" s="57">
        <f t="shared" ref="F6:T6" si="7">+E6</f>
        <v>27</v>
      </c>
      <c r="G6" s="57">
        <f t="shared" si="7"/>
        <v>27</v>
      </c>
      <c r="H6" s="57">
        <f t="shared" si="7"/>
        <v>27</v>
      </c>
      <c r="I6" s="57">
        <f t="shared" si="7"/>
        <v>27</v>
      </c>
      <c r="J6" s="57">
        <f t="shared" si="7"/>
        <v>27</v>
      </c>
      <c r="K6" s="57">
        <f t="shared" si="7"/>
        <v>27</v>
      </c>
      <c r="L6" s="57">
        <f t="shared" si="7"/>
        <v>27</v>
      </c>
      <c r="M6" s="57">
        <f t="shared" si="7"/>
        <v>27</v>
      </c>
      <c r="N6" s="57">
        <f t="shared" si="7"/>
        <v>27</v>
      </c>
      <c r="O6" s="57">
        <f t="shared" si="7"/>
        <v>27</v>
      </c>
      <c r="P6" s="57">
        <f t="shared" si="7"/>
        <v>27</v>
      </c>
      <c r="Q6" s="57">
        <f t="shared" si="7"/>
        <v>27</v>
      </c>
      <c r="R6" s="57">
        <f t="shared" si="7"/>
        <v>27</v>
      </c>
      <c r="S6" s="57">
        <f t="shared" si="7"/>
        <v>27</v>
      </c>
      <c r="T6" s="57">
        <f t="shared" si="7"/>
        <v>27</v>
      </c>
      <c r="U6" s="57">
        <f>T6</f>
        <v>27</v>
      </c>
      <c r="V6" s="57">
        <f t="shared" ref="V6:AG6" si="8">+U6</f>
        <v>27</v>
      </c>
      <c r="W6" s="57">
        <f t="shared" si="8"/>
        <v>27</v>
      </c>
      <c r="X6" s="57">
        <f t="shared" si="8"/>
        <v>27</v>
      </c>
      <c r="Y6" s="57">
        <f t="shared" si="8"/>
        <v>27</v>
      </c>
      <c r="Z6" s="57">
        <f t="shared" si="8"/>
        <v>27</v>
      </c>
      <c r="AA6" s="57">
        <f t="shared" si="8"/>
        <v>27</v>
      </c>
      <c r="AB6" s="57">
        <f t="shared" si="8"/>
        <v>27</v>
      </c>
      <c r="AC6" s="57">
        <f t="shared" si="8"/>
        <v>27</v>
      </c>
      <c r="AD6" s="57">
        <f t="shared" si="8"/>
        <v>27</v>
      </c>
      <c r="AE6" s="57">
        <f t="shared" si="8"/>
        <v>27</v>
      </c>
      <c r="AF6" s="57">
        <f t="shared" si="8"/>
        <v>27</v>
      </c>
      <c r="AG6" s="57">
        <f t="shared" si="8"/>
        <v>27</v>
      </c>
      <c r="AH6" s="57">
        <f t="shared" ref="AH6:AH30" si="9">+AF6</f>
        <v>27</v>
      </c>
      <c r="AI6" s="57">
        <f t="shared" ref="AI6:AI30" si="10">+AG6</f>
        <v>27</v>
      </c>
      <c r="AJ6" s="58">
        <f t="shared" si="1"/>
        <v>27</v>
      </c>
      <c r="AK6" s="57">
        <f t="shared" si="2"/>
        <v>54</v>
      </c>
    </row>
    <row r="7" spans="1:37" ht="18" customHeight="1" x14ac:dyDescent="0.2">
      <c r="A7" s="55"/>
      <c r="B7" s="59" t="s">
        <v>118</v>
      </c>
      <c r="C7" s="60">
        <v>46</v>
      </c>
      <c r="D7" s="60">
        <v>2</v>
      </c>
      <c r="E7" s="60">
        <v>42</v>
      </c>
      <c r="F7" s="60">
        <f t="shared" ref="F7:T7" si="11">+E7</f>
        <v>42</v>
      </c>
      <c r="G7" s="60">
        <f t="shared" si="11"/>
        <v>42</v>
      </c>
      <c r="H7" s="60">
        <f t="shared" si="11"/>
        <v>42</v>
      </c>
      <c r="I7" s="60">
        <f t="shared" si="11"/>
        <v>42</v>
      </c>
      <c r="J7" s="60">
        <f t="shared" si="11"/>
        <v>42</v>
      </c>
      <c r="K7" s="60">
        <f t="shared" si="11"/>
        <v>42</v>
      </c>
      <c r="L7" s="60">
        <f t="shared" si="11"/>
        <v>42</v>
      </c>
      <c r="M7" s="60">
        <f t="shared" si="11"/>
        <v>42</v>
      </c>
      <c r="N7" s="60">
        <f t="shared" si="11"/>
        <v>42</v>
      </c>
      <c r="O7" s="60">
        <f t="shared" si="11"/>
        <v>42</v>
      </c>
      <c r="P7" s="60">
        <f t="shared" si="11"/>
        <v>42</v>
      </c>
      <c r="Q7" s="60">
        <f t="shared" si="11"/>
        <v>42</v>
      </c>
      <c r="R7" s="60">
        <f t="shared" si="11"/>
        <v>42</v>
      </c>
      <c r="S7" s="60">
        <f t="shared" si="11"/>
        <v>42</v>
      </c>
      <c r="T7" s="60">
        <f t="shared" si="11"/>
        <v>42</v>
      </c>
      <c r="U7" s="60">
        <f t="shared" ref="U7:U30" si="12">+T7</f>
        <v>42</v>
      </c>
      <c r="V7" s="60">
        <f t="shared" ref="V7:AG7" si="13">+U7</f>
        <v>42</v>
      </c>
      <c r="W7" s="60">
        <f t="shared" si="13"/>
        <v>42</v>
      </c>
      <c r="X7" s="60">
        <f t="shared" si="13"/>
        <v>42</v>
      </c>
      <c r="Y7" s="60">
        <f t="shared" si="13"/>
        <v>42</v>
      </c>
      <c r="Z7" s="60">
        <f t="shared" si="13"/>
        <v>42</v>
      </c>
      <c r="AA7" s="60">
        <f t="shared" si="13"/>
        <v>42</v>
      </c>
      <c r="AB7" s="60">
        <f t="shared" si="13"/>
        <v>42</v>
      </c>
      <c r="AC7" s="60">
        <f t="shared" si="13"/>
        <v>42</v>
      </c>
      <c r="AD7" s="60">
        <f t="shared" si="13"/>
        <v>42</v>
      </c>
      <c r="AE7" s="60">
        <f t="shared" si="13"/>
        <v>42</v>
      </c>
      <c r="AF7" s="60">
        <f t="shared" si="13"/>
        <v>42</v>
      </c>
      <c r="AG7" s="60">
        <f t="shared" si="13"/>
        <v>42</v>
      </c>
      <c r="AH7" s="60">
        <f t="shared" si="9"/>
        <v>42</v>
      </c>
      <c r="AI7" s="60">
        <f t="shared" si="10"/>
        <v>42</v>
      </c>
      <c r="AJ7" s="61">
        <f t="shared" si="1"/>
        <v>42</v>
      </c>
      <c r="AK7" s="60">
        <f t="shared" si="2"/>
        <v>84</v>
      </c>
    </row>
    <row r="8" spans="1:37" ht="18" customHeight="1" x14ac:dyDescent="0.2">
      <c r="A8" s="54"/>
      <c r="B8" s="56" t="s">
        <v>119</v>
      </c>
      <c r="C8" s="57">
        <v>86</v>
      </c>
      <c r="D8" s="57">
        <v>1.5</v>
      </c>
      <c r="E8" s="57">
        <v>58</v>
      </c>
      <c r="F8" s="57">
        <f t="shared" ref="F8:T8" si="14">+E8</f>
        <v>58</v>
      </c>
      <c r="G8" s="57">
        <f t="shared" si="14"/>
        <v>58</v>
      </c>
      <c r="H8" s="57">
        <f t="shared" si="14"/>
        <v>58</v>
      </c>
      <c r="I8" s="57">
        <f t="shared" si="14"/>
        <v>58</v>
      </c>
      <c r="J8" s="57">
        <f t="shared" si="14"/>
        <v>58</v>
      </c>
      <c r="K8" s="57">
        <f t="shared" si="14"/>
        <v>58</v>
      </c>
      <c r="L8" s="57">
        <f t="shared" si="14"/>
        <v>58</v>
      </c>
      <c r="M8" s="57">
        <f t="shared" si="14"/>
        <v>58</v>
      </c>
      <c r="N8" s="57">
        <f t="shared" si="14"/>
        <v>58</v>
      </c>
      <c r="O8" s="57">
        <f t="shared" si="14"/>
        <v>58</v>
      </c>
      <c r="P8" s="57">
        <f t="shared" si="14"/>
        <v>58</v>
      </c>
      <c r="Q8" s="57">
        <f t="shared" si="14"/>
        <v>58</v>
      </c>
      <c r="R8" s="57">
        <f t="shared" si="14"/>
        <v>58</v>
      </c>
      <c r="S8" s="57">
        <f t="shared" si="14"/>
        <v>58</v>
      </c>
      <c r="T8" s="57">
        <f t="shared" si="14"/>
        <v>58</v>
      </c>
      <c r="U8" s="57">
        <f t="shared" si="12"/>
        <v>58</v>
      </c>
      <c r="V8" s="57">
        <f t="shared" ref="V8:AA17" si="15">+U8</f>
        <v>58</v>
      </c>
      <c r="W8" s="57">
        <f t="shared" si="15"/>
        <v>58</v>
      </c>
      <c r="X8" s="57">
        <f t="shared" si="15"/>
        <v>58</v>
      </c>
      <c r="Y8" s="57">
        <f t="shared" si="15"/>
        <v>58</v>
      </c>
      <c r="Z8" s="57">
        <f t="shared" si="15"/>
        <v>58</v>
      </c>
      <c r="AA8" s="57">
        <f t="shared" si="15"/>
        <v>58</v>
      </c>
      <c r="AB8" s="57">
        <f>+AA8-1</f>
        <v>57</v>
      </c>
      <c r="AC8" s="57">
        <f t="shared" ref="AC8:AG17" si="16">+AB8</f>
        <v>57</v>
      </c>
      <c r="AD8" s="57">
        <f t="shared" si="16"/>
        <v>57</v>
      </c>
      <c r="AE8" s="57">
        <f t="shared" si="16"/>
        <v>57</v>
      </c>
      <c r="AF8" s="57">
        <f t="shared" si="16"/>
        <v>57</v>
      </c>
      <c r="AG8" s="57">
        <f t="shared" si="16"/>
        <v>57</v>
      </c>
      <c r="AH8" s="57">
        <f t="shared" si="9"/>
        <v>57</v>
      </c>
      <c r="AI8" s="57">
        <f t="shared" si="10"/>
        <v>57</v>
      </c>
      <c r="AJ8" s="58">
        <f t="shared" si="1"/>
        <v>57.741935483870968</v>
      </c>
      <c r="AK8" s="57">
        <f t="shared" si="2"/>
        <v>86.612903225806448</v>
      </c>
    </row>
    <row r="9" spans="1:37" ht="18" customHeight="1" x14ac:dyDescent="0.2">
      <c r="A9" s="55"/>
      <c r="B9" s="59" t="s">
        <v>120</v>
      </c>
      <c r="C9" s="60">
        <v>3</v>
      </c>
      <c r="D9" s="60">
        <v>1.5</v>
      </c>
      <c r="E9" s="60">
        <v>2</v>
      </c>
      <c r="F9" s="60">
        <f t="shared" ref="F9:P9" si="17">+E9</f>
        <v>2</v>
      </c>
      <c r="G9" s="60">
        <f t="shared" si="17"/>
        <v>2</v>
      </c>
      <c r="H9" s="60">
        <f t="shared" si="17"/>
        <v>2</v>
      </c>
      <c r="I9" s="60">
        <f t="shared" si="17"/>
        <v>2</v>
      </c>
      <c r="J9" s="60">
        <f t="shared" si="17"/>
        <v>2</v>
      </c>
      <c r="K9" s="60">
        <f t="shared" si="17"/>
        <v>2</v>
      </c>
      <c r="L9" s="60">
        <f t="shared" si="17"/>
        <v>2</v>
      </c>
      <c r="M9" s="60">
        <f t="shared" si="17"/>
        <v>2</v>
      </c>
      <c r="N9" s="60">
        <f t="shared" si="17"/>
        <v>2</v>
      </c>
      <c r="O9" s="60">
        <f t="shared" si="17"/>
        <v>2</v>
      </c>
      <c r="P9" s="60">
        <f t="shared" si="17"/>
        <v>2</v>
      </c>
      <c r="Q9" s="68">
        <f>+P9+8</f>
        <v>10</v>
      </c>
      <c r="R9" s="68">
        <f>+Q9+2</f>
        <v>12</v>
      </c>
      <c r="S9" s="60">
        <f>+R9</f>
        <v>12</v>
      </c>
      <c r="T9" s="66">
        <f>+S9-5</f>
        <v>7</v>
      </c>
      <c r="U9" s="60">
        <f t="shared" si="12"/>
        <v>7</v>
      </c>
      <c r="V9" s="60">
        <f t="shared" si="15"/>
        <v>7</v>
      </c>
      <c r="W9" s="60">
        <f t="shared" si="15"/>
        <v>7</v>
      </c>
      <c r="X9" s="60">
        <f t="shared" si="15"/>
        <v>7</v>
      </c>
      <c r="Y9" s="60">
        <f t="shared" si="15"/>
        <v>7</v>
      </c>
      <c r="Z9" s="60">
        <f t="shared" si="15"/>
        <v>7</v>
      </c>
      <c r="AA9" s="60">
        <f t="shared" si="15"/>
        <v>7</v>
      </c>
      <c r="AB9" s="60">
        <f t="shared" ref="AB9:AB30" si="18">+AA9</f>
        <v>7</v>
      </c>
      <c r="AC9" s="60">
        <f t="shared" si="16"/>
        <v>7</v>
      </c>
      <c r="AD9" s="60">
        <f t="shared" si="16"/>
        <v>7</v>
      </c>
      <c r="AE9" s="60">
        <f t="shared" si="16"/>
        <v>7</v>
      </c>
      <c r="AF9" s="60">
        <f t="shared" si="16"/>
        <v>7</v>
      </c>
      <c r="AG9" s="60">
        <f t="shared" si="16"/>
        <v>7</v>
      </c>
      <c r="AH9" s="60">
        <f t="shared" si="9"/>
        <v>7</v>
      </c>
      <c r="AI9" s="60">
        <f t="shared" si="10"/>
        <v>7</v>
      </c>
      <c r="AJ9" s="61">
        <f t="shared" si="1"/>
        <v>5.4838709677419351</v>
      </c>
      <c r="AK9" s="60">
        <f t="shared" si="2"/>
        <v>8.2258064516129021</v>
      </c>
    </row>
    <row r="10" spans="1:37" ht="18" customHeight="1" x14ac:dyDescent="0.2">
      <c r="A10" s="54"/>
      <c r="B10" s="56" t="s">
        <v>121</v>
      </c>
      <c r="C10" s="57">
        <v>10</v>
      </c>
      <c r="D10" s="57">
        <v>1.5</v>
      </c>
      <c r="E10" s="57">
        <v>10</v>
      </c>
      <c r="F10" s="57">
        <f t="shared" ref="F10:P10" si="19">+E10</f>
        <v>10</v>
      </c>
      <c r="G10" s="57">
        <f t="shared" si="19"/>
        <v>10</v>
      </c>
      <c r="H10" s="57">
        <f t="shared" si="19"/>
        <v>10</v>
      </c>
      <c r="I10" s="57">
        <f t="shared" si="19"/>
        <v>10</v>
      </c>
      <c r="J10" s="57">
        <f t="shared" si="19"/>
        <v>10</v>
      </c>
      <c r="K10" s="57">
        <f t="shared" si="19"/>
        <v>10</v>
      </c>
      <c r="L10" s="57">
        <f t="shared" si="19"/>
        <v>10</v>
      </c>
      <c r="M10" s="57">
        <f t="shared" si="19"/>
        <v>10</v>
      </c>
      <c r="N10" s="57">
        <f t="shared" si="19"/>
        <v>10</v>
      </c>
      <c r="O10" s="57">
        <f t="shared" si="19"/>
        <v>10</v>
      </c>
      <c r="P10" s="57">
        <f t="shared" si="19"/>
        <v>10</v>
      </c>
      <c r="Q10" s="57">
        <f>+P10</f>
        <v>10</v>
      </c>
      <c r="R10" s="57">
        <f>+Q10</f>
        <v>10</v>
      </c>
      <c r="S10" s="57">
        <f>+R10</f>
        <v>10</v>
      </c>
      <c r="T10" s="57">
        <f>+S10</f>
        <v>10</v>
      </c>
      <c r="U10" s="57">
        <f t="shared" si="12"/>
        <v>10</v>
      </c>
      <c r="V10" s="57">
        <f t="shared" si="15"/>
        <v>10</v>
      </c>
      <c r="W10" s="57">
        <f t="shared" si="15"/>
        <v>10</v>
      </c>
      <c r="X10" s="57">
        <f t="shared" si="15"/>
        <v>10</v>
      </c>
      <c r="Y10" s="57">
        <f t="shared" si="15"/>
        <v>10</v>
      </c>
      <c r="Z10" s="57">
        <f t="shared" si="15"/>
        <v>10</v>
      </c>
      <c r="AA10" s="57">
        <f t="shared" si="15"/>
        <v>10</v>
      </c>
      <c r="AB10" s="57">
        <f t="shared" si="18"/>
        <v>10</v>
      </c>
      <c r="AC10" s="57">
        <f t="shared" si="16"/>
        <v>10</v>
      </c>
      <c r="AD10" s="57">
        <f t="shared" si="16"/>
        <v>10</v>
      </c>
      <c r="AE10" s="57">
        <f t="shared" si="16"/>
        <v>10</v>
      </c>
      <c r="AF10" s="57">
        <f t="shared" si="16"/>
        <v>10</v>
      </c>
      <c r="AG10" s="57">
        <f t="shared" si="16"/>
        <v>10</v>
      </c>
      <c r="AH10" s="57">
        <f t="shared" si="9"/>
        <v>10</v>
      </c>
      <c r="AI10" s="57">
        <f t="shared" si="10"/>
        <v>10</v>
      </c>
      <c r="AJ10" s="58">
        <f t="shared" si="1"/>
        <v>10</v>
      </c>
      <c r="AK10" s="57">
        <f t="shared" si="2"/>
        <v>15</v>
      </c>
    </row>
    <row r="11" spans="1:37" ht="18" customHeight="1" x14ac:dyDescent="0.2">
      <c r="A11" s="55"/>
      <c r="B11" s="59" t="s">
        <v>122</v>
      </c>
      <c r="C11" s="60">
        <v>85</v>
      </c>
      <c r="D11" s="60">
        <v>2</v>
      </c>
      <c r="E11" s="60">
        <v>72</v>
      </c>
      <c r="F11" s="60">
        <f t="shared" ref="F11:P11" si="20">+E11</f>
        <v>72</v>
      </c>
      <c r="G11" s="60">
        <f t="shared" si="20"/>
        <v>72</v>
      </c>
      <c r="H11" s="60">
        <f t="shared" si="20"/>
        <v>72</v>
      </c>
      <c r="I11" s="60">
        <f t="shared" si="20"/>
        <v>72</v>
      </c>
      <c r="J11" s="60">
        <f t="shared" si="20"/>
        <v>72</v>
      </c>
      <c r="K11" s="60">
        <f t="shared" si="20"/>
        <v>72</v>
      </c>
      <c r="L11" s="60">
        <f t="shared" si="20"/>
        <v>72</v>
      </c>
      <c r="M11" s="60">
        <f t="shared" si="20"/>
        <v>72</v>
      </c>
      <c r="N11" s="60">
        <f t="shared" si="20"/>
        <v>72</v>
      </c>
      <c r="O11" s="60">
        <f t="shared" si="20"/>
        <v>72</v>
      </c>
      <c r="P11" s="60">
        <f t="shared" si="20"/>
        <v>72</v>
      </c>
      <c r="Q11" s="60">
        <f>+P11</f>
        <v>72</v>
      </c>
      <c r="R11" s="60">
        <f>+Q11</f>
        <v>72</v>
      </c>
      <c r="S11" s="66">
        <f>+R11-2</f>
        <v>70</v>
      </c>
      <c r="T11" s="66">
        <f>+S11-1</f>
        <v>69</v>
      </c>
      <c r="U11" s="60">
        <f t="shared" si="12"/>
        <v>69</v>
      </c>
      <c r="V11" s="60">
        <f t="shared" si="15"/>
        <v>69</v>
      </c>
      <c r="W11" s="60">
        <f t="shared" si="15"/>
        <v>69</v>
      </c>
      <c r="X11" s="60">
        <f t="shared" si="15"/>
        <v>69</v>
      </c>
      <c r="Y11" s="60">
        <f t="shared" si="15"/>
        <v>69</v>
      </c>
      <c r="Z11" s="60">
        <f t="shared" si="15"/>
        <v>69</v>
      </c>
      <c r="AA11" s="60">
        <f t="shared" si="15"/>
        <v>69</v>
      </c>
      <c r="AB11" s="60">
        <f t="shared" si="18"/>
        <v>69</v>
      </c>
      <c r="AC11" s="60">
        <f t="shared" si="16"/>
        <v>69</v>
      </c>
      <c r="AD11" s="60">
        <f t="shared" si="16"/>
        <v>69</v>
      </c>
      <c r="AE11" s="60">
        <f t="shared" si="16"/>
        <v>69</v>
      </c>
      <c r="AF11" s="60">
        <f t="shared" si="16"/>
        <v>69</v>
      </c>
      <c r="AG11" s="60">
        <f t="shared" si="16"/>
        <v>69</v>
      </c>
      <c r="AH11" s="60">
        <f t="shared" si="9"/>
        <v>69</v>
      </c>
      <c r="AI11" s="60">
        <f t="shared" si="10"/>
        <v>69</v>
      </c>
      <c r="AJ11" s="61">
        <f t="shared" si="1"/>
        <v>70.387096774193552</v>
      </c>
      <c r="AK11" s="60">
        <f t="shared" si="2"/>
        <v>140.7741935483871</v>
      </c>
    </row>
    <row r="12" spans="1:37" ht="18" customHeight="1" x14ac:dyDescent="0.2">
      <c r="A12" s="54"/>
      <c r="B12" s="56" t="s">
        <v>123</v>
      </c>
      <c r="C12" s="57">
        <v>127</v>
      </c>
      <c r="D12" s="57">
        <v>2.5</v>
      </c>
      <c r="E12" s="57">
        <v>123</v>
      </c>
      <c r="F12" s="57">
        <f t="shared" ref="F12:P12" si="21">+E12</f>
        <v>123</v>
      </c>
      <c r="G12" s="57">
        <f t="shared" si="21"/>
        <v>123</v>
      </c>
      <c r="H12" s="57">
        <f t="shared" si="21"/>
        <v>123</v>
      </c>
      <c r="I12" s="57">
        <f t="shared" si="21"/>
        <v>123</v>
      </c>
      <c r="J12" s="57">
        <f t="shared" si="21"/>
        <v>123</v>
      </c>
      <c r="K12" s="57">
        <f t="shared" si="21"/>
        <v>123</v>
      </c>
      <c r="L12" s="57">
        <f t="shared" si="21"/>
        <v>123</v>
      </c>
      <c r="M12" s="57">
        <f t="shared" si="21"/>
        <v>123</v>
      </c>
      <c r="N12" s="57">
        <f t="shared" si="21"/>
        <v>123</v>
      </c>
      <c r="O12" s="57">
        <f t="shared" si="21"/>
        <v>123</v>
      </c>
      <c r="P12" s="57">
        <f t="shared" si="21"/>
        <v>123</v>
      </c>
      <c r="Q12" s="69">
        <f>+P12+6</f>
        <v>129</v>
      </c>
      <c r="R12" s="57">
        <f t="shared" ref="R12:R30" si="22">+Q12</f>
        <v>129</v>
      </c>
      <c r="S12" s="67">
        <f>+R12-6</f>
        <v>123</v>
      </c>
      <c r="T12" s="57">
        <f t="shared" ref="T12:T30" si="23">+S12</f>
        <v>123</v>
      </c>
      <c r="U12" s="57">
        <f t="shared" si="12"/>
        <v>123</v>
      </c>
      <c r="V12" s="57">
        <f t="shared" si="15"/>
        <v>123</v>
      </c>
      <c r="W12" s="57">
        <f t="shared" si="15"/>
        <v>123</v>
      </c>
      <c r="X12" s="57">
        <f t="shared" si="15"/>
        <v>123</v>
      </c>
      <c r="Y12" s="57">
        <f t="shared" si="15"/>
        <v>123</v>
      </c>
      <c r="Z12" s="57">
        <f t="shared" si="15"/>
        <v>123</v>
      </c>
      <c r="AA12" s="57">
        <f t="shared" si="15"/>
        <v>123</v>
      </c>
      <c r="AB12" s="57">
        <f t="shared" si="18"/>
        <v>123</v>
      </c>
      <c r="AC12" s="57">
        <f t="shared" si="16"/>
        <v>123</v>
      </c>
      <c r="AD12" s="57">
        <f t="shared" si="16"/>
        <v>123</v>
      </c>
      <c r="AE12" s="57">
        <f t="shared" si="16"/>
        <v>123</v>
      </c>
      <c r="AF12" s="57">
        <f t="shared" si="16"/>
        <v>123</v>
      </c>
      <c r="AG12" s="57">
        <f t="shared" si="16"/>
        <v>123</v>
      </c>
      <c r="AH12" s="57">
        <f t="shared" si="9"/>
        <v>123</v>
      </c>
      <c r="AI12" s="57">
        <f t="shared" si="10"/>
        <v>123</v>
      </c>
      <c r="AJ12" s="58">
        <f t="shared" si="1"/>
        <v>123.38709677419355</v>
      </c>
      <c r="AK12" s="57">
        <f t="shared" si="2"/>
        <v>308.4677419354839</v>
      </c>
    </row>
    <row r="13" spans="1:37" ht="18" customHeight="1" x14ac:dyDescent="0.2">
      <c r="A13" s="55"/>
      <c r="B13" s="59" t="s">
        <v>124</v>
      </c>
      <c r="C13" s="60">
        <v>30</v>
      </c>
      <c r="D13" s="60">
        <v>2</v>
      </c>
      <c r="E13" s="60">
        <v>30</v>
      </c>
      <c r="F13" s="60">
        <f t="shared" ref="F13:P13" si="24">+E13</f>
        <v>30</v>
      </c>
      <c r="G13" s="60">
        <f t="shared" si="24"/>
        <v>30</v>
      </c>
      <c r="H13" s="60">
        <f t="shared" si="24"/>
        <v>30</v>
      </c>
      <c r="I13" s="60">
        <f t="shared" si="24"/>
        <v>30</v>
      </c>
      <c r="J13" s="60">
        <f t="shared" si="24"/>
        <v>30</v>
      </c>
      <c r="K13" s="60">
        <f t="shared" si="24"/>
        <v>30</v>
      </c>
      <c r="L13" s="60">
        <f t="shared" si="24"/>
        <v>30</v>
      </c>
      <c r="M13" s="60">
        <f t="shared" si="24"/>
        <v>30</v>
      </c>
      <c r="N13" s="60">
        <f t="shared" si="24"/>
        <v>30</v>
      </c>
      <c r="O13" s="60">
        <f t="shared" si="24"/>
        <v>30</v>
      </c>
      <c r="P13" s="60">
        <f t="shared" si="24"/>
        <v>30</v>
      </c>
      <c r="Q13" s="60">
        <f t="shared" ref="Q13:Q30" si="25">+P13</f>
        <v>30</v>
      </c>
      <c r="R13" s="60">
        <f t="shared" si="22"/>
        <v>30</v>
      </c>
      <c r="S13" s="60">
        <f t="shared" ref="S13:S30" si="26">+R13</f>
        <v>30</v>
      </c>
      <c r="T13" s="60">
        <f t="shared" si="23"/>
        <v>30</v>
      </c>
      <c r="U13" s="60">
        <f t="shared" si="12"/>
        <v>30</v>
      </c>
      <c r="V13" s="60">
        <f t="shared" si="15"/>
        <v>30</v>
      </c>
      <c r="W13" s="60">
        <f t="shared" si="15"/>
        <v>30</v>
      </c>
      <c r="X13" s="60">
        <f t="shared" si="15"/>
        <v>30</v>
      </c>
      <c r="Y13" s="60">
        <f t="shared" si="15"/>
        <v>30</v>
      </c>
      <c r="Z13" s="60">
        <f t="shared" si="15"/>
        <v>30</v>
      </c>
      <c r="AA13" s="60">
        <f t="shared" si="15"/>
        <v>30</v>
      </c>
      <c r="AB13" s="60">
        <f t="shared" si="18"/>
        <v>30</v>
      </c>
      <c r="AC13" s="60">
        <f t="shared" si="16"/>
        <v>30</v>
      </c>
      <c r="AD13" s="60">
        <f t="shared" si="16"/>
        <v>30</v>
      </c>
      <c r="AE13" s="60">
        <f t="shared" si="16"/>
        <v>30</v>
      </c>
      <c r="AF13" s="60">
        <f t="shared" si="16"/>
        <v>30</v>
      </c>
      <c r="AG13" s="60">
        <f t="shared" si="16"/>
        <v>30</v>
      </c>
      <c r="AH13" s="60">
        <f t="shared" si="9"/>
        <v>30</v>
      </c>
      <c r="AI13" s="60">
        <f t="shared" si="10"/>
        <v>30</v>
      </c>
      <c r="AJ13" s="61">
        <f t="shared" si="1"/>
        <v>30</v>
      </c>
      <c r="AK13" s="60">
        <f t="shared" si="2"/>
        <v>60</v>
      </c>
    </row>
    <row r="14" spans="1:37" ht="18" customHeight="1" x14ac:dyDescent="0.2">
      <c r="A14" s="54"/>
      <c r="B14" s="56" t="s">
        <v>125</v>
      </c>
      <c r="C14" s="57">
        <v>0</v>
      </c>
      <c r="D14" s="57">
        <v>2</v>
      </c>
      <c r="E14" s="57">
        <v>0</v>
      </c>
      <c r="F14" s="57">
        <f t="shared" ref="F14:P14" si="27">+E14</f>
        <v>0</v>
      </c>
      <c r="G14" s="57">
        <f t="shared" si="27"/>
        <v>0</v>
      </c>
      <c r="H14" s="57">
        <f t="shared" si="27"/>
        <v>0</v>
      </c>
      <c r="I14" s="57">
        <f t="shared" si="27"/>
        <v>0</v>
      </c>
      <c r="J14" s="57">
        <f t="shared" si="27"/>
        <v>0</v>
      </c>
      <c r="K14" s="57">
        <f t="shared" si="27"/>
        <v>0</v>
      </c>
      <c r="L14" s="57">
        <f t="shared" si="27"/>
        <v>0</v>
      </c>
      <c r="M14" s="57">
        <f t="shared" si="27"/>
        <v>0</v>
      </c>
      <c r="N14" s="57">
        <f t="shared" si="27"/>
        <v>0</v>
      </c>
      <c r="O14" s="57">
        <f t="shared" si="27"/>
        <v>0</v>
      </c>
      <c r="P14" s="57">
        <f t="shared" si="27"/>
        <v>0</v>
      </c>
      <c r="Q14" s="57">
        <f t="shared" si="25"/>
        <v>0</v>
      </c>
      <c r="R14" s="57">
        <f t="shared" si="22"/>
        <v>0</v>
      </c>
      <c r="S14" s="57">
        <f t="shared" si="26"/>
        <v>0</v>
      </c>
      <c r="T14" s="57">
        <f t="shared" si="23"/>
        <v>0</v>
      </c>
      <c r="U14" s="57">
        <f t="shared" si="12"/>
        <v>0</v>
      </c>
      <c r="V14" s="57">
        <f t="shared" si="15"/>
        <v>0</v>
      </c>
      <c r="W14" s="57">
        <f t="shared" si="15"/>
        <v>0</v>
      </c>
      <c r="X14" s="57">
        <f t="shared" si="15"/>
        <v>0</v>
      </c>
      <c r="Y14" s="57">
        <f t="shared" si="15"/>
        <v>0</v>
      </c>
      <c r="Z14" s="57">
        <f t="shared" si="15"/>
        <v>0</v>
      </c>
      <c r="AA14" s="57">
        <f t="shared" si="15"/>
        <v>0</v>
      </c>
      <c r="AB14" s="57">
        <f t="shared" si="18"/>
        <v>0</v>
      </c>
      <c r="AC14" s="57">
        <f t="shared" si="16"/>
        <v>0</v>
      </c>
      <c r="AD14" s="57">
        <f t="shared" si="16"/>
        <v>0</v>
      </c>
      <c r="AE14" s="57">
        <f t="shared" si="16"/>
        <v>0</v>
      </c>
      <c r="AF14" s="57">
        <f t="shared" si="16"/>
        <v>0</v>
      </c>
      <c r="AG14" s="57">
        <f t="shared" si="16"/>
        <v>0</v>
      </c>
      <c r="AH14" s="57">
        <f t="shared" si="9"/>
        <v>0</v>
      </c>
      <c r="AI14" s="57">
        <f t="shared" si="10"/>
        <v>0</v>
      </c>
      <c r="AJ14" s="58">
        <f t="shared" si="1"/>
        <v>0</v>
      </c>
      <c r="AK14" s="57">
        <f t="shared" si="2"/>
        <v>0</v>
      </c>
    </row>
    <row r="15" spans="1:37" ht="18" customHeight="1" x14ac:dyDescent="0.2">
      <c r="A15" s="55"/>
      <c r="B15" s="59" t="s">
        <v>126</v>
      </c>
      <c r="C15" s="60">
        <v>6</v>
      </c>
      <c r="D15" s="60">
        <v>2</v>
      </c>
      <c r="E15" s="60">
        <v>5</v>
      </c>
      <c r="F15" s="60">
        <f t="shared" ref="F15:P15" si="28">+E15</f>
        <v>5</v>
      </c>
      <c r="G15" s="60">
        <f t="shared" si="28"/>
        <v>5</v>
      </c>
      <c r="H15" s="60">
        <f t="shared" si="28"/>
        <v>5</v>
      </c>
      <c r="I15" s="60">
        <f t="shared" si="28"/>
        <v>5</v>
      </c>
      <c r="J15" s="60">
        <f t="shared" si="28"/>
        <v>5</v>
      </c>
      <c r="K15" s="60">
        <f t="shared" si="28"/>
        <v>5</v>
      </c>
      <c r="L15" s="60">
        <f t="shared" si="28"/>
        <v>5</v>
      </c>
      <c r="M15" s="60">
        <f t="shared" si="28"/>
        <v>5</v>
      </c>
      <c r="N15" s="60">
        <f t="shared" si="28"/>
        <v>5</v>
      </c>
      <c r="O15" s="60">
        <f t="shared" si="28"/>
        <v>5</v>
      </c>
      <c r="P15" s="60">
        <f t="shared" si="28"/>
        <v>5</v>
      </c>
      <c r="Q15" s="60">
        <f t="shared" si="25"/>
        <v>5</v>
      </c>
      <c r="R15" s="60">
        <f t="shared" si="22"/>
        <v>5</v>
      </c>
      <c r="S15" s="60">
        <f t="shared" si="26"/>
        <v>5</v>
      </c>
      <c r="T15" s="60">
        <f t="shared" si="23"/>
        <v>5</v>
      </c>
      <c r="U15" s="60">
        <f t="shared" si="12"/>
        <v>5</v>
      </c>
      <c r="V15" s="60">
        <f t="shared" si="15"/>
        <v>5</v>
      </c>
      <c r="W15" s="60">
        <f t="shared" si="15"/>
        <v>5</v>
      </c>
      <c r="X15" s="60">
        <f t="shared" si="15"/>
        <v>5</v>
      </c>
      <c r="Y15" s="60">
        <f t="shared" si="15"/>
        <v>5</v>
      </c>
      <c r="Z15" s="60">
        <f t="shared" si="15"/>
        <v>5</v>
      </c>
      <c r="AA15" s="60">
        <f t="shared" si="15"/>
        <v>5</v>
      </c>
      <c r="AB15" s="60">
        <f t="shared" si="18"/>
        <v>5</v>
      </c>
      <c r="AC15" s="60">
        <f t="shared" si="16"/>
        <v>5</v>
      </c>
      <c r="AD15" s="60">
        <f t="shared" si="16"/>
        <v>5</v>
      </c>
      <c r="AE15" s="60">
        <f t="shared" si="16"/>
        <v>5</v>
      </c>
      <c r="AF15" s="60">
        <f t="shared" si="16"/>
        <v>5</v>
      </c>
      <c r="AG15" s="60">
        <f t="shared" si="16"/>
        <v>5</v>
      </c>
      <c r="AH15" s="60">
        <f t="shared" si="9"/>
        <v>5</v>
      </c>
      <c r="AI15" s="60">
        <f t="shared" si="10"/>
        <v>5</v>
      </c>
      <c r="AJ15" s="61">
        <f t="shared" si="1"/>
        <v>5</v>
      </c>
      <c r="AK15" s="60">
        <f t="shared" si="2"/>
        <v>10</v>
      </c>
    </row>
    <row r="16" spans="1:37" ht="18" customHeight="1" x14ac:dyDescent="0.2">
      <c r="A16" s="54"/>
      <c r="B16" s="56" t="s">
        <v>127</v>
      </c>
      <c r="C16" s="57">
        <v>21</v>
      </c>
      <c r="D16" s="57">
        <v>1</v>
      </c>
      <c r="E16" s="57">
        <v>20</v>
      </c>
      <c r="F16" s="57">
        <f t="shared" ref="F16:P16" si="29">+E16</f>
        <v>20</v>
      </c>
      <c r="G16" s="57">
        <f t="shared" si="29"/>
        <v>20</v>
      </c>
      <c r="H16" s="57">
        <f t="shared" si="29"/>
        <v>20</v>
      </c>
      <c r="I16" s="57">
        <f t="shared" si="29"/>
        <v>20</v>
      </c>
      <c r="J16" s="57">
        <f t="shared" si="29"/>
        <v>20</v>
      </c>
      <c r="K16" s="57">
        <f t="shared" si="29"/>
        <v>20</v>
      </c>
      <c r="L16" s="57">
        <f t="shared" si="29"/>
        <v>20</v>
      </c>
      <c r="M16" s="57">
        <f t="shared" si="29"/>
        <v>20</v>
      </c>
      <c r="N16" s="57">
        <f t="shared" si="29"/>
        <v>20</v>
      </c>
      <c r="O16" s="57">
        <f t="shared" si="29"/>
        <v>20</v>
      </c>
      <c r="P16" s="57">
        <f t="shared" si="29"/>
        <v>20</v>
      </c>
      <c r="Q16" s="57">
        <f t="shared" si="25"/>
        <v>20</v>
      </c>
      <c r="R16" s="57">
        <f t="shared" si="22"/>
        <v>20</v>
      </c>
      <c r="S16" s="57">
        <f t="shared" si="26"/>
        <v>20</v>
      </c>
      <c r="T16" s="57">
        <f t="shared" si="23"/>
        <v>20</v>
      </c>
      <c r="U16" s="57">
        <f t="shared" si="12"/>
        <v>20</v>
      </c>
      <c r="V16" s="57">
        <f t="shared" si="15"/>
        <v>20</v>
      </c>
      <c r="W16" s="57">
        <f t="shared" si="15"/>
        <v>20</v>
      </c>
      <c r="X16" s="57">
        <f t="shared" si="15"/>
        <v>20</v>
      </c>
      <c r="Y16" s="57">
        <f t="shared" si="15"/>
        <v>20</v>
      </c>
      <c r="Z16" s="57">
        <f t="shared" si="15"/>
        <v>20</v>
      </c>
      <c r="AA16" s="57">
        <f t="shared" si="15"/>
        <v>20</v>
      </c>
      <c r="AB16" s="57">
        <f t="shared" si="18"/>
        <v>20</v>
      </c>
      <c r="AC16" s="57">
        <f t="shared" si="16"/>
        <v>20</v>
      </c>
      <c r="AD16" s="57">
        <f t="shared" si="16"/>
        <v>20</v>
      </c>
      <c r="AE16" s="57">
        <f t="shared" si="16"/>
        <v>20</v>
      </c>
      <c r="AF16" s="57">
        <f t="shared" si="16"/>
        <v>20</v>
      </c>
      <c r="AG16" s="57">
        <f t="shared" si="16"/>
        <v>20</v>
      </c>
      <c r="AH16" s="57">
        <f t="shared" si="9"/>
        <v>20</v>
      </c>
      <c r="AI16" s="57">
        <f t="shared" si="10"/>
        <v>20</v>
      </c>
      <c r="AJ16" s="58">
        <f t="shared" si="1"/>
        <v>20</v>
      </c>
      <c r="AK16" s="57">
        <f t="shared" si="2"/>
        <v>20</v>
      </c>
    </row>
    <row r="17" spans="1:37" ht="18" customHeight="1" x14ac:dyDescent="0.2">
      <c r="A17" s="55"/>
      <c r="B17" s="59" t="s">
        <v>128</v>
      </c>
      <c r="C17" s="60">
        <v>13</v>
      </c>
      <c r="D17" s="60">
        <v>1</v>
      </c>
      <c r="E17" s="60">
        <v>13</v>
      </c>
      <c r="F17" s="60">
        <f t="shared" ref="F17:P17" si="30">+E17</f>
        <v>13</v>
      </c>
      <c r="G17" s="60">
        <f t="shared" si="30"/>
        <v>13</v>
      </c>
      <c r="H17" s="60">
        <f t="shared" si="30"/>
        <v>13</v>
      </c>
      <c r="I17" s="60">
        <f t="shared" si="30"/>
        <v>13</v>
      </c>
      <c r="J17" s="60">
        <f t="shared" si="30"/>
        <v>13</v>
      </c>
      <c r="K17" s="60">
        <f t="shared" si="30"/>
        <v>13</v>
      </c>
      <c r="L17" s="60">
        <f t="shared" si="30"/>
        <v>13</v>
      </c>
      <c r="M17" s="60">
        <f t="shared" si="30"/>
        <v>13</v>
      </c>
      <c r="N17" s="60">
        <f t="shared" si="30"/>
        <v>13</v>
      </c>
      <c r="O17" s="60">
        <f t="shared" si="30"/>
        <v>13</v>
      </c>
      <c r="P17" s="60">
        <f t="shared" si="30"/>
        <v>13</v>
      </c>
      <c r="Q17" s="60">
        <f t="shared" si="25"/>
        <v>13</v>
      </c>
      <c r="R17" s="60">
        <f t="shared" si="22"/>
        <v>13</v>
      </c>
      <c r="S17" s="60">
        <f t="shared" si="26"/>
        <v>13</v>
      </c>
      <c r="T17" s="60">
        <f t="shared" si="23"/>
        <v>13</v>
      </c>
      <c r="U17" s="60">
        <f t="shared" si="12"/>
        <v>13</v>
      </c>
      <c r="V17" s="60">
        <f t="shared" si="15"/>
        <v>13</v>
      </c>
      <c r="W17" s="60">
        <f t="shared" si="15"/>
        <v>13</v>
      </c>
      <c r="X17" s="60">
        <f t="shared" si="15"/>
        <v>13</v>
      </c>
      <c r="Y17" s="60">
        <f t="shared" si="15"/>
        <v>13</v>
      </c>
      <c r="Z17" s="60">
        <f t="shared" si="15"/>
        <v>13</v>
      </c>
      <c r="AA17" s="60">
        <f t="shared" si="15"/>
        <v>13</v>
      </c>
      <c r="AB17" s="60">
        <f t="shared" si="18"/>
        <v>13</v>
      </c>
      <c r="AC17" s="60">
        <f t="shared" si="16"/>
        <v>13</v>
      </c>
      <c r="AD17" s="60">
        <f t="shared" si="16"/>
        <v>13</v>
      </c>
      <c r="AE17" s="60">
        <f t="shared" si="16"/>
        <v>13</v>
      </c>
      <c r="AF17" s="60">
        <f t="shared" si="16"/>
        <v>13</v>
      </c>
      <c r="AG17" s="60">
        <f t="shared" si="16"/>
        <v>13</v>
      </c>
      <c r="AH17" s="60">
        <f t="shared" si="9"/>
        <v>13</v>
      </c>
      <c r="AI17" s="60">
        <f t="shared" si="10"/>
        <v>13</v>
      </c>
      <c r="AJ17" s="61">
        <f t="shared" si="1"/>
        <v>13</v>
      </c>
      <c r="AK17" s="60">
        <f t="shared" si="2"/>
        <v>13</v>
      </c>
    </row>
    <row r="18" spans="1:37" ht="18" customHeight="1" x14ac:dyDescent="0.2">
      <c r="A18" s="54"/>
      <c r="B18" s="56" t="s">
        <v>129</v>
      </c>
      <c r="C18" s="57">
        <v>0</v>
      </c>
      <c r="D18" s="57">
        <v>1</v>
      </c>
      <c r="E18" s="57">
        <v>0</v>
      </c>
      <c r="F18" s="57">
        <f t="shared" ref="F18:P18" si="31">+E18</f>
        <v>0</v>
      </c>
      <c r="G18" s="57">
        <f t="shared" si="31"/>
        <v>0</v>
      </c>
      <c r="H18" s="57">
        <f t="shared" si="31"/>
        <v>0</v>
      </c>
      <c r="I18" s="57">
        <f t="shared" si="31"/>
        <v>0</v>
      </c>
      <c r="J18" s="57">
        <f t="shared" si="31"/>
        <v>0</v>
      </c>
      <c r="K18" s="57">
        <f t="shared" si="31"/>
        <v>0</v>
      </c>
      <c r="L18" s="57">
        <f t="shared" si="31"/>
        <v>0</v>
      </c>
      <c r="M18" s="57">
        <f t="shared" si="31"/>
        <v>0</v>
      </c>
      <c r="N18" s="57">
        <f t="shared" si="31"/>
        <v>0</v>
      </c>
      <c r="O18" s="57">
        <f t="shared" si="31"/>
        <v>0</v>
      </c>
      <c r="P18" s="57">
        <f t="shared" si="31"/>
        <v>0</v>
      </c>
      <c r="Q18" s="57">
        <f t="shared" si="25"/>
        <v>0</v>
      </c>
      <c r="R18" s="57">
        <f t="shared" si="22"/>
        <v>0</v>
      </c>
      <c r="S18" s="57">
        <f t="shared" si="26"/>
        <v>0</v>
      </c>
      <c r="T18" s="57">
        <f t="shared" si="23"/>
        <v>0</v>
      </c>
      <c r="U18" s="57">
        <f t="shared" si="12"/>
        <v>0</v>
      </c>
      <c r="V18" s="57">
        <f t="shared" ref="V18:AA27" si="32">+U18</f>
        <v>0</v>
      </c>
      <c r="W18" s="57">
        <f t="shared" si="32"/>
        <v>0</v>
      </c>
      <c r="X18" s="57">
        <f t="shared" si="32"/>
        <v>0</v>
      </c>
      <c r="Y18" s="57">
        <f t="shared" si="32"/>
        <v>0</v>
      </c>
      <c r="Z18" s="57">
        <f t="shared" si="32"/>
        <v>0</v>
      </c>
      <c r="AA18" s="57">
        <f t="shared" si="32"/>
        <v>0</v>
      </c>
      <c r="AB18" s="57">
        <f t="shared" si="18"/>
        <v>0</v>
      </c>
      <c r="AC18" s="57">
        <f t="shared" ref="AC18:AG27" si="33">+AB18</f>
        <v>0</v>
      </c>
      <c r="AD18" s="57">
        <f t="shared" si="33"/>
        <v>0</v>
      </c>
      <c r="AE18" s="57">
        <f t="shared" si="33"/>
        <v>0</v>
      </c>
      <c r="AF18" s="57">
        <f t="shared" si="33"/>
        <v>0</v>
      </c>
      <c r="AG18" s="57">
        <f t="shared" si="33"/>
        <v>0</v>
      </c>
      <c r="AH18" s="57">
        <f t="shared" si="9"/>
        <v>0</v>
      </c>
      <c r="AI18" s="57">
        <f t="shared" si="10"/>
        <v>0</v>
      </c>
      <c r="AJ18" s="58">
        <f t="shared" si="1"/>
        <v>0</v>
      </c>
      <c r="AK18" s="57">
        <f t="shared" si="2"/>
        <v>0</v>
      </c>
    </row>
    <row r="19" spans="1:37" ht="18" customHeight="1" x14ac:dyDescent="0.2">
      <c r="A19" s="55"/>
      <c r="B19" s="59" t="s">
        <v>130</v>
      </c>
      <c r="C19" s="60">
        <v>18</v>
      </c>
      <c r="D19" s="60">
        <v>2</v>
      </c>
      <c r="E19" s="60">
        <v>18</v>
      </c>
      <c r="F19" s="60">
        <f t="shared" ref="F19:P19" si="34">+E19</f>
        <v>18</v>
      </c>
      <c r="G19" s="60">
        <f t="shared" si="34"/>
        <v>18</v>
      </c>
      <c r="H19" s="60">
        <f t="shared" si="34"/>
        <v>18</v>
      </c>
      <c r="I19" s="60">
        <f t="shared" si="34"/>
        <v>18</v>
      </c>
      <c r="J19" s="60">
        <f t="shared" si="34"/>
        <v>18</v>
      </c>
      <c r="K19" s="60">
        <f t="shared" si="34"/>
        <v>18</v>
      </c>
      <c r="L19" s="60">
        <f t="shared" si="34"/>
        <v>18</v>
      </c>
      <c r="M19" s="60">
        <f t="shared" si="34"/>
        <v>18</v>
      </c>
      <c r="N19" s="60">
        <f t="shared" si="34"/>
        <v>18</v>
      </c>
      <c r="O19" s="60">
        <f t="shared" si="34"/>
        <v>18</v>
      </c>
      <c r="P19" s="60">
        <f t="shared" si="34"/>
        <v>18</v>
      </c>
      <c r="Q19" s="60">
        <f t="shared" si="25"/>
        <v>18</v>
      </c>
      <c r="R19" s="60">
        <f t="shared" si="22"/>
        <v>18</v>
      </c>
      <c r="S19" s="60">
        <f t="shared" si="26"/>
        <v>18</v>
      </c>
      <c r="T19" s="60">
        <f t="shared" si="23"/>
        <v>18</v>
      </c>
      <c r="U19" s="60">
        <f t="shared" si="12"/>
        <v>18</v>
      </c>
      <c r="V19" s="60">
        <f t="shared" si="32"/>
        <v>18</v>
      </c>
      <c r="W19" s="60">
        <f t="shared" si="32"/>
        <v>18</v>
      </c>
      <c r="X19" s="60">
        <f t="shared" si="32"/>
        <v>18</v>
      </c>
      <c r="Y19" s="60">
        <f t="shared" si="32"/>
        <v>18</v>
      </c>
      <c r="Z19" s="60">
        <f t="shared" si="32"/>
        <v>18</v>
      </c>
      <c r="AA19" s="60">
        <f t="shared" si="32"/>
        <v>18</v>
      </c>
      <c r="AB19" s="60">
        <f t="shared" si="18"/>
        <v>18</v>
      </c>
      <c r="AC19" s="60">
        <f t="shared" si="33"/>
        <v>18</v>
      </c>
      <c r="AD19" s="60">
        <f t="shared" si="33"/>
        <v>18</v>
      </c>
      <c r="AE19" s="60">
        <f t="shared" si="33"/>
        <v>18</v>
      </c>
      <c r="AF19" s="60">
        <f t="shared" si="33"/>
        <v>18</v>
      </c>
      <c r="AG19" s="60">
        <f t="shared" si="33"/>
        <v>18</v>
      </c>
      <c r="AH19" s="60">
        <f t="shared" si="9"/>
        <v>18</v>
      </c>
      <c r="AI19" s="60">
        <f t="shared" si="10"/>
        <v>18</v>
      </c>
      <c r="AJ19" s="61">
        <f t="shared" si="1"/>
        <v>18</v>
      </c>
      <c r="AK19" s="60">
        <f t="shared" si="2"/>
        <v>36</v>
      </c>
    </row>
    <row r="20" spans="1:37" ht="18" customHeight="1" x14ac:dyDescent="0.2">
      <c r="A20" s="54"/>
      <c r="B20" s="56" t="s">
        <v>131</v>
      </c>
      <c r="C20" s="57">
        <v>2</v>
      </c>
      <c r="D20" s="57">
        <v>1.5</v>
      </c>
      <c r="E20" s="57">
        <v>2</v>
      </c>
      <c r="F20" s="57">
        <f t="shared" ref="F20:P20" si="35">+E20</f>
        <v>2</v>
      </c>
      <c r="G20" s="57">
        <f t="shared" si="35"/>
        <v>2</v>
      </c>
      <c r="H20" s="57">
        <f t="shared" si="35"/>
        <v>2</v>
      </c>
      <c r="I20" s="57">
        <f t="shared" si="35"/>
        <v>2</v>
      </c>
      <c r="J20" s="57">
        <f t="shared" si="35"/>
        <v>2</v>
      </c>
      <c r="K20" s="57">
        <f t="shared" si="35"/>
        <v>2</v>
      </c>
      <c r="L20" s="57">
        <f t="shared" si="35"/>
        <v>2</v>
      </c>
      <c r="M20" s="57">
        <f t="shared" si="35"/>
        <v>2</v>
      </c>
      <c r="N20" s="57">
        <f t="shared" si="35"/>
        <v>2</v>
      </c>
      <c r="O20" s="57">
        <f t="shared" si="35"/>
        <v>2</v>
      </c>
      <c r="P20" s="57">
        <f t="shared" si="35"/>
        <v>2</v>
      </c>
      <c r="Q20" s="57">
        <f t="shared" si="25"/>
        <v>2</v>
      </c>
      <c r="R20" s="57">
        <f t="shared" si="22"/>
        <v>2</v>
      </c>
      <c r="S20" s="57">
        <f t="shared" si="26"/>
        <v>2</v>
      </c>
      <c r="T20" s="57">
        <f t="shared" si="23"/>
        <v>2</v>
      </c>
      <c r="U20" s="57">
        <f t="shared" si="12"/>
        <v>2</v>
      </c>
      <c r="V20" s="57">
        <f t="shared" si="32"/>
        <v>2</v>
      </c>
      <c r="W20" s="57">
        <f t="shared" si="32"/>
        <v>2</v>
      </c>
      <c r="X20" s="57">
        <f t="shared" si="32"/>
        <v>2</v>
      </c>
      <c r="Y20" s="57">
        <f t="shared" si="32"/>
        <v>2</v>
      </c>
      <c r="Z20" s="57">
        <f t="shared" si="32"/>
        <v>2</v>
      </c>
      <c r="AA20" s="57">
        <f t="shared" si="32"/>
        <v>2</v>
      </c>
      <c r="AB20" s="57">
        <f t="shared" si="18"/>
        <v>2</v>
      </c>
      <c r="AC20" s="57">
        <f t="shared" si="33"/>
        <v>2</v>
      </c>
      <c r="AD20" s="57">
        <f t="shared" si="33"/>
        <v>2</v>
      </c>
      <c r="AE20" s="57">
        <f t="shared" si="33"/>
        <v>2</v>
      </c>
      <c r="AF20" s="57">
        <f t="shared" si="33"/>
        <v>2</v>
      </c>
      <c r="AG20" s="57">
        <f t="shared" si="33"/>
        <v>2</v>
      </c>
      <c r="AH20" s="57">
        <f t="shared" si="9"/>
        <v>2</v>
      </c>
      <c r="AI20" s="57">
        <f t="shared" si="10"/>
        <v>2</v>
      </c>
      <c r="AJ20" s="58">
        <f t="shared" si="1"/>
        <v>2</v>
      </c>
      <c r="AK20" s="57">
        <f t="shared" si="2"/>
        <v>3</v>
      </c>
    </row>
    <row r="21" spans="1:37" ht="18" customHeight="1" x14ac:dyDescent="0.2">
      <c r="A21" s="55"/>
      <c r="B21" s="59" t="s">
        <v>132</v>
      </c>
      <c r="C21" s="60">
        <v>4</v>
      </c>
      <c r="D21" s="60">
        <v>2</v>
      </c>
      <c r="E21" s="60">
        <v>4</v>
      </c>
      <c r="F21" s="60">
        <f t="shared" ref="F21:P21" si="36">+E21</f>
        <v>4</v>
      </c>
      <c r="G21" s="60">
        <f t="shared" si="36"/>
        <v>4</v>
      </c>
      <c r="H21" s="60">
        <f t="shared" si="36"/>
        <v>4</v>
      </c>
      <c r="I21" s="60">
        <f t="shared" si="36"/>
        <v>4</v>
      </c>
      <c r="J21" s="60">
        <f t="shared" si="36"/>
        <v>4</v>
      </c>
      <c r="K21" s="60">
        <f t="shared" si="36"/>
        <v>4</v>
      </c>
      <c r="L21" s="60">
        <f t="shared" si="36"/>
        <v>4</v>
      </c>
      <c r="M21" s="60">
        <f t="shared" si="36"/>
        <v>4</v>
      </c>
      <c r="N21" s="60">
        <f t="shared" si="36"/>
        <v>4</v>
      </c>
      <c r="O21" s="60">
        <f t="shared" si="36"/>
        <v>4</v>
      </c>
      <c r="P21" s="60">
        <f t="shared" si="36"/>
        <v>4</v>
      </c>
      <c r="Q21" s="60">
        <f t="shared" si="25"/>
        <v>4</v>
      </c>
      <c r="R21" s="60">
        <f t="shared" si="22"/>
        <v>4</v>
      </c>
      <c r="S21" s="60">
        <f t="shared" si="26"/>
        <v>4</v>
      </c>
      <c r="T21" s="60">
        <f t="shared" si="23"/>
        <v>4</v>
      </c>
      <c r="U21" s="60">
        <f t="shared" si="12"/>
        <v>4</v>
      </c>
      <c r="V21" s="60">
        <f t="shared" si="32"/>
        <v>4</v>
      </c>
      <c r="W21" s="60">
        <f t="shared" si="32"/>
        <v>4</v>
      </c>
      <c r="X21" s="60">
        <f t="shared" si="32"/>
        <v>4</v>
      </c>
      <c r="Y21" s="60">
        <f t="shared" si="32"/>
        <v>4</v>
      </c>
      <c r="Z21" s="60">
        <f t="shared" si="32"/>
        <v>4</v>
      </c>
      <c r="AA21" s="60">
        <f t="shared" si="32"/>
        <v>4</v>
      </c>
      <c r="AB21" s="60">
        <f t="shared" si="18"/>
        <v>4</v>
      </c>
      <c r="AC21" s="60">
        <f t="shared" si="33"/>
        <v>4</v>
      </c>
      <c r="AD21" s="60">
        <f t="shared" si="33"/>
        <v>4</v>
      </c>
      <c r="AE21" s="60">
        <f t="shared" si="33"/>
        <v>4</v>
      </c>
      <c r="AF21" s="60">
        <f t="shared" si="33"/>
        <v>4</v>
      </c>
      <c r="AG21" s="60">
        <f t="shared" si="33"/>
        <v>4</v>
      </c>
      <c r="AH21" s="60">
        <f t="shared" si="9"/>
        <v>4</v>
      </c>
      <c r="AI21" s="60">
        <f t="shared" si="10"/>
        <v>4</v>
      </c>
      <c r="AJ21" s="61">
        <f t="shared" si="1"/>
        <v>4</v>
      </c>
      <c r="AK21" s="60">
        <f t="shared" si="2"/>
        <v>8</v>
      </c>
    </row>
    <row r="22" spans="1:37" ht="18" customHeight="1" x14ac:dyDescent="0.2">
      <c r="A22" s="54"/>
      <c r="B22" s="56" t="s">
        <v>133</v>
      </c>
      <c r="C22" s="57">
        <v>10</v>
      </c>
      <c r="D22" s="57">
        <v>1.5</v>
      </c>
      <c r="E22" s="57">
        <v>10</v>
      </c>
      <c r="F22" s="57">
        <f t="shared" ref="F22:P22" si="37">+E22</f>
        <v>10</v>
      </c>
      <c r="G22" s="57">
        <f t="shared" si="37"/>
        <v>10</v>
      </c>
      <c r="H22" s="57">
        <f t="shared" si="37"/>
        <v>10</v>
      </c>
      <c r="I22" s="57">
        <f t="shared" si="37"/>
        <v>10</v>
      </c>
      <c r="J22" s="57">
        <f t="shared" si="37"/>
        <v>10</v>
      </c>
      <c r="K22" s="57">
        <f t="shared" si="37"/>
        <v>10</v>
      </c>
      <c r="L22" s="57">
        <f t="shared" si="37"/>
        <v>10</v>
      </c>
      <c r="M22" s="57">
        <f t="shared" si="37"/>
        <v>10</v>
      </c>
      <c r="N22" s="57">
        <f t="shared" si="37"/>
        <v>10</v>
      </c>
      <c r="O22" s="57">
        <f t="shared" si="37"/>
        <v>10</v>
      </c>
      <c r="P22" s="57">
        <f t="shared" si="37"/>
        <v>10</v>
      </c>
      <c r="Q22" s="57">
        <f t="shared" si="25"/>
        <v>10</v>
      </c>
      <c r="R22" s="57">
        <f t="shared" si="22"/>
        <v>10</v>
      </c>
      <c r="S22" s="57">
        <f t="shared" si="26"/>
        <v>10</v>
      </c>
      <c r="T22" s="57">
        <f t="shared" si="23"/>
        <v>10</v>
      </c>
      <c r="U22" s="57">
        <f t="shared" si="12"/>
        <v>10</v>
      </c>
      <c r="V22" s="57">
        <f t="shared" si="32"/>
        <v>10</v>
      </c>
      <c r="W22" s="57">
        <f t="shared" si="32"/>
        <v>10</v>
      </c>
      <c r="X22" s="57">
        <f t="shared" si="32"/>
        <v>10</v>
      </c>
      <c r="Y22" s="57">
        <f t="shared" si="32"/>
        <v>10</v>
      </c>
      <c r="Z22" s="57">
        <f t="shared" si="32"/>
        <v>10</v>
      </c>
      <c r="AA22" s="57">
        <f t="shared" si="32"/>
        <v>10</v>
      </c>
      <c r="AB22" s="57">
        <f t="shared" si="18"/>
        <v>10</v>
      </c>
      <c r="AC22" s="57">
        <f t="shared" si="33"/>
        <v>10</v>
      </c>
      <c r="AD22" s="57">
        <f t="shared" si="33"/>
        <v>10</v>
      </c>
      <c r="AE22" s="57">
        <f t="shared" si="33"/>
        <v>10</v>
      </c>
      <c r="AF22" s="57">
        <f t="shared" si="33"/>
        <v>10</v>
      </c>
      <c r="AG22" s="57">
        <f t="shared" si="33"/>
        <v>10</v>
      </c>
      <c r="AH22" s="57">
        <f t="shared" si="9"/>
        <v>10</v>
      </c>
      <c r="AI22" s="57">
        <f t="shared" si="10"/>
        <v>10</v>
      </c>
      <c r="AJ22" s="58">
        <f t="shared" si="1"/>
        <v>10</v>
      </c>
      <c r="AK22" s="57">
        <f t="shared" si="2"/>
        <v>15</v>
      </c>
    </row>
    <row r="23" spans="1:37" ht="18" customHeight="1" x14ac:dyDescent="0.2">
      <c r="A23" s="55"/>
      <c r="B23" s="59" t="s">
        <v>134</v>
      </c>
      <c r="C23" s="60">
        <v>34</v>
      </c>
      <c r="D23" s="60">
        <v>1</v>
      </c>
      <c r="E23" s="60">
        <v>34</v>
      </c>
      <c r="F23" s="60">
        <f t="shared" ref="F23:P23" si="38">+E23</f>
        <v>34</v>
      </c>
      <c r="G23" s="60">
        <f t="shared" si="38"/>
        <v>34</v>
      </c>
      <c r="H23" s="60">
        <f t="shared" si="38"/>
        <v>34</v>
      </c>
      <c r="I23" s="60">
        <f t="shared" si="38"/>
        <v>34</v>
      </c>
      <c r="J23" s="60">
        <f t="shared" si="38"/>
        <v>34</v>
      </c>
      <c r="K23" s="60">
        <f t="shared" si="38"/>
        <v>34</v>
      </c>
      <c r="L23" s="60">
        <f t="shared" si="38"/>
        <v>34</v>
      </c>
      <c r="M23" s="60">
        <f t="shared" si="38"/>
        <v>34</v>
      </c>
      <c r="N23" s="60">
        <f t="shared" si="38"/>
        <v>34</v>
      </c>
      <c r="O23" s="60">
        <f t="shared" si="38"/>
        <v>34</v>
      </c>
      <c r="P23" s="60">
        <f t="shared" si="38"/>
        <v>34</v>
      </c>
      <c r="Q23" s="60">
        <f t="shared" si="25"/>
        <v>34</v>
      </c>
      <c r="R23" s="60">
        <f t="shared" si="22"/>
        <v>34</v>
      </c>
      <c r="S23" s="60">
        <f t="shared" si="26"/>
        <v>34</v>
      </c>
      <c r="T23" s="60">
        <f t="shared" si="23"/>
        <v>34</v>
      </c>
      <c r="U23" s="60">
        <f t="shared" si="12"/>
        <v>34</v>
      </c>
      <c r="V23" s="60">
        <f t="shared" si="32"/>
        <v>34</v>
      </c>
      <c r="W23" s="60">
        <f t="shared" si="32"/>
        <v>34</v>
      </c>
      <c r="X23" s="60">
        <f t="shared" si="32"/>
        <v>34</v>
      </c>
      <c r="Y23" s="60">
        <f t="shared" si="32"/>
        <v>34</v>
      </c>
      <c r="Z23" s="60">
        <f t="shared" si="32"/>
        <v>34</v>
      </c>
      <c r="AA23" s="60">
        <f t="shared" si="32"/>
        <v>34</v>
      </c>
      <c r="AB23" s="60">
        <f t="shared" si="18"/>
        <v>34</v>
      </c>
      <c r="AC23" s="60">
        <f t="shared" si="33"/>
        <v>34</v>
      </c>
      <c r="AD23" s="60">
        <f t="shared" si="33"/>
        <v>34</v>
      </c>
      <c r="AE23" s="60">
        <f t="shared" si="33"/>
        <v>34</v>
      </c>
      <c r="AF23" s="60">
        <f t="shared" si="33"/>
        <v>34</v>
      </c>
      <c r="AG23" s="60">
        <f t="shared" si="33"/>
        <v>34</v>
      </c>
      <c r="AH23" s="60">
        <f t="shared" si="9"/>
        <v>34</v>
      </c>
      <c r="AI23" s="60">
        <f t="shared" si="10"/>
        <v>34</v>
      </c>
      <c r="AJ23" s="61">
        <f t="shared" si="1"/>
        <v>34</v>
      </c>
      <c r="AK23" s="60">
        <f t="shared" si="2"/>
        <v>34</v>
      </c>
    </row>
    <row r="24" spans="1:37" ht="18" customHeight="1" x14ac:dyDescent="0.2">
      <c r="A24" s="54"/>
      <c r="B24" s="56" t="s">
        <v>135</v>
      </c>
      <c r="C24" s="57">
        <v>5</v>
      </c>
      <c r="D24" s="57">
        <v>2</v>
      </c>
      <c r="E24" s="57">
        <v>5</v>
      </c>
      <c r="F24" s="57">
        <f t="shared" ref="F24:P24" si="39">+E24</f>
        <v>5</v>
      </c>
      <c r="G24" s="57">
        <f t="shared" si="39"/>
        <v>5</v>
      </c>
      <c r="H24" s="57">
        <f t="shared" si="39"/>
        <v>5</v>
      </c>
      <c r="I24" s="57">
        <f t="shared" si="39"/>
        <v>5</v>
      </c>
      <c r="J24" s="57">
        <f t="shared" si="39"/>
        <v>5</v>
      </c>
      <c r="K24" s="57">
        <f t="shared" si="39"/>
        <v>5</v>
      </c>
      <c r="L24" s="57">
        <f t="shared" si="39"/>
        <v>5</v>
      </c>
      <c r="M24" s="57">
        <f t="shared" si="39"/>
        <v>5</v>
      </c>
      <c r="N24" s="57">
        <f t="shared" si="39"/>
        <v>5</v>
      </c>
      <c r="O24" s="57">
        <f t="shared" si="39"/>
        <v>5</v>
      </c>
      <c r="P24" s="57">
        <f t="shared" si="39"/>
        <v>5</v>
      </c>
      <c r="Q24" s="57">
        <f t="shared" si="25"/>
        <v>5</v>
      </c>
      <c r="R24" s="57">
        <f t="shared" si="22"/>
        <v>5</v>
      </c>
      <c r="S24" s="57">
        <f t="shared" si="26"/>
        <v>5</v>
      </c>
      <c r="T24" s="57">
        <f t="shared" si="23"/>
        <v>5</v>
      </c>
      <c r="U24" s="57">
        <f t="shared" si="12"/>
        <v>5</v>
      </c>
      <c r="V24" s="57">
        <f t="shared" si="32"/>
        <v>5</v>
      </c>
      <c r="W24" s="57">
        <f t="shared" si="32"/>
        <v>5</v>
      </c>
      <c r="X24" s="57">
        <f t="shared" si="32"/>
        <v>5</v>
      </c>
      <c r="Y24" s="57">
        <f t="shared" si="32"/>
        <v>5</v>
      </c>
      <c r="Z24" s="57">
        <f t="shared" si="32"/>
        <v>5</v>
      </c>
      <c r="AA24" s="57">
        <f t="shared" si="32"/>
        <v>5</v>
      </c>
      <c r="AB24" s="57">
        <f t="shared" si="18"/>
        <v>5</v>
      </c>
      <c r="AC24" s="57">
        <f t="shared" si="33"/>
        <v>5</v>
      </c>
      <c r="AD24" s="57">
        <f t="shared" si="33"/>
        <v>5</v>
      </c>
      <c r="AE24" s="57">
        <f t="shared" si="33"/>
        <v>5</v>
      </c>
      <c r="AF24" s="57">
        <f t="shared" si="33"/>
        <v>5</v>
      </c>
      <c r="AG24" s="57">
        <f t="shared" si="33"/>
        <v>5</v>
      </c>
      <c r="AH24" s="57">
        <f t="shared" si="9"/>
        <v>5</v>
      </c>
      <c r="AI24" s="57">
        <f t="shared" si="10"/>
        <v>5</v>
      </c>
      <c r="AJ24" s="58">
        <f t="shared" si="1"/>
        <v>5</v>
      </c>
      <c r="AK24" s="57">
        <f t="shared" si="2"/>
        <v>10</v>
      </c>
    </row>
    <row r="25" spans="1:37" ht="18" customHeight="1" x14ac:dyDescent="0.2">
      <c r="A25" s="55"/>
      <c r="B25" s="59" t="s">
        <v>136</v>
      </c>
      <c r="C25" s="60">
        <v>5</v>
      </c>
      <c r="D25" s="60">
        <v>2</v>
      </c>
      <c r="E25" s="60">
        <v>5</v>
      </c>
      <c r="F25" s="60">
        <f t="shared" ref="F25:P25" si="40">+E25</f>
        <v>5</v>
      </c>
      <c r="G25" s="60">
        <f t="shared" si="40"/>
        <v>5</v>
      </c>
      <c r="H25" s="60">
        <f t="shared" si="40"/>
        <v>5</v>
      </c>
      <c r="I25" s="60">
        <f t="shared" si="40"/>
        <v>5</v>
      </c>
      <c r="J25" s="60">
        <f t="shared" si="40"/>
        <v>5</v>
      </c>
      <c r="K25" s="60">
        <f t="shared" si="40"/>
        <v>5</v>
      </c>
      <c r="L25" s="60">
        <f t="shared" si="40"/>
        <v>5</v>
      </c>
      <c r="M25" s="60">
        <f t="shared" si="40"/>
        <v>5</v>
      </c>
      <c r="N25" s="60">
        <f t="shared" si="40"/>
        <v>5</v>
      </c>
      <c r="O25" s="60">
        <f t="shared" si="40"/>
        <v>5</v>
      </c>
      <c r="P25" s="60">
        <f t="shared" si="40"/>
        <v>5</v>
      </c>
      <c r="Q25" s="60">
        <f t="shared" si="25"/>
        <v>5</v>
      </c>
      <c r="R25" s="60">
        <f t="shared" si="22"/>
        <v>5</v>
      </c>
      <c r="S25" s="60">
        <f t="shared" si="26"/>
        <v>5</v>
      </c>
      <c r="T25" s="60">
        <f t="shared" si="23"/>
        <v>5</v>
      </c>
      <c r="U25" s="60">
        <f t="shared" si="12"/>
        <v>5</v>
      </c>
      <c r="V25" s="60">
        <f t="shared" si="32"/>
        <v>5</v>
      </c>
      <c r="W25" s="60">
        <f t="shared" si="32"/>
        <v>5</v>
      </c>
      <c r="X25" s="60">
        <f t="shared" si="32"/>
        <v>5</v>
      </c>
      <c r="Y25" s="60">
        <f t="shared" si="32"/>
        <v>5</v>
      </c>
      <c r="Z25" s="60">
        <f t="shared" si="32"/>
        <v>5</v>
      </c>
      <c r="AA25" s="60">
        <f t="shared" si="32"/>
        <v>5</v>
      </c>
      <c r="AB25" s="60">
        <f t="shared" si="18"/>
        <v>5</v>
      </c>
      <c r="AC25" s="60">
        <f t="shared" si="33"/>
        <v>5</v>
      </c>
      <c r="AD25" s="60">
        <f t="shared" si="33"/>
        <v>5</v>
      </c>
      <c r="AE25" s="60">
        <f t="shared" si="33"/>
        <v>5</v>
      </c>
      <c r="AF25" s="60">
        <f t="shared" si="33"/>
        <v>5</v>
      </c>
      <c r="AG25" s="60">
        <f t="shared" si="33"/>
        <v>5</v>
      </c>
      <c r="AH25" s="60">
        <f t="shared" si="9"/>
        <v>5</v>
      </c>
      <c r="AI25" s="60">
        <f t="shared" si="10"/>
        <v>5</v>
      </c>
      <c r="AJ25" s="61">
        <f t="shared" si="1"/>
        <v>5</v>
      </c>
      <c r="AK25" s="60">
        <f t="shared" si="2"/>
        <v>10</v>
      </c>
    </row>
    <row r="26" spans="1:37" ht="18" customHeight="1" x14ac:dyDescent="0.2">
      <c r="A26" s="54"/>
      <c r="B26" s="56" t="s">
        <v>137</v>
      </c>
      <c r="C26" s="57">
        <v>1</v>
      </c>
      <c r="D26" s="57">
        <v>2</v>
      </c>
      <c r="E26" s="57">
        <v>1</v>
      </c>
      <c r="F26" s="57">
        <f t="shared" ref="F26:P26" si="41">+E26</f>
        <v>1</v>
      </c>
      <c r="G26" s="57">
        <f t="shared" si="41"/>
        <v>1</v>
      </c>
      <c r="H26" s="57">
        <f t="shared" si="41"/>
        <v>1</v>
      </c>
      <c r="I26" s="57">
        <f t="shared" si="41"/>
        <v>1</v>
      </c>
      <c r="J26" s="57">
        <f t="shared" si="41"/>
        <v>1</v>
      </c>
      <c r="K26" s="57">
        <f t="shared" si="41"/>
        <v>1</v>
      </c>
      <c r="L26" s="57">
        <f t="shared" si="41"/>
        <v>1</v>
      </c>
      <c r="M26" s="57">
        <f t="shared" si="41"/>
        <v>1</v>
      </c>
      <c r="N26" s="57">
        <f t="shared" si="41"/>
        <v>1</v>
      </c>
      <c r="O26" s="57">
        <f t="shared" si="41"/>
        <v>1</v>
      </c>
      <c r="P26" s="57">
        <f t="shared" si="41"/>
        <v>1</v>
      </c>
      <c r="Q26" s="57">
        <f t="shared" si="25"/>
        <v>1</v>
      </c>
      <c r="R26" s="57">
        <f t="shared" si="22"/>
        <v>1</v>
      </c>
      <c r="S26" s="57">
        <f t="shared" si="26"/>
        <v>1</v>
      </c>
      <c r="T26" s="57">
        <f t="shared" si="23"/>
        <v>1</v>
      </c>
      <c r="U26" s="57">
        <f t="shared" si="12"/>
        <v>1</v>
      </c>
      <c r="V26" s="57">
        <f t="shared" si="32"/>
        <v>1</v>
      </c>
      <c r="W26" s="57">
        <f t="shared" si="32"/>
        <v>1</v>
      </c>
      <c r="X26" s="57">
        <f t="shared" si="32"/>
        <v>1</v>
      </c>
      <c r="Y26" s="57">
        <f t="shared" si="32"/>
        <v>1</v>
      </c>
      <c r="Z26" s="57">
        <f t="shared" si="32"/>
        <v>1</v>
      </c>
      <c r="AA26" s="57">
        <f t="shared" si="32"/>
        <v>1</v>
      </c>
      <c r="AB26" s="57">
        <f t="shared" si="18"/>
        <v>1</v>
      </c>
      <c r="AC26" s="57">
        <f t="shared" si="33"/>
        <v>1</v>
      </c>
      <c r="AD26" s="57">
        <f t="shared" si="33"/>
        <v>1</v>
      </c>
      <c r="AE26" s="57">
        <f t="shared" si="33"/>
        <v>1</v>
      </c>
      <c r="AF26" s="57">
        <f t="shared" si="33"/>
        <v>1</v>
      </c>
      <c r="AG26" s="57">
        <f t="shared" si="33"/>
        <v>1</v>
      </c>
      <c r="AH26" s="57">
        <f t="shared" si="9"/>
        <v>1</v>
      </c>
      <c r="AI26" s="57">
        <f t="shared" si="10"/>
        <v>1</v>
      </c>
      <c r="AJ26" s="58">
        <f t="shared" si="1"/>
        <v>1</v>
      </c>
      <c r="AK26" s="57">
        <f t="shared" si="2"/>
        <v>2</v>
      </c>
    </row>
    <row r="27" spans="1:37" ht="18" customHeight="1" x14ac:dyDescent="0.2">
      <c r="A27" s="55"/>
      <c r="B27" s="59" t="s">
        <v>138</v>
      </c>
      <c r="C27" s="60">
        <v>1</v>
      </c>
      <c r="D27" s="60">
        <v>1</v>
      </c>
      <c r="E27" s="60">
        <v>1</v>
      </c>
      <c r="F27" s="60">
        <f t="shared" ref="F27:P27" si="42">+E27</f>
        <v>1</v>
      </c>
      <c r="G27" s="60">
        <f t="shared" si="42"/>
        <v>1</v>
      </c>
      <c r="H27" s="60">
        <f t="shared" si="42"/>
        <v>1</v>
      </c>
      <c r="I27" s="60">
        <f t="shared" si="42"/>
        <v>1</v>
      </c>
      <c r="J27" s="60">
        <f t="shared" si="42"/>
        <v>1</v>
      </c>
      <c r="K27" s="60">
        <f t="shared" si="42"/>
        <v>1</v>
      </c>
      <c r="L27" s="60">
        <f t="shared" si="42"/>
        <v>1</v>
      </c>
      <c r="M27" s="60">
        <f t="shared" si="42"/>
        <v>1</v>
      </c>
      <c r="N27" s="60">
        <f t="shared" si="42"/>
        <v>1</v>
      </c>
      <c r="O27" s="60">
        <f t="shared" si="42"/>
        <v>1</v>
      </c>
      <c r="P27" s="60">
        <f t="shared" si="42"/>
        <v>1</v>
      </c>
      <c r="Q27" s="60">
        <f t="shared" si="25"/>
        <v>1</v>
      </c>
      <c r="R27" s="60">
        <f t="shared" si="22"/>
        <v>1</v>
      </c>
      <c r="S27" s="60">
        <f t="shared" si="26"/>
        <v>1</v>
      </c>
      <c r="T27" s="60">
        <f t="shared" si="23"/>
        <v>1</v>
      </c>
      <c r="U27" s="60">
        <f t="shared" si="12"/>
        <v>1</v>
      </c>
      <c r="V27" s="60">
        <f t="shared" si="32"/>
        <v>1</v>
      </c>
      <c r="W27" s="60">
        <f t="shared" si="32"/>
        <v>1</v>
      </c>
      <c r="X27" s="60">
        <f t="shared" si="32"/>
        <v>1</v>
      </c>
      <c r="Y27" s="60">
        <f t="shared" si="32"/>
        <v>1</v>
      </c>
      <c r="Z27" s="60">
        <f t="shared" si="32"/>
        <v>1</v>
      </c>
      <c r="AA27" s="60">
        <f t="shared" si="32"/>
        <v>1</v>
      </c>
      <c r="AB27" s="60">
        <f t="shared" si="18"/>
        <v>1</v>
      </c>
      <c r="AC27" s="60">
        <f t="shared" si="33"/>
        <v>1</v>
      </c>
      <c r="AD27" s="60">
        <f t="shared" si="33"/>
        <v>1</v>
      </c>
      <c r="AE27" s="60">
        <f t="shared" si="33"/>
        <v>1</v>
      </c>
      <c r="AF27" s="60">
        <f t="shared" si="33"/>
        <v>1</v>
      </c>
      <c r="AG27" s="60">
        <f t="shared" si="33"/>
        <v>1</v>
      </c>
      <c r="AH27" s="60">
        <f t="shared" si="9"/>
        <v>1</v>
      </c>
      <c r="AI27" s="60">
        <f t="shared" si="10"/>
        <v>1</v>
      </c>
      <c r="AJ27" s="61">
        <f t="shared" si="1"/>
        <v>1</v>
      </c>
      <c r="AK27" s="60">
        <f t="shared" si="2"/>
        <v>1</v>
      </c>
    </row>
    <row r="28" spans="1:37" ht="18" customHeight="1" x14ac:dyDescent="0.2">
      <c r="A28" s="54"/>
      <c r="B28" s="56" t="s">
        <v>139</v>
      </c>
      <c r="C28" s="57">
        <v>2</v>
      </c>
      <c r="D28" s="57">
        <v>2</v>
      </c>
      <c r="E28" s="57">
        <v>2</v>
      </c>
      <c r="F28" s="57">
        <f t="shared" ref="F28:P28" si="43">+E28</f>
        <v>2</v>
      </c>
      <c r="G28" s="57">
        <f t="shared" si="43"/>
        <v>2</v>
      </c>
      <c r="H28" s="57">
        <f t="shared" si="43"/>
        <v>2</v>
      </c>
      <c r="I28" s="57">
        <f t="shared" si="43"/>
        <v>2</v>
      </c>
      <c r="J28" s="57">
        <f t="shared" si="43"/>
        <v>2</v>
      </c>
      <c r="K28" s="57">
        <f t="shared" si="43"/>
        <v>2</v>
      </c>
      <c r="L28" s="57">
        <f t="shared" si="43"/>
        <v>2</v>
      </c>
      <c r="M28" s="57">
        <f t="shared" si="43"/>
        <v>2</v>
      </c>
      <c r="N28" s="57">
        <f t="shared" si="43"/>
        <v>2</v>
      </c>
      <c r="O28" s="57">
        <f t="shared" si="43"/>
        <v>2</v>
      </c>
      <c r="P28" s="57">
        <f t="shared" si="43"/>
        <v>2</v>
      </c>
      <c r="Q28" s="57">
        <f t="shared" si="25"/>
        <v>2</v>
      </c>
      <c r="R28" s="57">
        <f t="shared" si="22"/>
        <v>2</v>
      </c>
      <c r="S28" s="57">
        <f t="shared" si="26"/>
        <v>2</v>
      </c>
      <c r="T28" s="57">
        <f t="shared" si="23"/>
        <v>2</v>
      </c>
      <c r="U28" s="57">
        <f t="shared" si="12"/>
        <v>2</v>
      </c>
      <c r="V28" s="57">
        <f t="shared" ref="V28:AA30" si="44">+U28</f>
        <v>2</v>
      </c>
      <c r="W28" s="57">
        <f t="shared" si="44"/>
        <v>2</v>
      </c>
      <c r="X28" s="57">
        <f t="shared" si="44"/>
        <v>2</v>
      </c>
      <c r="Y28" s="57">
        <f t="shared" si="44"/>
        <v>2</v>
      </c>
      <c r="Z28" s="57">
        <f t="shared" si="44"/>
        <v>2</v>
      </c>
      <c r="AA28" s="57">
        <f t="shared" si="44"/>
        <v>2</v>
      </c>
      <c r="AB28" s="57">
        <f t="shared" si="18"/>
        <v>2</v>
      </c>
      <c r="AC28" s="57">
        <f t="shared" ref="AC28:AG30" si="45">+AB28</f>
        <v>2</v>
      </c>
      <c r="AD28" s="57">
        <f t="shared" si="45"/>
        <v>2</v>
      </c>
      <c r="AE28" s="57">
        <f t="shared" si="45"/>
        <v>2</v>
      </c>
      <c r="AF28" s="57">
        <f t="shared" si="45"/>
        <v>2</v>
      </c>
      <c r="AG28" s="57">
        <f t="shared" si="45"/>
        <v>2</v>
      </c>
      <c r="AH28" s="57">
        <f t="shared" si="9"/>
        <v>2</v>
      </c>
      <c r="AI28" s="57">
        <f t="shared" si="10"/>
        <v>2</v>
      </c>
      <c r="AJ28" s="58">
        <f t="shared" si="1"/>
        <v>2</v>
      </c>
      <c r="AK28" s="57">
        <f t="shared" si="2"/>
        <v>4</v>
      </c>
    </row>
    <row r="29" spans="1:37" ht="18" customHeight="1" x14ac:dyDescent="0.2">
      <c r="A29" s="55"/>
      <c r="B29" s="59" t="s">
        <v>140</v>
      </c>
      <c r="C29" s="60">
        <v>1</v>
      </c>
      <c r="D29" s="60">
        <v>1</v>
      </c>
      <c r="E29" s="60">
        <v>1</v>
      </c>
      <c r="F29" s="60">
        <f t="shared" ref="F29:P29" si="46">+E29</f>
        <v>1</v>
      </c>
      <c r="G29" s="60">
        <f t="shared" si="46"/>
        <v>1</v>
      </c>
      <c r="H29" s="60">
        <f t="shared" si="46"/>
        <v>1</v>
      </c>
      <c r="I29" s="60">
        <f t="shared" si="46"/>
        <v>1</v>
      </c>
      <c r="J29" s="60">
        <f t="shared" si="46"/>
        <v>1</v>
      </c>
      <c r="K29" s="60">
        <f t="shared" si="46"/>
        <v>1</v>
      </c>
      <c r="L29" s="60">
        <f t="shared" si="46"/>
        <v>1</v>
      </c>
      <c r="M29" s="60">
        <f t="shared" si="46"/>
        <v>1</v>
      </c>
      <c r="N29" s="60">
        <f t="shared" si="46"/>
        <v>1</v>
      </c>
      <c r="O29" s="60">
        <f t="shared" si="46"/>
        <v>1</v>
      </c>
      <c r="P29" s="60">
        <f t="shared" si="46"/>
        <v>1</v>
      </c>
      <c r="Q29" s="60">
        <f t="shared" si="25"/>
        <v>1</v>
      </c>
      <c r="R29" s="60">
        <f t="shared" si="22"/>
        <v>1</v>
      </c>
      <c r="S29" s="60">
        <f t="shared" si="26"/>
        <v>1</v>
      </c>
      <c r="T29" s="60">
        <f t="shared" si="23"/>
        <v>1</v>
      </c>
      <c r="U29" s="60">
        <f t="shared" si="12"/>
        <v>1</v>
      </c>
      <c r="V29" s="60">
        <f t="shared" si="44"/>
        <v>1</v>
      </c>
      <c r="W29" s="60">
        <f t="shared" si="44"/>
        <v>1</v>
      </c>
      <c r="X29" s="60">
        <f t="shared" si="44"/>
        <v>1</v>
      </c>
      <c r="Y29" s="60">
        <f t="shared" si="44"/>
        <v>1</v>
      </c>
      <c r="Z29" s="60">
        <f t="shared" si="44"/>
        <v>1</v>
      </c>
      <c r="AA29" s="60">
        <f t="shared" si="44"/>
        <v>1</v>
      </c>
      <c r="AB29" s="60">
        <f t="shared" si="18"/>
        <v>1</v>
      </c>
      <c r="AC29" s="60">
        <f t="shared" si="45"/>
        <v>1</v>
      </c>
      <c r="AD29" s="60">
        <f t="shared" si="45"/>
        <v>1</v>
      </c>
      <c r="AE29" s="60">
        <f t="shared" si="45"/>
        <v>1</v>
      </c>
      <c r="AF29" s="60">
        <f t="shared" si="45"/>
        <v>1</v>
      </c>
      <c r="AG29" s="60">
        <f t="shared" si="45"/>
        <v>1</v>
      </c>
      <c r="AH29" s="60">
        <f t="shared" si="9"/>
        <v>1</v>
      </c>
      <c r="AI29" s="60">
        <f t="shared" si="10"/>
        <v>1</v>
      </c>
      <c r="AJ29" s="61">
        <f t="shared" si="1"/>
        <v>1</v>
      </c>
      <c r="AK29" s="60">
        <f t="shared" si="2"/>
        <v>1</v>
      </c>
    </row>
    <row r="30" spans="1:37" ht="18" customHeight="1" thickBot="1" x14ac:dyDescent="0.25">
      <c r="A30" s="54"/>
      <c r="B30" s="56" t="s">
        <v>141</v>
      </c>
      <c r="C30" s="57">
        <v>100</v>
      </c>
      <c r="D30" s="57">
        <v>1</v>
      </c>
      <c r="E30" s="57">
        <v>100</v>
      </c>
      <c r="F30" s="57">
        <f t="shared" ref="F30:O30" si="47">+E30</f>
        <v>100</v>
      </c>
      <c r="G30" s="57">
        <f t="shared" si="47"/>
        <v>100</v>
      </c>
      <c r="H30" s="57">
        <f t="shared" si="47"/>
        <v>100</v>
      </c>
      <c r="I30" s="57">
        <f t="shared" si="47"/>
        <v>100</v>
      </c>
      <c r="J30" s="57">
        <f t="shared" si="47"/>
        <v>100</v>
      </c>
      <c r="K30" s="57">
        <f t="shared" si="47"/>
        <v>100</v>
      </c>
      <c r="L30" s="57">
        <f t="shared" si="47"/>
        <v>100</v>
      </c>
      <c r="M30" s="57">
        <f t="shared" si="47"/>
        <v>100</v>
      </c>
      <c r="N30" s="57">
        <f t="shared" si="47"/>
        <v>100</v>
      </c>
      <c r="O30" s="57">
        <f t="shared" si="47"/>
        <v>100</v>
      </c>
      <c r="P30" s="69">
        <f>+O30+250</f>
        <v>350</v>
      </c>
      <c r="Q30" s="57">
        <f t="shared" si="25"/>
        <v>350</v>
      </c>
      <c r="R30" s="57">
        <f t="shared" si="22"/>
        <v>350</v>
      </c>
      <c r="S30" s="57">
        <f t="shared" si="26"/>
        <v>350</v>
      </c>
      <c r="T30" s="57">
        <f t="shared" si="23"/>
        <v>350</v>
      </c>
      <c r="U30" s="57">
        <f t="shared" si="12"/>
        <v>350</v>
      </c>
      <c r="V30" s="57">
        <f t="shared" si="44"/>
        <v>350</v>
      </c>
      <c r="W30" s="57">
        <f t="shared" si="44"/>
        <v>350</v>
      </c>
      <c r="X30" s="57">
        <f t="shared" si="44"/>
        <v>350</v>
      </c>
      <c r="Y30" s="57">
        <f t="shared" si="44"/>
        <v>350</v>
      </c>
      <c r="Z30" s="57">
        <f t="shared" si="44"/>
        <v>350</v>
      </c>
      <c r="AA30" s="57">
        <f t="shared" si="44"/>
        <v>350</v>
      </c>
      <c r="AB30" s="57">
        <f t="shared" si="18"/>
        <v>350</v>
      </c>
      <c r="AC30" s="57">
        <f t="shared" si="45"/>
        <v>350</v>
      </c>
      <c r="AD30" s="57">
        <f t="shared" si="45"/>
        <v>350</v>
      </c>
      <c r="AE30" s="57">
        <f t="shared" si="45"/>
        <v>350</v>
      </c>
      <c r="AF30" s="57">
        <f t="shared" si="45"/>
        <v>350</v>
      </c>
      <c r="AG30" s="57">
        <f t="shared" si="45"/>
        <v>350</v>
      </c>
      <c r="AH30" s="57">
        <f t="shared" si="9"/>
        <v>350</v>
      </c>
      <c r="AI30" s="57">
        <f t="shared" si="10"/>
        <v>350</v>
      </c>
      <c r="AJ30" s="58">
        <f t="shared" si="1"/>
        <v>261.29032258064518</v>
      </c>
      <c r="AK30" s="57">
        <f t="shared" si="2"/>
        <v>261.29032258064518</v>
      </c>
    </row>
    <row r="31" spans="1:37" ht="21.75" customHeight="1" thickBot="1" x14ac:dyDescent="0.25">
      <c r="A31" s="22"/>
      <c r="B31" s="75" t="s">
        <v>142</v>
      </c>
      <c r="C31" s="74">
        <f>SUM(C2:C30)</f>
        <v>1422</v>
      </c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6">
        <f>SUM(AJ2:AJ30)</f>
        <v>1718.5161290322583</v>
      </c>
      <c r="AK31" s="77">
        <f>SUM(AK2:AK30)</f>
        <v>3125.8225806451615</v>
      </c>
    </row>
    <row r="32" spans="1:37" ht="11.25" customHeight="1" x14ac:dyDescent="0.2">
      <c r="D32" s="18"/>
      <c r="E32" s="18"/>
      <c r="F32" s="18"/>
      <c r="G32" s="18"/>
      <c r="H32" s="18"/>
      <c r="I32" s="18"/>
      <c r="AJ32" s="18"/>
      <c r="AK32" s="20"/>
    </row>
    <row r="33" spans="2:37" ht="21" customHeight="1" thickBot="1" x14ac:dyDescent="0.25">
      <c r="D33" s="18"/>
      <c r="E33" s="18"/>
      <c r="F33" s="18"/>
      <c r="G33" s="18"/>
      <c r="H33" s="18"/>
      <c r="Q33" s="23"/>
      <c r="AJ33" s="18"/>
      <c r="AK33" s="18"/>
    </row>
    <row r="34" spans="2:37" ht="24" customHeight="1" x14ac:dyDescent="0.2">
      <c r="B34" s="80" t="s">
        <v>109</v>
      </c>
      <c r="C34" s="80" t="s">
        <v>143</v>
      </c>
      <c r="D34" s="80" t="s">
        <v>144</v>
      </c>
      <c r="E34" s="80" t="s">
        <v>145</v>
      </c>
      <c r="H34" s="148" t="s">
        <v>146</v>
      </c>
      <c r="I34" s="105"/>
      <c r="J34" s="105"/>
      <c r="K34" s="105"/>
      <c r="L34" s="105"/>
      <c r="M34" s="105"/>
      <c r="N34" s="105"/>
      <c r="AJ34" s="18"/>
      <c r="AK34" s="20"/>
    </row>
    <row r="35" spans="2:37" ht="16.5" customHeight="1" x14ac:dyDescent="0.2">
      <c r="B35" s="62" t="s">
        <v>113</v>
      </c>
      <c r="C35" s="63">
        <f t="shared" ref="C35:C63" si="48">AI2</f>
        <v>47</v>
      </c>
      <c r="D35" s="63">
        <f>'[1]PARIS 250(-)'!F148</f>
        <v>82</v>
      </c>
      <c r="E35" s="63">
        <f t="shared" ref="E35:E63" si="49">D35-C35</f>
        <v>35</v>
      </c>
      <c r="H35" s="149" t="s">
        <v>147</v>
      </c>
      <c r="I35" s="105"/>
      <c r="J35" s="105"/>
      <c r="K35" s="149" t="s">
        <v>148</v>
      </c>
      <c r="L35" s="105"/>
      <c r="M35" s="105"/>
      <c r="N35" s="105"/>
      <c r="AJ35" s="18"/>
      <c r="AK35" s="20"/>
    </row>
    <row r="36" spans="2:37" ht="16.5" customHeight="1" x14ac:dyDescent="0.2">
      <c r="B36" s="64" t="s">
        <v>114</v>
      </c>
      <c r="C36" s="57">
        <f t="shared" si="48"/>
        <v>40</v>
      </c>
      <c r="D36" s="57">
        <f>'[1]PARIS 250 (MEX)'!F86</f>
        <v>46</v>
      </c>
      <c r="E36" s="57">
        <f t="shared" si="49"/>
        <v>6</v>
      </c>
      <c r="H36" s="153"/>
      <c r="I36" s="154"/>
      <c r="J36" s="154"/>
      <c r="K36" s="150" t="s">
        <v>149</v>
      </c>
      <c r="L36" s="105"/>
      <c r="M36" s="105"/>
      <c r="N36" s="105"/>
      <c r="AJ36" s="18"/>
      <c r="AK36" s="20"/>
    </row>
    <row r="37" spans="2:37" ht="16.5" customHeight="1" x14ac:dyDescent="0.2">
      <c r="B37" s="62" t="s">
        <v>115</v>
      </c>
      <c r="C37" s="63">
        <f t="shared" si="48"/>
        <v>1</v>
      </c>
      <c r="D37" s="63">
        <f>'[1]PARIS 250(U)'!F12</f>
        <v>1</v>
      </c>
      <c r="E37" s="63">
        <f t="shared" si="49"/>
        <v>0</v>
      </c>
      <c r="H37" s="155"/>
      <c r="I37" s="156"/>
      <c r="J37" s="156"/>
      <c r="K37" s="150" t="s">
        <v>150</v>
      </c>
      <c r="L37" s="105"/>
      <c r="M37" s="105"/>
      <c r="N37" s="105"/>
      <c r="AJ37" s="18"/>
      <c r="AK37" s="20"/>
    </row>
    <row r="38" spans="2:37" ht="16.5" customHeight="1" x14ac:dyDescent="0.2">
      <c r="B38" s="64" t="s">
        <v>116</v>
      </c>
      <c r="C38" s="57">
        <f t="shared" si="48"/>
        <v>1104</v>
      </c>
      <c r="D38" s="57">
        <f>+'[1]PARIS 210 (-) L'!F3704</f>
        <v>0</v>
      </c>
      <c r="E38" s="57">
        <f t="shared" si="49"/>
        <v>-1104</v>
      </c>
      <c r="H38" s="151"/>
      <c r="I38" s="152"/>
      <c r="J38" s="152"/>
      <c r="K38" s="150" t="s">
        <v>151</v>
      </c>
      <c r="L38" s="105"/>
      <c r="M38" s="105"/>
      <c r="N38" s="105"/>
      <c r="AJ38" s="18"/>
      <c r="AK38" s="20"/>
    </row>
    <row r="39" spans="2:37" ht="16.5" customHeight="1" x14ac:dyDescent="0.2">
      <c r="B39" s="62" t="s">
        <v>117</v>
      </c>
      <c r="C39" s="63">
        <f t="shared" si="48"/>
        <v>27</v>
      </c>
      <c r="D39" s="63">
        <f>'[1]PARIS 210 (U) LED'!F162</f>
        <v>30</v>
      </c>
      <c r="E39" s="63">
        <f t="shared" si="49"/>
        <v>3</v>
      </c>
      <c r="AJ39" s="18"/>
      <c r="AK39" s="20"/>
    </row>
    <row r="40" spans="2:37" ht="16.5" customHeight="1" x14ac:dyDescent="0.2">
      <c r="B40" s="64" t="s">
        <v>118</v>
      </c>
      <c r="C40" s="57">
        <f t="shared" si="48"/>
        <v>42</v>
      </c>
      <c r="D40" s="57">
        <f>'[1]PARIS 210 (MEX) LED'!F127</f>
        <v>46</v>
      </c>
      <c r="E40" s="57">
        <f t="shared" si="49"/>
        <v>4</v>
      </c>
      <c r="AJ40" s="18"/>
      <c r="AK40" s="20"/>
    </row>
    <row r="41" spans="2:37" ht="16.5" customHeight="1" x14ac:dyDescent="0.2">
      <c r="B41" s="62" t="s">
        <v>119</v>
      </c>
      <c r="C41" s="63">
        <f t="shared" si="48"/>
        <v>57</v>
      </c>
      <c r="D41" s="63">
        <f>'[1]PARIS 185 (-) L '!F194</f>
        <v>0</v>
      </c>
      <c r="E41" s="63">
        <f t="shared" si="49"/>
        <v>-57</v>
      </c>
      <c r="AJ41" s="18"/>
      <c r="AK41" s="20"/>
    </row>
    <row r="42" spans="2:37" ht="16.5" customHeight="1" x14ac:dyDescent="0.2">
      <c r="B42" s="64" t="s">
        <v>120</v>
      </c>
      <c r="C42" s="57">
        <f t="shared" si="48"/>
        <v>7</v>
      </c>
      <c r="D42" s="57">
        <f>'[1]PARIS 185 (Mex) L '!F37</f>
        <v>3</v>
      </c>
      <c r="E42" s="57">
        <f t="shared" si="49"/>
        <v>-4</v>
      </c>
      <c r="AJ42" s="18"/>
      <c r="AK42" s="20"/>
    </row>
    <row r="43" spans="2:37" ht="16.5" customHeight="1" x14ac:dyDescent="0.2">
      <c r="B43" s="62" t="s">
        <v>121</v>
      </c>
      <c r="C43" s="63">
        <f t="shared" si="48"/>
        <v>10</v>
      </c>
      <c r="D43" s="63">
        <f>'[1]PARIS 185 (U) LED'!F115</f>
        <v>10</v>
      </c>
      <c r="E43" s="63">
        <f t="shared" si="49"/>
        <v>0</v>
      </c>
      <c r="AJ43" s="18"/>
      <c r="AK43" s="20"/>
    </row>
    <row r="44" spans="2:37" ht="16.5" customHeight="1" x14ac:dyDescent="0.2">
      <c r="B44" s="64" t="s">
        <v>122</v>
      </c>
      <c r="C44" s="57">
        <f t="shared" si="48"/>
        <v>69</v>
      </c>
      <c r="D44" s="57">
        <f>'[1]KYNLEY 210 (2)'!F156</f>
        <v>0</v>
      </c>
      <c r="E44" s="57">
        <f t="shared" si="49"/>
        <v>-69</v>
      </c>
      <c r="AJ44" s="18"/>
      <c r="AK44" s="20"/>
    </row>
    <row r="45" spans="2:37" ht="16.5" customHeight="1" x14ac:dyDescent="0.2">
      <c r="B45" s="62" t="s">
        <v>123</v>
      </c>
      <c r="C45" s="63">
        <f t="shared" si="48"/>
        <v>123</v>
      </c>
      <c r="D45" s="63">
        <f>'[1]KYNLEY 250 XL'!F219</f>
        <v>1</v>
      </c>
      <c r="E45" s="63">
        <f t="shared" si="49"/>
        <v>-122</v>
      </c>
      <c r="AJ45" s="18"/>
      <c r="AK45" s="20"/>
    </row>
    <row r="46" spans="2:37" ht="16.5" customHeight="1" x14ac:dyDescent="0.2">
      <c r="B46" s="64" t="s">
        <v>124</v>
      </c>
      <c r="C46" s="57">
        <f t="shared" si="48"/>
        <v>30</v>
      </c>
      <c r="D46" s="57">
        <f>'[1]MALTA 185 (U) LED'!F76</f>
        <v>30</v>
      </c>
      <c r="E46" s="57">
        <f t="shared" si="49"/>
        <v>0</v>
      </c>
      <c r="AJ46" s="18"/>
      <c r="AK46" s="20"/>
    </row>
    <row r="47" spans="2:37" ht="16.5" customHeight="1" x14ac:dyDescent="0.2">
      <c r="B47" s="62" t="s">
        <v>125</v>
      </c>
      <c r="C47" s="63">
        <f t="shared" si="48"/>
        <v>0</v>
      </c>
      <c r="D47" s="63">
        <f>'[1]MALTA 185 (-) L'!F10</f>
        <v>0</v>
      </c>
      <c r="E47" s="63">
        <f t="shared" si="49"/>
        <v>0</v>
      </c>
      <c r="AJ47" s="18"/>
      <c r="AK47" s="20"/>
    </row>
    <row r="48" spans="2:37" ht="16.5" customHeight="1" x14ac:dyDescent="0.2">
      <c r="B48" s="64" t="s">
        <v>126</v>
      </c>
      <c r="C48" s="57">
        <f t="shared" si="48"/>
        <v>5</v>
      </c>
      <c r="D48" s="57">
        <f>'[1]MALTA 145 (U) L'!F20</f>
        <v>6</v>
      </c>
      <c r="E48" s="57">
        <f t="shared" si="49"/>
        <v>1</v>
      </c>
      <c r="AJ48" s="18"/>
      <c r="AK48" s="20"/>
    </row>
    <row r="49" spans="2:43" ht="16.5" customHeight="1" x14ac:dyDescent="0.2">
      <c r="B49" s="62" t="s">
        <v>127</v>
      </c>
      <c r="C49" s="63">
        <f t="shared" si="48"/>
        <v>20</v>
      </c>
      <c r="D49" s="63">
        <f>'[1]RIO S 68'!F29</f>
        <v>21</v>
      </c>
      <c r="E49" s="63">
        <f t="shared" si="49"/>
        <v>1</v>
      </c>
      <c r="AJ49" s="18"/>
      <c r="AK49" s="20"/>
    </row>
    <row r="50" spans="2:43" ht="16.5" customHeight="1" x14ac:dyDescent="0.2">
      <c r="B50" s="64" t="s">
        <v>128</v>
      </c>
      <c r="C50" s="57">
        <f t="shared" si="48"/>
        <v>13</v>
      </c>
      <c r="D50" s="57">
        <f>'[1]RIO S 100'!F31</f>
        <v>13</v>
      </c>
      <c r="E50" s="57">
        <f t="shared" si="49"/>
        <v>0</v>
      </c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</row>
    <row r="51" spans="2:43" ht="16.5" customHeight="1" x14ac:dyDescent="0.2">
      <c r="B51" s="62" t="s">
        <v>129</v>
      </c>
      <c r="C51" s="63">
        <f t="shared" si="48"/>
        <v>0</v>
      </c>
      <c r="D51" s="63">
        <f>'[1]RIO S 125'!G9</f>
        <v>0</v>
      </c>
      <c r="E51" s="63">
        <f t="shared" si="49"/>
        <v>0</v>
      </c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</row>
    <row r="52" spans="2:43" ht="16.5" customHeight="1" x14ac:dyDescent="0.2">
      <c r="B52" s="64" t="s">
        <v>130</v>
      </c>
      <c r="C52" s="57">
        <f t="shared" si="48"/>
        <v>18</v>
      </c>
      <c r="D52" s="57">
        <f>'[1]AC-XL-LED'!F25</f>
        <v>18</v>
      </c>
      <c r="E52" s="57">
        <f t="shared" si="49"/>
        <v>0</v>
      </c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</row>
    <row r="53" spans="2:43" ht="16.5" customHeight="1" x14ac:dyDescent="0.2">
      <c r="B53" s="62" t="s">
        <v>131</v>
      </c>
      <c r="C53" s="63">
        <f t="shared" si="48"/>
        <v>2</v>
      </c>
      <c r="D53" s="63">
        <f>'[1]AC-W'!F12</f>
        <v>2</v>
      </c>
      <c r="E53" s="63">
        <f t="shared" si="49"/>
        <v>0</v>
      </c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</row>
    <row r="54" spans="2:43" ht="16.5" customHeight="1" x14ac:dyDescent="0.2">
      <c r="B54" s="64" t="s">
        <v>132</v>
      </c>
      <c r="C54" s="57">
        <f t="shared" si="48"/>
        <v>4</v>
      </c>
      <c r="D54" s="57">
        <f>'[1]AC-M'!F10</f>
        <v>4</v>
      </c>
      <c r="E54" s="57">
        <f t="shared" si="49"/>
        <v>0</v>
      </c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</row>
    <row r="55" spans="2:43" ht="16.5" customHeight="1" x14ac:dyDescent="0.2">
      <c r="B55" s="62" t="s">
        <v>133</v>
      </c>
      <c r="C55" s="63">
        <f t="shared" si="48"/>
        <v>10</v>
      </c>
      <c r="D55" s="63">
        <f>'[1]AC-S'!F18</f>
        <v>10</v>
      </c>
      <c r="E55" s="63">
        <f t="shared" si="49"/>
        <v>0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</row>
    <row r="56" spans="2:43" ht="16.5" customHeight="1" x14ac:dyDescent="0.2">
      <c r="B56" s="64" t="s">
        <v>134</v>
      </c>
      <c r="C56" s="57">
        <f t="shared" si="48"/>
        <v>34</v>
      </c>
      <c r="D56" s="57">
        <f>'[1]AC SLIM 170'!F43</f>
        <v>34</v>
      </c>
      <c r="E56" s="57">
        <f t="shared" si="49"/>
        <v>0</v>
      </c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</row>
    <row r="57" spans="2:43" ht="16.5" customHeight="1" x14ac:dyDescent="0.2">
      <c r="B57" s="62" t="s">
        <v>135</v>
      </c>
      <c r="C57" s="63">
        <f t="shared" si="48"/>
        <v>5</v>
      </c>
      <c r="D57" s="63">
        <f>'[1]MANHATTAN 210 (-)'!F13</f>
        <v>5</v>
      </c>
      <c r="E57" s="63">
        <f t="shared" si="49"/>
        <v>0</v>
      </c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</row>
    <row r="58" spans="2:43" ht="16.5" customHeight="1" x14ac:dyDescent="0.2">
      <c r="B58" s="64" t="s">
        <v>136</v>
      </c>
      <c r="C58" s="57">
        <f t="shared" si="48"/>
        <v>5</v>
      </c>
      <c r="D58" s="57">
        <f>'[1]MANHATTAN XL 210 (-)'!F17</f>
        <v>5</v>
      </c>
      <c r="E58" s="57">
        <f t="shared" si="49"/>
        <v>0</v>
      </c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</row>
    <row r="59" spans="2:43" ht="16.5" customHeight="1" x14ac:dyDescent="0.2">
      <c r="B59" s="62" t="s">
        <v>137</v>
      </c>
      <c r="C59" s="63">
        <f t="shared" si="48"/>
        <v>1</v>
      </c>
      <c r="D59" s="63">
        <f>'[1]S 100'!F8</f>
        <v>1</v>
      </c>
      <c r="E59" s="63">
        <f t="shared" si="49"/>
        <v>0</v>
      </c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</row>
    <row r="60" spans="2:43" ht="16.5" customHeight="1" x14ac:dyDescent="0.2">
      <c r="B60" s="64" t="s">
        <v>138</v>
      </c>
      <c r="C60" s="57">
        <f t="shared" si="48"/>
        <v>1</v>
      </c>
      <c r="D60" s="57">
        <f>'[1]IBIZA 10 UAD  (2)'!F8</f>
        <v>1</v>
      </c>
      <c r="E60" s="57">
        <f t="shared" si="49"/>
        <v>0</v>
      </c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</row>
    <row r="61" spans="2:43" ht="11.25" customHeight="1" x14ac:dyDescent="0.2">
      <c r="B61" s="70" t="s">
        <v>139</v>
      </c>
      <c r="C61" s="71">
        <f t="shared" si="48"/>
        <v>2</v>
      </c>
      <c r="D61" s="72">
        <f>[1]MONTREAL!F10</f>
        <v>2</v>
      </c>
      <c r="E61" s="72">
        <f t="shared" si="49"/>
        <v>0</v>
      </c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</row>
    <row r="62" spans="2:43" ht="11.25" customHeight="1" x14ac:dyDescent="0.2">
      <c r="B62" s="73" t="s">
        <v>140</v>
      </c>
      <c r="C62" s="71">
        <f t="shared" si="48"/>
        <v>1</v>
      </c>
      <c r="D62" s="72">
        <f>'[1]CAN COOLER'!F8</f>
        <v>1</v>
      </c>
      <c r="E62" s="72">
        <f t="shared" si="49"/>
        <v>0</v>
      </c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</row>
    <row r="63" spans="2:43" ht="11.25" customHeight="1" x14ac:dyDescent="0.2">
      <c r="B63" s="70" t="s">
        <v>141</v>
      </c>
      <c r="C63" s="71">
        <f t="shared" si="48"/>
        <v>350</v>
      </c>
      <c r="D63" s="72">
        <v>100</v>
      </c>
      <c r="E63" s="72">
        <f t="shared" si="49"/>
        <v>-250</v>
      </c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</row>
    <row r="64" spans="2:43" x14ac:dyDescent="0.2"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</row>
    <row r="65" spans="23:43" x14ac:dyDescent="0.2"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</row>
    <row r="66" spans="23:43" x14ac:dyDescent="0.2"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</row>
    <row r="67" spans="23:43" x14ac:dyDescent="0.2"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</row>
    <row r="68" spans="23:43" x14ac:dyDescent="0.2"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</row>
    <row r="69" spans="23:43" x14ac:dyDescent="0.2"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</row>
    <row r="70" spans="23:43" x14ac:dyDescent="0.2"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</row>
    <row r="71" spans="23:43" x14ac:dyDescent="0.2"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</row>
    <row r="72" spans="23:43" x14ac:dyDescent="0.2"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</row>
    <row r="73" spans="23:43" x14ac:dyDescent="0.2"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</row>
    <row r="74" spans="23:43" x14ac:dyDescent="0.2"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</row>
    <row r="75" spans="23:43" x14ac:dyDescent="0.2"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</row>
    <row r="76" spans="23:43" x14ac:dyDescent="0.2"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</row>
    <row r="77" spans="23:43" x14ac:dyDescent="0.2"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</row>
    <row r="78" spans="23:43" x14ac:dyDescent="0.2"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</row>
    <row r="79" spans="23:43" x14ac:dyDescent="0.2"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</row>
    <row r="80" spans="23:43" x14ac:dyDescent="0.2"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</row>
    <row r="81" spans="23:43" x14ac:dyDescent="0.2"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</row>
    <row r="82" spans="23:43" x14ac:dyDescent="0.2"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</row>
    <row r="83" spans="23:43" x14ac:dyDescent="0.2"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</row>
    <row r="84" spans="23:43" x14ac:dyDescent="0.2"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</row>
    <row r="85" spans="23:43" x14ac:dyDescent="0.2"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</row>
    <row r="86" spans="23:43" x14ac:dyDescent="0.2"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</row>
    <row r="87" spans="23:43" x14ac:dyDescent="0.2"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</row>
  </sheetData>
  <mergeCells count="9">
    <mergeCell ref="H34:N34"/>
    <mergeCell ref="H35:J35"/>
    <mergeCell ref="K38:N38"/>
    <mergeCell ref="K37:N37"/>
    <mergeCell ref="H38:J38"/>
    <mergeCell ref="K36:N36"/>
    <mergeCell ref="H36:J36"/>
    <mergeCell ref="H37:J37"/>
    <mergeCell ref="K35:N35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BQ76"/>
  <sheetViews>
    <sheetView topLeftCell="A4" zoomScale="65" zoomScaleNormal="100" workbookViewId="0">
      <selection activeCell="O49" sqref="O49"/>
    </sheetView>
  </sheetViews>
  <sheetFormatPr baseColWidth="10" defaultColWidth="10.5" defaultRowHeight="14" x14ac:dyDescent="0.15"/>
  <cols>
    <col min="1" max="2" width="13" customWidth="1"/>
    <col min="3" max="3" width="16.5" customWidth="1"/>
    <col min="4" max="4" width="30.6640625" customWidth="1"/>
    <col min="5" max="6" width="13" customWidth="1"/>
    <col min="7" max="7" width="16.6640625" customWidth="1"/>
    <col min="8" max="8" width="25.5" customWidth="1"/>
    <col min="9" max="10" width="13" customWidth="1"/>
    <col min="11" max="11" width="15.33203125" customWidth="1"/>
    <col min="12" max="12" width="25.5" customWidth="1"/>
    <col min="13" max="14" width="13" customWidth="1"/>
    <col min="15" max="15" width="14.5" customWidth="1"/>
    <col min="16" max="16" width="45.83203125" customWidth="1"/>
    <col min="17" max="19" width="13" customWidth="1"/>
    <col min="20" max="20" width="14.5" customWidth="1"/>
    <col min="21" max="21" width="24.33203125" customWidth="1"/>
    <col min="22" max="23" width="13" customWidth="1"/>
    <col min="24" max="24" width="22.83203125" customWidth="1"/>
    <col min="25" max="25" width="24.33203125" customWidth="1"/>
    <col min="26" max="27" width="13" customWidth="1"/>
    <col min="28" max="28" width="22.83203125" customWidth="1"/>
    <col min="29" max="29" width="26.6640625" customWidth="1"/>
    <col min="30" max="31" width="13" customWidth="1"/>
    <col min="32" max="32" width="19.5" customWidth="1"/>
    <col min="33" max="33" width="26.6640625" customWidth="1"/>
    <col min="34" max="35" width="13" customWidth="1"/>
    <col min="36" max="36" width="20.33203125" customWidth="1"/>
    <col min="37" max="37" width="27.1640625" customWidth="1"/>
    <col min="38" max="39" width="13" customWidth="1"/>
    <col min="40" max="40" width="15.33203125" customWidth="1"/>
    <col min="41" max="41" width="25.33203125" customWidth="1"/>
    <col min="42" max="43" width="13" customWidth="1"/>
    <col min="44" max="44" width="15.33203125" customWidth="1"/>
    <col min="45" max="45" width="25.33203125" customWidth="1"/>
    <col min="46" max="47" width="13" customWidth="1"/>
    <col min="48" max="48" width="15.33203125" customWidth="1"/>
    <col min="49" max="49" width="25.33203125" customWidth="1"/>
    <col min="50" max="51" width="13" customWidth="1"/>
    <col min="52" max="52" width="15.33203125" customWidth="1"/>
    <col min="53" max="53" width="25.33203125" customWidth="1"/>
    <col min="54" max="55" width="13" customWidth="1"/>
    <col min="56" max="56" width="15.33203125" customWidth="1"/>
    <col min="57" max="57" width="25.33203125" customWidth="1"/>
    <col min="58" max="59" width="13" customWidth="1"/>
    <col min="60" max="60" width="15.33203125" customWidth="1"/>
    <col min="61" max="61" width="25.33203125" customWidth="1"/>
    <col min="62" max="63" width="13" customWidth="1"/>
    <col min="64" max="64" width="15.33203125" customWidth="1"/>
    <col min="65" max="65" width="25.33203125" customWidth="1"/>
    <col min="66" max="67" width="13" customWidth="1"/>
    <col min="68" max="68" width="15.33203125" customWidth="1"/>
    <col min="69" max="69" width="25.33203125" customWidth="1"/>
  </cols>
  <sheetData>
    <row r="2" spans="2:69" ht="21.75" customHeight="1" x14ac:dyDescent="0.15">
      <c r="B2" s="157" t="s">
        <v>152</v>
      </c>
      <c r="C2" s="158"/>
      <c r="D2" s="12" t="s">
        <v>153</v>
      </c>
      <c r="F2" s="157" t="s">
        <v>152</v>
      </c>
      <c r="G2" s="158"/>
      <c r="H2" s="12" t="s">
        <v>154</v>
      </c>
      <c r="J2" s="157" t="s">
        <v>152</v>
      </c>
      <c r="K2" s="158"/>
      <c r="L2" s="12" t="s">
        <v>155</v>
      </c>
      <c r="N2" s="157" t="s">
        <v>152</v>
      </c>
      <c r="O2" s="158"/>
      <c r="P2" s="159" t="s">
        <v>156</v>
      </c>
      <c r="Q2" s="160"/>
      <c r="S2" s="157" t="s">
        <v>152</v>
      </c>
      <c r="T2" s="158"/>
      <c r="U2" s="12" t="s">
        <v>157</v>
      </c>
      <c r="W2" s="157" t="s">
        <v>152</v>
      </c>
      <c r="X2" s="158"/>
      <c r="Y2" s="12" t="s">
        <v>158</v>
      </c>
      <c r="AA2" s="157" t="s">
        <v>152</v>
      </c>
      <c r="AB2" s="158"/>
      <c r="AC2" s="12" t="s">
        <v>159</v>
      </c>
      <c r="AE2" s="157" t="s">
        <v>152</v>
      </c>
      <c r="AF2" s="158"/>
      <c r="AG2" s="12" t="s">
        <v>160</v>
      </c>
      <c r="AI2" s="157" t="s">
        <v>152</v>
      </c>
      <c r="AJ2" s="158"/>
      <c r="AK2" s="12" t="s">
        <v>161</v>
      </c>
      <c r="AM2" s="157" t="s">
        <v>152</v>
      </c>
      <c r="AN2" s="158"/>
      <c r="AO2" s="12" t="s">
        <v>162</v>
      </c>
      <c r="AQ2" s="157" t="s">
        <v>152</v>
      </c>
      <c r="AR2" s="158"/>
      <c r="AS2" s="12" t="s">
        <v>163</v>
      </c>
      <c r="AU2" s="157" t="s">
        <v>152</v>
      </c>
      <c r="AV2" s="158"/>
      <c r="AW2" s="12" t="s">
        <v>164</v>
      </c>
      <c r="AY2" s="157" t="s">
        <v>152</v>
      </c>
      <c r="AZ2" s="158"/>
      <c r="BA2" s="12" t="s">
        <v>165</v>
      </c>
      <c r="BC2" s="157" t="s">
        <v>152</v>
      </c>
      <c r="BD2" s="158"/>
      <c r="BE2" s="12" t="s">
        <v>166</v>
      </c>
      <c r="BG2" s="157" t="s">
        <v>152</v>
      </c>
      <c r="BH2" s="158"/>
      <c r="BI2" s="12" t="s">
        <v>167</v>
      </c>
      <c r="BK2" s="157" t="s">
        <v>152</v>
      </c>
      <c r="BL2" s="158"/>
      <c r="BM2" s="12" t="s">
        <v>168</v>
      </c>
      <c r="BO2" s="157" t="s">
        <v>152</v>
      </c>
      <c r="BP2" s="158"/>
      <c r="BQ2" s="12" t="s">
        <v>169</v>
      </c>
    </row>
    <row r="3" spans="2:69" ht="18" customHeight="1" thickBot="1" x14ac:dyDescent="0.2">
      <c r="B3" s="24" t="s">
        <v>170</v>
      </c>
      <c r="C3" s="24" t="s">
        <v>44</v>
      </c>
      <c r="D3" s="25">
        <v>46024</v>
      </c>
      <c r="F3" s="24" t="s">
        <v>170</v>
      </c>
      <c r="G3" s="24" t="s">
        <v>49</v>
      </c>
      <c r="H3" s="25">
        <v>46024</v>
      </c>
      <c r="J3" s="24" t="s">
        <v>170</v>
      </c>
      <c r="K3" s="24" t="s">
        <v>54</v>
      </c>
      <c r="L3" s="25">
        <v>46025</v>
      </c>
      <c r="N3" s="24" t="s">
        <v>170</v>
      </c>
      <c r="O3" s="24" t="s">
        <v>59</v>
      </c>
      <c r="P3" s="161">
        <v>46034</v>
      </c>
      <c r="Q3" s="160"/>
      <c r="S3" s="24" t="s">
        <v>170</v>
      </c>
      <c r="T3" s="24" t="s">
        <v>62</v>
      </c>
      <c r="U3" s="25">
        <v>46035</v>
      </c>
      <c r="W3" s="24" t="s">
        <v>170</v>
      </c>
      <c r="X3" s="24" t="s">
        <v>64</v>
      </c>
      <c r="Y3" s="25">
        <v>46035</v>
      </c>
      <c r="AA3" s="24" t="s">
        <v>170</v>
      </c>
      <c r="AB3" s="24" t="s">
        <v>67</v>
      </c>
      <c r="AC3" s="25">
        <v>46036</v>
      </c>
      <c r="AE3" s="24" t="s">
        <v>170</v>
      </c>
      <c r="AF3" s="24" t="s">
        <v>69</v>
      </c>
      <c r="AG3" s="25">
        <v>46036</v>
      </c>
      <c r="AI3" s="24" t="s">
        <v>170</v>
      </c>
      <c r="AJ3" s="24" t="s">
        <v>71</v>
      </c>
      <c r="AK3" s="25">
        <v>46045</v>
      </c>
      <c r="AM3" s="24" t="s">
        <v>170</v>
      </c>
      <c r="AN3" s="24" t="s">
        <v>80</v>
      </c>
      <c r="AO3" s="25">
        <v>46045</v>
      </c>
      <c r="AQ3" s="24" t="s">
        <v>170</v>
      </c>
      <c r="AR3" s="24" t="s">
        <v>73</v>
      </c>
      <c r="AS3" s="25">
        <v>46045</v>
      </c>
      <c r="AU3" s="24" t="s">
        <v>170</v>
      </c>
      <c r="AV3" s="24" t="s">
        <v>78</v>
      </c>
      <c r="AW3" s="25">
        <v>46048</v>
      </c>
      <c r="AY3" s="24" t="s">
        <v>170</v>
      </c>
      <c r="AZ3" s="24" t="s">
        <v>83</v>
      </c>
      <c r="BA3" s="25">
        <v>46048</v>
      </c>
      <c r="BC3" s="24" t="s">
        <v>170</v>
      </c>
      <c r="BD3" s="24" t="s">
        <v>89</v>
      </c>
      <c r="BE3" s="25">
        <v>46048</v>
      </c>
      <c r="BG3" s="24" t="s">
        <v>170</v>
      </c>
      <c r="BH3" s="24" t="s">
        <v>81</v>
      </c>
      <c r="BI3" s="25">
        <v>46048</v>
      </c>
      <c r="BK3" s="24" t="s">
        <v>170</v>
      </c>
      <c r="BL3" s="24" t="s">
        <v>76</v>
      </c>
      <c r="BM3" s="25">
        <v>46048</v>
      </c>
      <c r="BO3" s="24" t="s">
        <v>170</v>
      </c>
      <c r="BP3" s="24" t="s">
        <v>90</v>
      </c>
      <c r="BQ3" s="25">
        <v>46048</v>
      </c>
    </row>
    <row r="4" spans="2:69" ht="19.5" customHeight="1" x14ac:dyDescent="0.15">
      <c r="B4" s="90" t="s">
        <v>171</v>
      </c>
      <c r="C4" s="90" t="s">
        <v>109</v>
      </c>
      <c r="D4" s="90" t="s">
        <v>172</v>
      </c>
      <c r="F4" s="90" t="s">
        <v>171</v>
      </c>
      <c r="G4" s="90" t="s">
        <v>109</v>
      </c>
      <c r="H4" s="90" t="s">
        <v>172</v>
      </c>
      <c r="J4" s="90" t="s">
        <v>171</v>
      </c>
      <c r="K4" s="90" t="s">
        <v>109</v>
      </c>
      <c r="L4" s="90" t="s">
        <v>172</v>
      </c>
      <c r="N4" s="90" t="s">
        <v>171</v>
      </c>
      <c r="O4" s="90" t="s">
        <v>173</v>
      </c>
      <c r="P4" s="90" t="s">
        <v>174</v>
      </c>
      <c r="Q4" s="90" t="s">
        <v>175</v>
      </c>
      <c r="S4" s="90" t="s">
        <v>171</v>
      </c>
      <c r="T4" s="90" t="s">
        <v>109</v>
      </c>
      <c r="U4" s="90" t="s">
        <v>172</v>
      </c>
      <c r="W4" s="90" t="s">
        <v>171</v>
      </c>
      <c r="X4" s="90" t="s">
        <v>109</v>
      </c>
      <c r="Y4" s="90" t="s">
        <v>172</v>
      </c>
      <c r="AA4" s="90" t="s">
        <v>171</v>
      </c>
      <c r="AB4" s="90" t="s">
        <v>109</v>
      </c>
      <c r="AC4" s="90" t="s">
        <v>172</v>
      </c>
      <c r="AE4" s="90" t="s">
        <v>171</v>
      </c>
      <c r="AF4" s="90" t="s">
        <v>109</v>
      </c>
      <c r="AG4" s="90" t="s">
        <v>172</v>
      </c>
      <c r="AI4" s="90" t="s">
        <v>171</v>
      </c>
      <c r="AJ4" s="90" t="s">
        <v>109</v>
      </c>
      <c r="AK4" s="90" t="s">
        <v>172</v>
      </c>
      <c r="AM4" s="90" t="s">
        <v>171</v>
      </c>
      <c r="AN4" s="90" t="s">
        <v>109</v>
      </c>
      <c r="AO4" s="90" t="s">
        <v>172</v>
      </c>
      <c r="AQ4" s="90" t="s">
        <v>171</v>
      </c>
      <c r="AR4" s="90" t="s">
        <v>109</v>
      </c>
      <c r="AS4" s="90" t="s">
        <v>172</v>
      </c>
      <c r="AU4" s="90" t="s">
        <v>171</v>
      </c>
      <c r="AV4" s="90" t="s">
        <v>109</v>
      </c>
      <c r="AW4" s="90" t="s">
        <v>172</v>
      </c>
      <c r="AY4" s="90" t="s">
        <v>171</v>
      </c>
      <c r="AZ4" s="90" t="s">
        <v>109</v>
      </c>
      <c r="BA4" s="90" t="s">
        <v>172</v>
      </c>
      <c r="BC4" s="90" t="s">
        <v>171</v>
      </c>
      <c r="BD4" s="90" t="s">
        <v>109</v>
      </c>
      <c r="BE4" s="90" t="s">
        <v>172</v>
      </c>
      <c r="BG4" s="90" t="s">
        <v>171</v>
      </c>
      <c r="BH4" s="90" t="s">
        <v>109</v>
      </c>
      <c r="BI4" s="90" t="s">
        <v>172</v>
      </c>
      <c r="BK4" s="90" t="s">
        <v>171</v>
      </c>
      <c r="BL4" s="90" t="s">
        <v>109</v>
      </c>
      <c r="BM4" s="90" t="s">
        <v>172</v>
      </c>
      <c r="BO4" s="90" t="s">
        <v>171</v>
      </c>
      <c r="BP4" s="90" t="s">
        <v>109</v>
      </c>
      <c r="BQ4" s="90" t="s">
        <v>172</v>
      </c>
    </row>
    <row r="5" spans="2:69" ht="15.75" customHeight="1" x14ac:dyDescent="0.15">
      <c r="B5" s="60">
        <v>1</v>
      </c>
      <c r="C5" s="60" t="s">
        <v>176</v>
      </c>
      <c r="D5" s="60" t="s">
        <v>177</v>
      </c>
      <c r="F5" s="60">
        <v>1</v>
      </c>
      <c r="G5" s="60" t="s">
        <v>176</v>
      </c>
      <c r="H5" s="60" t="s">
        <v>178</v>
      </c>
      <c r="J5" s="60">
        <v>1</v>
      </c>
      <c r="K5" s="60" t="s">
        <v>179</v>
      </c>
      <c r="L5" s="60" t="s">
        <v>180</v>
      </c>
      <c r="N5" s="60">
        <v>1</v>
      </c>
      <c r="O5" s="60">
        <v>355847</v>
      </c>
      <c r="P5" s="60" t="s">
        <v>181</v>
      </c>
      <c r="Q5" s="60">
        <v>50</v>
      </c>
      <c r="S5" s="60">
        <v>1</v>
      </c>
      <c r="T5" s="60" t="s">
        <v>176</v>
      </c>
      <c r="U5" s="60" t="s">
        <v>182</v>
      </c>
      <c r="W5" s="60">
        <v>1</v>
      </c>
      <c r="X5" s="60" t="s">
        <v>183</v>
      </c>
      <c r="Y5" s="60" t="s">
        <v>184</v>
      </c>
      <c r="AA5" s="60">
        <v>1</v>
      </c>
      <c r="AB5" s="60" t="s">
        <v>183</v>
      </c>
      <c r="AC5" s="60" t="s">
        <v>185</v>
      </c>
      <c r="AE5" s="60">
        <v>1</v>
      </c>
      <c r="AF5" s="60" t="s">
        <v>183</v>
      </c>
      <c r="AG5" s="60" t="s">
        <v>186</v>
      </c>
      <c r="AI5" s="60">
        <v>1</v>
      </c>
      <c r="AJ5" s="60" t="s">
        <v>187</v>
      </c>
      <c r="AK5" s="91">
        <v>47374200000223</v>
      </c>
      <c r="AM5" s="60">
        <v>1</v>
      </c>
      <c r="AN5" s="60" t="s">
        <v>187</v>
      </c>
      <c r="AO5" s="91">
        <v>47374200000001</v>
      </c>
      <c r="AQ5" s="60">
        <v>1</v>
      </c>
      <c r="AR5" s="60" t="s">
        <v>187</v>
      </c>
      <c r="AS5" s="91">
        <v>47374200000198</v>
      </c>
      <c r="AU5" s="60">
        <v>1</v>
      </c>
      <c r="AV5" s="60" t="s">
        <v>187</v>
      </c>
      <c r="AW5" s="91">
        <v>47374200000246</v>
      </c>
      <c r="AY5" s="60">
        <v>1</v>
      </c>
      <c r="AZ5" s="60" t="s">
        <v>187</v>
      </c>
      <c r="BA5" s="91">
        <v>47374200000007</v>
      </c>
      <c r="BC5" s="60">
        <v>1</v>
      </c>
      <c r="BD5" s="60" t="s">
        <v>187</v>
      </c>
      <c r="BE5" s="91">
        <v>47374200000017</v>
      </c>
      <c r="BG5" s="60">
        <v>1</v>
      </c>
      <c r="BH5" s="60" t="s">
        <v>187</v>
      </c>
      <c r="BI5" s="91">
        <v>47374200000008</v>
      </c>
      <c r="BK5" s="60">
        <v>1</v>
      </c>
      <c r="BL5" s="60" t="s">
        <v>187</v>
      </c>
      <c r="BM5" s="91">
        <v>47374200000059</v>
      </c>
      <c r="BO5" s="60">
        <v>1</v>
      </c>
      <c r="BP5" s="60" t="s">
        <v>187</v>
      </c>
      <c r="BQ5" s="91">
        <v>47374200000028</v>
      </c>
    </row>
    <row r="6" spans="2:69" ht="15.75" customHeight="1" x14ac:dyDescent="0.15">
      <c r="B6" s="57">
        <v>2</v>
      </c>
      <c r="C6" s="57" t="s">
        <v>176</v>
      </c>
      <c r="D6" s="57" t="s">
        <v>188</v>
      </c>
      <c r="F6" s="57">
        <v>2</v>
      </c>
      <c r="G6" s="57" t="s">
        <v>176</v>
      </c>
      <c r="H6" s="57" t="s">
        <v>189</v>
      </c>
      <c r="J6" s="57">
        <v>2</v>
      </c>
      <c r="K6" s="57" t="s">
        <v>179</v>
      </c>
      <c r="L6" s="57" t="s">
        <v>190</v>
      </c>
      <c r="N6" s="57">
        <v>2</v>
      </c>
      <c r="O6" s="57">
        <v>424032</v>
      </c>
      <c r="P6" s="57" t="s">
        <v>191</v>
      </c>
      <c r="Q6" s="57">
        <v>60</v>
      </c>
      <c r="S6" s="57">
        <v>2</v>
      </c>
      <c r="T6" s="57" t="s">
        <v>176</v>
      </c>
      <c r="U6" s="57" t="s">
        <v>192</v>
      </c>
      <c r="W6" s="57">
        <v>2</v>
      </c>
      <c r="X6" s="57" t="s">
        <v>183</v>
      </c>
      <c r="Y6" s="57" t="s">
        <v>193</v>
      </c>
      <c r="AA6" s="57">
        <v>2</v>
      </c>
      <c r="AB6" s="57" t="s">
        <v>183</v>
      </c>
      <c r="AC6" s="57" t="s">
        <v>194</v>
      </c>
      <c r="AE6" s="57">
        <v>2</v>
      </c>
      <c r="AF6" s="57" t="s">
        <v>183</v>
      </c>
      <c r="AG6" s="57" t="s">
        <v>195</v>
      </c>
      <c r="AI6" s="57">
        <v>2</v>
      </c>
      <c r="AJ6" s="57" t="s">
        <v>187</v>
      </c>
      <c r="AK6" s="92">
        <v>47374200000227</v>
      </c>
      <c r="AM6" s="57">
        <v>2</v>
      </c>
      <c r="AN6" s="57" t="s">
        <v>187</v>
      </c>
      <c r="AO6" s="92">
        <v>47374200000002</v>
      </c>
      <c r="AQ6" s="57">
        <v>2</v>
      </c>
      <c r="AR6" s="57" t="s">
        <v>187</v>
      </c>
      <c r="AS6" s="92">
        <v>47374200000199</v>
      </c>
      <c r="AU6" s="57">
        <v>2</v>
      </c>
      <c r="AV6" s="57" t="s">
        <v>187</v>
      </c>
      <c r="AW6" s="92">
        <v>47374200000253</v>
      </c>
      <c r="AY6" s="57">
        <v>2</v>
      </c>
      <c r="AZ6" s="57" t="s">
        <v>187</v>
      </c>
      <c r="BA6" s="92">
        <v>47374200000009</v>
      </c>
      <c r="BC6" s="57">
        <v>2</v>
      </c>
      <c r="BD6" s="57" t="s">
        <v>187</v>
      </c>
      <c r="BE6" s="92">
        <v>47374200000018</v>
      </c>
      <c r="BG6" s="57">
        <v>2</v>
      </c>
      <c r="BH6" s="57" t="s">
        <v>187</v>
      </c>
      <c r="BI6" s="92">
        <v>47374200000014</v>
      </c>
      <c r="BK6" s="57">
        <v>2</v>
      </c>
      <c r="BL6" s="57" t="s">
        <v>187</v>
      </c>
      <c r="BM6" s="92">
        <v>47374200000061</v>
      </c>
      <c r="BO6" s="57">
        <v>2</v>
      </c>
      <c r="BP6" s="57" t="s">
        <v>187</v>
      </c>
      <c r="BQ6" s="92">
        <v>47374200000034</v>
      </c>
    </row>
    <row r="7" spans="2:69" ht="15.75" customHeight="1" x14ac:dyDescent="0.15">
      <c r="B7" s="60">
        <v>3</v>
      </c>
      <c r="C7" s="60" t="s">
        <v>176</v>
      </c>
      <c r="D7" s="60" t="s">
        <v>196</v>
      </c>
      <c r="F7" s="60">
        <v>3</v>
      </c>
      <c r="G7" s="60" t="s">
        <v>176</v>
      </c>
      <c r="H7" s="60" t="s">
        <v>197</v>
      </c>
      <c r="J7" s="60">
        <v>3</v>
      </c>
      <c r="K7" s="60" t="s">
        <v>198</v>
      </c>
      <c r="L7" s="60" t="s">
        <v>199</v>
      </c>
      <c r="N7" s="60">
        <v>3</v>
      </c>
      <c r="O7" s="60">
        <v>356360</v>
      </c>
      <c r="P7" s="60" t="s">
        <v>200</v>
      </c>
      <c r="Q7" s="60">
        <v>100</v>
      </c>
      <c r="S7" s="60">
        <v>3</v>
      </c>
      <c r="T7" s="60" t="s">
        <v>176</v>
      </c>
      <c r="U7" s="60" t="s">
        <v>201</v>
      </c>
      <c r="W7" s="60">
        <v>3</v>
      </c>
      <c r="X7" s="60" t="s">
        <v>183</v>
      </c>
      <c r="Y7" s="60" t="s">
        <v>202</v>
      </c>
      <c r="AA7" s="60">
        <v>3</v>
      </c>
      <c r="AB7" s="60" t="s">
        <v>203</v>
      </c>
      <c r="AC7" s="60" t="s">
        <v>204</v>
      </c>
      <c r="AE7" s="60">
        <v>3</v>
      </c>
      <c r="AF7" s="60" t="s">
        <v>183</v>
      </c>
      <c r="AG7" s="60" t="s">
        <v>205</v>
      </c>
      <c r="AI7" s="60">
        <v>3</v>
      </c>
      <c r="AJ7" s="60" t="s">
        <v>187</v>
      </c>
      <c r="AK7" s="91">
        <v>47374200000231</v>
      </c>
      <c r="AM7" s="60">
        <v>3</v>
      </c>
      <c r="AN7" s="60" t="s">
        <v>187</v>
      </c>
      <c r="AO7" s="91">
        <v>47374200000003</v>
      </c>
      <c r="AQ7" s="60">
        <v>3</v>
      </c>
      <c r="AR7" s="60" t="s">
        <v>187</v>
      </c>
      <c r="AS7" s="91">
        <v>47374200000200</v>
      </c>
      <c r="AU7" s="60">
        <v>3</v>
      </c>
      <c r="AV7" s="60" t="s">
        <v>187</v>
      </c>
      <c r="AW7" s="91">
        <v>47374200000254</v>
      </c>
      <c r="AY7" s="60">
        <v>3</v>
      </c>
      <c r="AZ7" s="60" t="s">
        <v>187</v>
      </c>
      <c r="BA7" s="91">
        <v>47374200000015</v>
      </c>
      <c r="BC7" s="60">
        <v>3</v>
      </c>
      <c r="BD7" s="60" t="s">
        <v>187</v>
      </c>
      <c r="BE7" s="91">
        <v>47374200000077</v>
      </c>
      <c r="BG7" s="60">
        <v>3</v>
      </c>
      <c r="BH7" s="60" t="s">
        <v>187</v>
      </c>
      <c r="BI7" s="91">
        <v>47374200000091</v>
      </c>
      <c r="BK7" s="60">
        <v>3</v>
      </c>
      <c r="BL7" s="60" t="s">
        <v>187</v>
      </c>
      <c r="BM7" s="91">
        <v>47374200000063</v>
      </c>
      <c r="BO7" s="60">
        <v>3</v>
      </c>
      <c r="BP7" s="60" t="s">
        <v>187</v>
      </c>
      <c r="BQ7" s="91">
        <v>47374200000038</v>
      </c>
    </row>
    <row r="8" spans="2:69" ht="15.75" customHeight="1" x14ac:dyDescent="0.15">
      <c r="B8" s="57">
        <v>4</v>
      </c>
      <c r="C8" s="57" t="s">
        <v>176</v>
      </c>
      <c r="D8" s="57" t="s">
        <v>206</v>
      </c>
      <c r="F8" s="57">
        <v>4</v>
      </c>
      <c r="G8" s="57" t="s">
        <v>176</v>
      </c>
      <c r="H8" s="57" t="s">
        <v>207</v>
      </c>
      <c r="J8" s="57">
        <v>4</v>
      </c>
      <c r="K8" s="57" t="s">
        <v>198</v>
      </c>
      <c r="L8" s="57" t="s">
        <v>208</v>
      </c>
      <c r="N8" s="57">
        <v>4</v>
      </c>
      <c r="O8" s="57">
        <v>266479</v>
      </c>
      <c r="P8" s="57" t="s">
        <v>209</v>
      </c>
      <c r="Q8" s="57">
        <v>40</v>
      </c>
      <c r="S8" s="57">
        <v>4</v>
      </c>
      <c r="T8" s="57" t="s">
        <v>176</v>
      </c>
      <c r="U8" s="57" t="s">
        <v>210</v>
      </c>
      <c r="W8" s="57">
        <v>4</v>
      </c>
      <c r="X8" s="57" t="s">
        <v>183</v>
      </c>
      <c r="Y8" s="57" t="s">
        <v>211</v>
      </c>
      <c r="AA8" s="57">
        <v>4</v>
      </c>
      <c r="AB8" s="57" t="s">
        <v>203</v>
      </c>
      <c r="AC8" s="57" t="s">
        <v>212</v>
      </c>
      <c r="AE8" s="57">
        <v>4</v>
      </c>
      <c r="AF8" s="57" t="s">
        <v>183</v>
      </c>
      <c r="AG8" s="57" t="s">
        <v>213</v>
      </c>
      <c r="AI8" s="57">
        <v>4</v>
      </c>
      <c r="AJ8" s="57" t="s">
        <v>187</v>
      </c>
      <c r="AK8" s="92">
        <v>47374200000232</v>
      </c>
      <c r="AM8" s="57">
        <v>4</v>
      </c>
      <c r="AN8" s="57" t="s">
        <v>187</v>
      </c>
      <c r="AO8" s="92">
        <v>47374200000004</v>
      </c>
      <c r="AQ8" s="57">
        <v>4</v>
      </c>
      <c r="AR8" s="57" t="s">
        <v>187</v>
      </c>
      <c r="AS8" s="92">
        <v>47374200000201</v>
      </c>
      <c r="AU8" s="57">
        <v>4</v>
      </c>
      <c r="AV8" s="57" t="s">
        <v>187</v>
      </c>
      <c r="AW8" s="92">
        <v>47374200000259</v>
      </c>
      <c r="AY8" s="57">
        <v>4</v>
      </c>
      <c r="AZ8" s="57" t="s">
        <v>187</v>
      </c>
      <c r="BA8" s="92">
        <v>47374200000016</v>
      </c>
      <c r="BC8" s="57">
        <v>4</v>
      </c>
      <c r="BD8" s="57" t="s">
        <v>187</v>
      </c>
      <c r="BE8" s="92">
        <v>47374200000078</v>
      </c>
      <c r="BG8" s="57">
        <v>4</v>
      </c>
      <c r="BH8" s="57" t="s">
        <v>187</v>
      </c>
      <c r="BI8" s="92">
        <v>47374200000092</v>
      </c>
      <c r="BK8" s="57">
        <v>4</v>
      </c>
      <c r="BL8" s="57" t="s">
        <v>187</v>
      </c>
      <c r="BM8" s="92">
        <v>47374200000066</v>
      </c>
      <c r="BO8" s="57">
        <v>4</v>
      </c>
      <c r="BP8" s="57" t="s">
        <v>187</v>
      </c>
      <c r="BQ8" s="92">
        <v>47374200000041</v>
      </c>
    </row>
    <row r="9" spans="2:69" ht="15.75" customHeight="1" x14ac:dyDescent="0.15">
      <c r="B9" s="60">
        <v>5</v>
      </c>
      <c r="C9" s="60" t="s">
        <v>176</v>
      </c>
      <c r="D9" s="60" t="s">
        <v>214</v>
      </c>
      <c r="F9" s="60">
        <v>5</v>
      </c>
      <c r="G9" s="60" t="s">
        <v>176</v>
      </c>
      <c r="H9" s="60" t="s">
        <v>215</v>
      </c>
      <c r="J9" s="60">
        <v>5</v>
      </c>
      <c r="K9" s="60" t="s">
        <v>198</v>
      </c>
      <c r="L9" s="60" t="s">
        <v>216</v>
      </c>
      <c r="S9" s="60">
        <v>5</v>
      </c>
      <c r="T9" s="60" t="s">
        <v>176</v>
      </c>
      <c r="U9" s="60" t="s">
        <v>217</v>
      </c>
      <c r="W9" s="60">
        <v>5</v>
      </c>
      <c r="X9" s="60" t="s">
        <v>183</v>
      </c>
      <c r="Y9" s="60" t="s">
        <v>218</v>
      </c>
      <c r="AA9" s="60">
        <v>5</v>
      </c>
      <c r="AB9" s="60" t="s">
        <v>203</v>
      </c>
      <c r="AC9" s="60" t="s">
        <v>219</v>
      </c>
      <c r="AE9" s="60">
        <v>5</v>
      </c>
      <c r="AF9" s="60" t="s">
        <v>220</v>
      </c>
      <c r="AG9" s="60" t="s">
        <v>221</v>
      </c>
      <c r="AI9" s="60">
        <v>5</v>
      </c>
      <c r="AJ9" s="60" t="s">
        <v>187</v>
      </c>
      <c r="AK9" s="91">
        <v>47374200000245</v>
      </c>
      <c r="AM9" s="60">
        <v>5</v>
      </c>
      <c r="AN9" s="60" t="s">
        <v>187</v>
      </c>
      <c r="AO9" s="91">
        <v>47374200000005</v>
      </c>
      <c r="AQ9" s="60">
        <v>5</v>
      </c>
      <c r="AR9" s="60" t="s">
        <v>187</v>
      </c>
      <c r="AS9" s="91">
        <v>47374200000203</v>
      </c>
      <c r="AU9" s="60">
        <v>5</v>
      </c>
      <c r="AV9" s="60" t="s">
        <v>187</v>
      </c>
      <c r="AW9" s="91">
        <v>47374200000260</v>
      </c>
      <c r="AY9" s="60">
        <v>5</v>
      </c>
      <c r="AZ9" s="60" t="s">
        <v>187</v>
      </c>
      <c r="BA9" s="91">
        <v>47374200000019</v>
      </c>
      <c r="BC9" s="60">
        <v>5</v>
      </c>
      <c r="BD9" s="60" t="s">
        <v>187</v>
      </c>
      <c r="BE9" s="91">
        <v>47374200000079</v>
      </c>
      <c r="BG9" s="60">
        <v>5</v>
      </c>
      <c r="BH9" s="60" t="s">
        <v>187</v>
      </c>
      <c r="BI9" s="91">
        <v>47374200000100</v>
      </c>
      <c r="BK9" s="60">
        <v>5</v>
      </c>
      <c r="BL9" s="60" t="s">
        <v>187</v>
      </c>
      <c r="BM9" s="91">
        <v>47374200000067</v>
      </c>
      <c r="BO9" s="60">
        <v>5</v>
      </c>
      <c r="BP9" s="60" t="s">
        <v>187</v>
      </c>
      <c r="BQ9" s="91">
        <v>47374200000122</v>
      </c>
    </row>
    <row r="10" spans="2:69" ht="15.75" customHeight="1" x14ac:dyDescent="0.15">
      <c r="B10" s="57">
        <v>6</v>
      </c>
      <c r="C10" s="57" t="s">
        <v>176</v>
      </c>
      <c r="D10" s="57" t="s">
        <v>222</v>
      </c>
      <c r="F10" s="57">
        <v>6</v>
      </c>
      <c r="G10" s="57" t="s">
        <v>176</v>
      </c>
      <c r="H10" s="57" t="s">
        <v>223</v>
      </c>
      <c r="J10" s="57">
        <v>6</v>
      </c>
      <c r="K10" s="57" t="s">
        <v>198</v>
      </c>
      <c r="L10" s="57" t="s">
        <v>224</v>
      </c>
      <c r="S10" s="57">
        <v>6</v>
      </c>
      <c r="T10" s="57" t="s">
        <v>176</v>
      </c>
      <c r="U10" s="57" t="s">
        <v>225</v>
      </c>
      <c r="W10" s="57">
        <v>6</v>
      </c>
      <c r="X10" s="57" t="s">
        <v>183</v>
      </c>
      <c r="Y10" s="57" t="s">
        <v>226</v>
      </c>
      <c r="AA10" s="57">
        <v>6</v>
      </c>
      <c r="AB10" s="57" t="s">
        <v>203</v>
      </c>
      <c r="AC10" s="57" t="s">
        <v>227</v>
      </c>
      <c r="AE10" s="57">
        <v>6</v>
      </c>
      <c r="AF10" s="57" t="s">
        <v>220</v>
      </c>
      <c r="AG10" s="57" t="s">
        <v>228</v>
      </c>
      <c r="AI10" s="57">
        <v>6</v>
      </c>
      <c r="AJ10" s="57" t="s">
        <v>187</v>
      </c>
      <c r="AK10" s="92">
        <v>47374200000273</v>
      </c>
      <c r="AM10" s="57">
        <v>6</v>
      </c>
      <c r="AN10" s="57" t="s">
        <v>187</v>
      </c>
      <c r="AO10" s="92">
        <v>47374200000006</v>
      </c>
      <c r="AQ10" s="57">
        <v>6</v>
      </c>
      <c r="AR10" s="57" t="s">
        <v>187</v>
      </c>
      <c r="AS10" s="92">
        <v>47374200000217</v>
      </c>
      <c r="AU10" s="57">
        <v>6</v>
      </c>
      <c r="AV10" s="57" t="s">
        <v>187</v>
      </c>
      <c r="AW10" s="92">
        <v>47374200000261</v>
      </c>
      <c r="AY10" s="57">
        <v>6</v>
      </c>
      <c r="AZ10" s="57" t="s">
        <v>187</v>
      </c>
      <c r="BA10" s="92">
        <v>47374200000020</v>
      </c>
      <c r="BC10" s="57">
        <v>6</v>
      </c>
      <c r="BD10" s="57" t="s">
        <v>187</v>
      </c>
      <c r="BE10" s="92">
        <v>47374200000080</v>
      </c>
      <c r="BG10" s="57">
        <v>6</v>
      </c>
      <c r="BH10" s="57" t="s">
        <v>187</v>
      </c>
      <c r="BI10" s="92">
        <v>47374200000107</v>
      </c>
      <c r="BK10" s="57">
        <v>6</v>
      </c>
      <c r="BL10" s="57" t="s">
        <v>187</v>
      </c>
      <c r="BM10" s="92">
        <v>47374200000070</v>
      </c>
      <c r="BO10" s="57">
        <v>6</v>
      </c>
      <c r="BP10" s="57" t="s">
        <v>187</v>
      </c>
      <c r="BQ10" s="92">
        <v>47374200000123</v>
      </c>
    </row>
    <row r="11" spans="2:69" ht="15.75" customHeight="1" x14ac:dyDescent="0.15">
      <c r="B11" s="60">
        <v>7</v>
      </c>
      <c r="C11" s="60" t="s">
        <v>176</v>
      </c>
      <c r="D11" s="60" t="s">
        <v>229</v>
      </c>
      <c r="F11" s="60">
        <v>7</v>
      </c>
      <c r="G11" s="60" t="s">
        <v>176</v>
      </c>
      <c r="H11" s="60" t="s">
        <v>230</v>
      </c>
      <c r="J11" s="60">
        <v>7</v>
      </c>
      <c r="K11" s="60" t="s">
        <v>198</v>
      </c>
      <c r="L11" s="60" t="s">
        <v>231</v>
      </c>
      <c r="S11" s="60">
        <v>7</v>
      </c>
      <c r="T11" s="60" t="s">
        <v>176</v>
      </c>
      <c r="U11" s="60" t="s">
        <v>232</v>
      </c>
      <c r="W11" s="60">
        <v>7</v>
      </c>
      <c r="X11" s="60" t="s">
        <v>183</v>
      </c>
      <c r="Y11" s="60" t="s">
        <v>233</v>
      </c>
      <c r="AA11" s="60">
        <v>7</v>
      </c>
      <c r="AB11" s="60" t="s">
        <v>203</v>
      </c>
      <c r="AC11" s="60" t="s">
        <v>234</v>
      </c>
      <c r="AE11" s="60">
        <v>7</v>
      </c>
      <c r="AF11" s="60" t="s">
        <v>220</v>
      </c>
      <c r="AG11" s="60" t="s">
        <v>235</v>
      </c>
      <c r="AI11" s="60">
        <v>7</v>
      </c>
      <c r="AJ11" s="60" t="s">
        <v>187</v>
      </c>
      <c r="AK11" s="91">
        <v>47374200000274</v>
      </c>
      <c r="AM11" s="60">
        <v>7</v>
      </c>
      <c r="AN11" s="60" t="s">
        <v>187</v>
      </c>
      <c r="AO11" s="91">
        <v>47374200000010</v>
      </c>
      <c r="AQ11" s="60">
        <v>7</v>
      </c>
      <c r="AR11" s="60" t="s">
        <v>187</v>
      </c>
      <c r="AS11" s="91">
        <v>47374200000219</v>
      </c>
      <c r="AU11" s="60">
        <v>7</v>
      </c>
      <c r="AV11" s="60" t="s">
        <v>187</v>
      </c>
      <c r="AW11" s="91">
        <v>47374200000262</v>
      </c>
      <c r="AY11" s="60">
        <v>7</v>
      </c>
      <c r="AZ11" s="60" t="s">
        <v>187</v>
      </c>
      <c r="BA11" s="91">
        <v>47374200000021</v>
      </c>
      <c r="BC11" s="60">
        <v>7</v>
      </c>
      <c r="BD11" s="60" t="s">
        <v>187</v>
      </c>
      <c r="BE11" s="91">
        <v>47374200000081</v>
      </c>
      <c r="BG11" s="60">
        <v>7</v>
      </c>
      <c r="BH11" s="60" t="s">
        <v>187</v>
      </c>
      <c r="BI11" s="91">
        <v>47374200000108</v>
      </c>
      <c r="BK11" s="60">
        <v>7</v>
      </c>
      <c r="BL11" s="60" t="s">
        <v>187</v>
      </c>
      <c r="BM11" s="91">
        <v>47374200000071</v>
      </c>
      <c r="BO11" s="60">
        <v>7</v>
      </c>
      <c r="BP11" s="60" t="s">
        <v>187</v>
      </c>
      <c r="BQ11" s="91">
        <v>47374200000124</v>
      </c>
    </row>
    <row r="12" spans="2:69" ht="15.75" customHeight="1" x14ac:dyDescent="0.15">
      <c r="B12" s="57">
        <v>8</v>
      </c>
      <c r="C12" s="57" t="s">
        <v>176</v>
      </c>
      <c r="D12" s="57" t="s">
        <v>236</v>
      </c>
      <c r="F12" s="57">
        <v>8</v>
      </c>
      <c r="G12" s="57" t="s">
        <v>176</v>
      </c>
      <c r="H12" s="57" t="s">
        <v>237</v>
      </c>
      <c r="J12" s="57">
        <v>8</v>
      </c>
      <c r="K12" s="57" t="s">
        <v>198</v>
      </c>
      <c r="L12" s="57" t="s">
        <v>238</v>
      </c>
      <c r="S12" s="57">
        <v>8</v>
      </c>
      <c r="T12" s="57" t="s">
        <v>176</v>
      </c>
      <c r="U12" s="57" t="s">
        <v>239</v>
      </c>
      <c r="W12" s="57">
        <v>8</v>
      </c>
      <c r="X12" s="57" t="s">
        <v>183</v>
      </c>
      <c r="Y12" s="57" t="s">
        <v>240</v>
      </c>
      <c r="AA12" s="57">
        <v>8</v>
      </c>
      <c r="AB12" s="57" t="s">
        <v>203</v>
      </c>
      <c r="AC12" s="57" t="s">
        <v>241</v>
      </c>
      <c r="AE12" s="57">
        <v>8</v>
      </c>
      <c r="AF12" s="57" t="s">
        <v>220</v>
      </c>
      <c r="AG12" s="57" t="s">
        <v>242</v>
      </c>
      <c r="AI12" s="57">
        <v>8</v>
      </c>
      <c r="AJ12" s="57" t="s">
        <v>187</v>
      </c>
      <c r="AK12" s="92">
        <v>47374200000275</v>
      </c>
      <c r="AM12" s="57">
        <v>8</v>
      </c>
      <c r="AN12" s="57" t="s">
        <v>187</v>
      </c>
      <c r="AO12" s="92">
        <v>47374200000011</v>
      </c>
      <c r="AQ12" s="57">
        <v>8</v>
      </c>
      <c r="AR12" s="57" t="s">
        <v>187</v>
      </c>
      <c r="AS12" s="92">
        <v>47374200000221</v>
      </c>
      <c r="AU12" s="57">
        <v>8</v>
      </c>
      <c r="AV12" s="57" t="s">
        <v>187</v>
      </c>
      <c r="AW12" s="92">
        <v>47374200000263</v>
      </c>
      <c r="AY12" s="57">
        <v>8</v>
      </c>
      <c r="AZ12" s="57" t="s">
        <v>187</v>
      </c>
      <c r="BA12" s="92">
        <v>47374200000022</v>
      </c>
      <c r="BC12" s="57">
        <v>8</v>
      </c>
      <c r="BD12" s="57" t="s">
        <v>187</v>
      </c>
      <c r="BE12" s="92">
        <v>47374200000082</v>
      </c>
      <c r="BG12" s="57">
        <v>8</v>
      </c>
      <c r="BH12" s="57" t="s">
        <v>187</v>
      </c>
      <c r="BI12" s="92">
        <v>47374200000109</v>
      </c>
      <c r="BK12" s="57">
        <v>8</v>
      </c>
      <c r="BL12" s="57" t="s">
        <v>187</v>
      </c>
      <c r="BM12" s="92">
        <v>47374200000072</v>
      </c>
      <c r="BO12" s="57">
        <v>8</v>
      </c>
      <c r="BP12" s="57" t="s">
        <v>187</v>
      </c>
      <c r="BQ12" s="92">
        <v>47374200000128</v>
      </c>
    </row>
    <row r="13" spans="2:69" ht="15.75" customHeight="1" x14ac:dyDescent="0.15">
      <c r="B13" s="60">
        <v>9</v>
      </c>
      <c r="C13" s="60" t="s">
        <v>176</v>
      </c>
      <c r="D13" s="60" t="s">
        <v>243</v>
      </c>
      <c r="F13" s="60">
        <v>9</v>
      </c>
      <c r="G13" s="60" t="s">
        <v>176</v>
      </c>
      <c r="H13" s="60" t="s">
        <v>244</v>
      </c>
      <c r="J13" s="60">
        <v>9</v>
      </c>
      <c r="K13" s="60" t="s">
        <v>198</v>
      </c>
      <c r="L13" s="60" t="s">
        <v>245</v>
      </c>
      <c r="S13" s="60">
        <v>9</v>
      </c>
      <c r="T13" s="60" t="s">
        <v>176</v>
      </c>
      <c r="U13" s="60" t="s">
        <v>246</v>
      </c>
      <c r="W13" s="60">
        <v>9</v>
      </c>
      <c r="X13" s="60" t="s">
        <v>247</v>
      </c>
      <c r="Y13" s="60" t="s">
        <v>248</v>
      </c>
      <c r="AA13" s="60">
        <v>9</v>
      </c>
      <c r="AB13" s="60" t="s">
        <v>203</v>
      </c>
      <c r="AC13" s="60" t="s">
        <v>249</v>
      </c>
      <c r="AE13" s="60">
        <v>9</v>
      </c>
      <c r="AF13" s="60" t="s">
        <v>220</v>
      </c>
      <c r="AG13" s="60" t="s">
        <v>250</v>
      </c>
      <c r="AI13" s="60">
        <v>9</v>
      </c>
      <c r="AJ13" s="60" t="s">
        <v>187</v>
      </c>
      <c r="AK13" s="91">
        <v>47374200000276</v>
      </c>
      <c r="AM13" s="60">
        <v>9</v>
      </c>
      <c r="AN13" s="60" t="s">
        <v>187</v>
      </c>
      <c r="AO13" s="91">
        <v>47374200000012</v>
      </c>
      <c r="AQ13" s="60">
        <v>9</v>
      </c>
      <c r="AR13" s="60" t="s">
        <v>187</v>
      </c>
      <c r="AS13" s="91">
        <v>47374200000222</v>
      </c>
      <c r="AU13" s="60">
        <v>9</v>
      </c>
      <c r="AV13" s="60" t="s">
        <v>187</v>
      </c>
      <c r="AW13" s="91">
        <v>47374200000264</v>
      </c>
      <c r="AY13" s="60">
        <v>9</v>
      </c>
      <c r="AZ13" s="60" t="s">
        <v>187</v>
      </c>
      <c r="BA13" s="91">
        <v>47374200000023</v>
      </c>
      <c r="BC13" s="60">
        <v>9</v>
      </c>
      <c r="BD13" s="60" t="s">
        <v>187</v>
      </c>
      <c r="BE13" s="91">
        <v>47374200000083</v>
      </c>
      <c r="BG13" s="60">
        <v>9</v>
      </c>
      <c r="BH13" s="60" t="s">
        <v>187</v>
      </c>
      <c r="BI13" s="91">
        <v>47374200000110</v>
      </c>
      <c r="BK13" s="60">
        <v>9</v>
      </c>
      <c r="BL13" s="60" t="s">
        <v>187</v>
      </c>
      <c r="BM13" s="91">
        <v>47374200000073</v>
      </c>
      <c r="BO13" s="60">
        <v>9</v>
      </c>
      <c r="BP13" s="60" t="s">
        <v>187</v>
      </c>
      <c r="BQ13" s="91">
        <v>47374200000129</v>
      </c>
    </row>
    <row r="14" spans="2:69" ht="15.75" customHeight="1" x14ac:dyDescent="0.15">
      <c r="B14" s="57">
        <v>10</v>
      </c>
      <c r="C14" s="57" t="s">
        <v>176</v>
      </c>
      <c r="D14" s="57" t="s">
        <v>251</v>
      </c>
      <c r="F14" s="57">
        <v>10</v>
      </c>
      <c r="G14" s="57" t="s">
        <v>176</v>
      </c>
      <c r="H14" s="57" t="s">
        <v>252</v>
      </c>
      <c r="J14" s="57">
        <v>10</v>
      </c>
      <c r="K14" s="57" t="s">
        <v>198</v>
      </c>
      <c r="L14" s="57" t="s">
        <v>253</v>
      </c>
      <c r="S14" s="57">
        <v>10</v>
      </c>
      <c r="T14" s="57" t="s">
        <v>176</v>
      </c>
      <c r="U14" s="57" t="s">
        <v>254</v>
      </c>
      <c r="W14" s="57">
        <v>10</v>
      </c>
      <c r="X14" s="57" t="s">
        <v>247</v>
      </c>
      <c r="Y14" s="57" t="s">
        <v>255</v>
      </c>
      <c r="AA14" s="57">
        <v>10</v>
      </c>
      <c r="AB14" s="57" t="s">
        <v>203</v>
      </c>
      <c r="AC14" s="57" t="s">
        <v>256</v>
      </c>
      <c r="AE14" s="57">
        <v>10</v>
      </c>
      <c r="AF14" s="57" t="s">
        <v>220</v>
      </c>
      <c r="AG14" s="57" t="s">
        <v>257</v>
      </c>
      <c r="AI14" s="57">
        <v>10</v>
      </c>
      <c r="AJ14" s="57" t="s">
        <v>187</v>
      </c>
      <c r="AK14" s="92">
        <v>47374200000278</v>
      </c>
      <c r="AM14" s="57">
        <v>10</v>
      </c>
      <c r="AN14" s="57" t="s">
        <v>187</v>
      </c>
      <c r="AO14" s="92">
        <v>47374200000013</v>
      </c>
      <c r="AQ14" s="57">
        <v>10</v>
      </c>
      <c r="AR14" s="57" t="s">
        <v>187</v>
      </c>
      <c r="AS14" s="92">
        <v>47374200000224</v>
      </c>
      <c r="AU14" s="57">
        <v>10</v>
      </c>
      <c r="AV14" s="57" t="s">
        <v>187</v>
      </c>
      <c r="AW14" s="92">
        <v>47374200000265</v>
      </c>
      <c r="AY14" s="57">
        <v>10</v>
      </c>
      <c r="AZ14" s="57" t="s">
        <v>187</v>
      </c>
      <c r="BA14" s="92">
        <v>47374200000024</v>
      </c>
      <c r="BC14" s="57">
        <v>10</v>
      </c>
      <c r="BD14" s="57" t="s">
        <v>187</v>
      </c>
      <c r="BE14" s="92">
        <v>47374200000084</v>
      </c>
      <c r="BG14" s="57">
        <v>10</v>
      </c>
      <c r="BH14" s="57" t="s">
        <v>187</v>
      </c>
      <c r="BI14" s="92">
        <v>47374200000111</v>
      </c>
      <c r="BK14" s="57">
        <v>10</v>
      </c>
      <c r="BL14" s="57" t="s">
        <v>187</v>
      </c>
      <c r="BM14" s="92">
        <v>47374200000074</v>
      </c>
      <c r="BO14" s="57">
        <v>10</v>
      </c>
      <c r="BP14" s="57" t="s">
        <v>187</v>
      </c>
      <c r="BQ14" s="92">
        <v>47374200000130</v>
      </c>
    </row>
    <row r="15" spans="2:69" ht="15.75" customHeight="1" x14ac:dyDescent="0.15">
      <c r="B15" s="60">
        <v>11</v>
      </c>
      <c r="C15" s="60" t="s">
        <v>176</v>
      </c>
      <c r="D15" s="60" t="s">
        <v>258</v>
      </c>
      <c r="F15" s="60">
        <v>11</v>
      </c>
      <c r="G15" s="60" t="s">
        <v>176</v>
      </c>
      <c r="H15" s="60" t="s">
        <v>259</v>
      </c>
      <c r="S15" s="60">
        <v>11</v>
      </c>
      <c r="T15" s="60" t="s">
        <v>176</v>
      </c>
      <c r="U15" s="60" t="s">
        <v>260</v>
      </c>
      <c r="W15" s="60">
        <v>11</v>
      </c>
      <c r="X15" s="60" t="s">
        <v>247</v>
      </c>
      <c r="Y15" s="60" t="s">
        <v>261</v>
      </c>
      <c r="AA15" s="60">
        <v>11</v>
      </c>
      <c r="AB15" s="60" t="s">
        <v>203</v>
      </c>
      <c r="AC15" s="60" t="s">
        <v>262</v>
      </c>
      <c r="AE15" s="60">
        <v>11</v>
      </c>
      <c r="AF15" s="60" t="s">
        <v>220</v>
      </c>
      <c r="AG15" s="60" t="s">
        <v>263</v>
      </c>
      <c r="AI15" s="60">
        <v>11</v>
      </c>
      <c r="AJ15" s="60" t="s">
        <v>187</v>
      </c>
      <c r="AK15" s="91">
        <v>47374200000279</v>
      </c>
      <c r="AM15" s="60">
        <v>11</v>
      </c>
      <c r="AN15" s="60" t="s">
        <v>187</v>
      </c>
      <c r="AO15" s="91">
        <v>47374200000039</v>
      </c>
      <c r="AQ15" s="60">
        <v>11</v>
      </c>
      <c r="AR15" s="60" t="s">
        <v>187</v>
      </c>
      <c r="AS15" s="91">
        <v>47374200000225</v>
      </c>
      <c r="AU15" s="60">
        <v>11</v>
      </c>
      <c r="AV15" s="60" t="s">
        <v>187</v>
      </c>
      <c r="AW15" s="91">
        <v>47374200000266</v>
      </c>
      <c r="AY15" s="60">
        <v>11</v>
      </c>
      <c r="AZ15" s="60" t="s">
        <v>187</v>
      </c>
      <c r="BA15" s="91">
        <v>47374200000025</v>
      </c>
      <c r="BC15" s="60">
        <v>11</v>
      </c>
      <c r="BD15" s="60" t="s">
        <v>187</v>
      </c>
      <c r="BE15" s="91">
        <v>47374200000085</v>
      </c>
      <c r="BG15" s="60">
        <v>11</v>
      </c>
      <c r="BH15" s="60" t="s">
        <v>187</v>
      </c>
      <c r="BI15" s="91">
        <v>47374200000112</v>
      </c>
      <c r="BK15" s="60">
        <v>11</v>
      </c>
      <c r="BL15" s="60" t="s">
        <v>187</v>
      </c>
      <c r="BM15" s="91">
        <v>47374200000075</v>
      </c>
      <c r="BO15" s="60">
        <v>11</v>
      </c>
      <c r="BP15" s="60" t="s">
        <v>187</v>
      </c>
      <c r="BQ15" s="91">
        <v>47374200000131</v>
      </c>
    </row>
    <row r="16" spans="2:69" ht="15.75" customHeight="1" x14ac:dyDescent="0.15">
      <c r="B16" s="57">
        <v>12</v>
      </c>
      <c r="C16" s="57" t="s">
        <v>176</v>
      </c>
      <c r="D16" s="57" t="s">
        <v>264</v>
      </c>
      <c r="F16" s="57">
        <v>12</v>
      </c>
      <c r="G16" s="57" t="s">
        <v>176</v>
      </c>
      <c r="H16" s="57" t="s">
        <v>265</v>
      </c>
      <c r="S16" s="57">
        <v>12</v>
      </c>
      <c r="T16" s="57" t="s">
        <v>176</v>
      </c>
      <c r="U16" s="57" t="s">
        <v>266</v>
      </c>
      <c r="W16" s="57">
        <v>12</v>
      </c>
      <c r="X16" s="57" t="s">
        <v>247</v>
      </c>
      <c r="Y16" s="57" t="s">
        <v>267</v>
      </c>
      <c r="AA16" s="57">
        <v>12</v>
      </c>
      <c r="AB16" s="57" t="s">
        <v>203</v>
      </c>
      <c r="AC16" s="57" t="s">
        <v>268</v>
      </c>
      <c r="AE16" s="57">
        <v>12</v>
      </c>
      <c r="AF16" s="57" t="s">
        <v>220</v>
      </c>
      <c r="AG16" s="57" t="s">
        <v>269</v>
      </c>
      <c r="AI16" s="57">
        <v>12</v>
      </c>
      <c r="AJ16" s="57" t="s">
        <v>187</v>
      </c>
      <c r="AK16" s="92">
        <v>47374200000280</v>
      </c>
      <c r="AM16" s="57">
        <v>12</v>
      </c>
      <c r="AN16" s="57" t="s">
        <v>187</v>
      </c>
      <c r="AO16" s="92">
        <v>47374200000044</v>
      </c>
      <c r="AQ16" s="57">
        <v>12</v>
      </c>
      <c r="AR16" s="57" t="s">
        <v>187</v>
      </c>
      <c r="AS16" s="92">
        <v>47374200000226</v>
      </c>
      <c r="AU16" s="57">
        <v>12</v>
      </c>
      <c r="AV16" s="57" t="s">
        <v>187</v>
      </c>
      <c r="AW16" s="92">
        <v>47374200000267</v>
      </c>
      <c r="AY16" s="57">
        <v>12</v>
      </c>
      <c r="AZ16" s="57" t="s">
        <v>187</v>
      </c>
      <c r="BA16" s="92">
        <v>47374200000026</v>
      </c>
      <c r="BC16" s="57">
        <v>12</v>
      </c>
      <c r="BD16" s="57" t="s">
        <v>187</v>
      </c>
      <c r="BE16" s="92">
        <v>47374200000086</v>
      </c>
      <c r="BG16" s="57">
        <v>12</v>
      </c>
      <c r="BH16" s="57" t="s">
        <v>187</v>
      </c>
      <c r="BI16" s="92">
        <v>47374200000113</v>
      </c>
      <c r="BK16" s="57">
        <v>12</v>
      </c>
      <c r="BL16" s="57" t="s">
        <v>187</v>
      </c>
      <c r="BM16" s="92">
        <v>47374200000076</v>
      </c>
      <c r="BO16" s="57">
        <v>12</v>
      </c>
      <c r="BP16" s="57" t="s">
        <v>187</v>
      </c>
      <c r="BQ16" s="92">
        <v>47374200000132</v>
      </c>
    </row>
    <row r="17" spans="2:69" ht="15.75" customHeight="1" x14ac:dyDescent="0.15">
      <c r="B17" s="60">
        <v>13</v>
      </c>
      <c r="C17" s="60" t="s">
        <v>176</v>
      </c>
      <c r="D17" s="60" t="s">
        <v>270</v>
      </c>
      <c r="F17" s="60">
        <v>13</v>
      </c>
      <c r="G17" s="60" t="s">
        <v>176</v>
      </c>
      <c r="H17" s="60" t="s">
        <v>271</v>
      </c>
      <c r="S17" s="60">
        <v>13</v>
      </c>
      <c r="T17" s="60" t="s">
        <v>176</v>
      </c>
      <c r="U17" s="60" t="s">
        <v>272</v>
      </c>
      <c r="W17" s="60">
        <v>13</v>
      </c>
      <c r="X17" s="60" t="s">
        <v>247</v>
      </c>
      <c r="Y17" s="60" t="s">
        <v>273</v>
      </c>
      <c r="AA17" s="60">
        <v>13</v>
      </c>
      <c r="AB17" s="60" t="s">
        <v>203</v>
      </c>
      <c r="AC17" s="60" t="s">
        <v>274</v>
      </c>
      <c r="AE17" s="60">
        <v>13</v>
      </c>
      <c r="AF17" s="60" t="s">
        <v>275</v>
      </c>
      <c r="AG17" s="60" t="s">
        <v>276</v>
      </c>
      <c r="AI17" s="60">
        <v>13</v>
      </c>
      <c r="AJ17" s="60" t="s">
        <v>187</v>
      </c>
      <c r="AK17" s="91">
        <v>47374200000281</v>
      </c>
      <c r="AM17" s="60">
        <v>13</v>
      </c>
      <c r="AN17" s="60" t="s">
        <v>187</v>
      </c>
      <c r="AO17" s="91">
        <v>47374200000047</v>
      </c>
      <c r="AQ17" s="60">
        <v>13</v>
      </c>
      <c r="AR17" s="60" t="s">
        <v>187</v>
      </c>
      <c r="AS17" s="91">
        <v>47374200000228</v>
      </c>
      <c r="AU17" s="60">
        <v>13</v>
      </c>
      <c r="AV17" s="60" t="s">
        <v>187</v>
      </c>
      <c r="AW17" s="91">
        <v>47374200000268</v>
      </c>
      <c r="AY17" s="60">
        <v>13</v>
      </c>
      <c r="AZ17" s="60" t="s">
        <v>187</v>
      </c>
      <c r="BA17" s="91">
        <v>47374200000027</v>
      </c>
      <c r="BC17" s="60">
        <v>13</v>
      </c>
      <c r="BD17" s="60" t="s">
        <v>187</v>
      </c>
      <c r="BE17" s="91">
        <v>47374200000088</v>
      </c>
      <c r="BG17" s="60">
        <v>13</v>
      </c>
      <c r="BH17" s="60" t="s">
        <v>187</v>
      </c>
      <c r="BI17" s="91">
        <v>47374200000149</v>
      </c>
      <c r="BK17" s="60">
        <v>13</v>
      </c>
      <c r="BL17" s="60" t="s">
        <v>187</v>
      </c>
      <c r="BM17" s="91">
        <v>47374200000116</v>
      </c>
      <c r="BO17" s="60">
        <v>13</v>
      </c>
      <c r="BP17" s="60" t="s">
        <v>187</v>
      </c>
      <c r="BQ17" s="91">
        <v>47374200000133</v>
      </c>
    </row>
    <row r="18" spans="2:69" ht="15.75" customHeight="1" x14ac:dyDescent="0.15">
      <c r="B18" s="57">
        <v>14</v>
      </c>
      <c r="C18" s="57" t="s">
        <v>176</v>
      </c>
      <c r="D18" s="57" t="s">
        <v>277</v>
      </c>
      <c r="F18" s="57">
        <v>14</v>
      </c>
      <c r="G18" s="57" t="s">
        <v>176</v>
      </c>
      <c r="H18" s="57" t="s">
        <v>278</v>
      </c>
      <c r="S18" s="57">
        <v>14</v>
      </c>
      <c r="T18" s="57" t="s">
        <v>176</v>
      </c>
      <c r="U18" s="57" t="s">
        <v>279</v>
      </c>
      <c r="W18" s="57">
        <v>14</v>
      </c>
      <c r="X18" s="57" t="s">
        <v>247</v>
      </c>
      <c r="Y18" s="57" t="s">
        <v>280</v>
      </c>
      <c r="AA18" s="57">
        <v>14</v>
      </c>
      <c r="AB18" s="57" t="s">
        <v>203</v>
      </c>
      <c r="AC18" s="57" t="s">
        <v>281</v>
      </c>
      <c r="AE18" s="57">
        <v>14</v>
      </c>
      <c r="AF18" s="57" t="s">
        <v>275</v>
      </c>
      <c r="AG18" s="57" t="s">
        <v>282</v>
      </c>
      <c r="AI18" s="57">
        <v>14</v>
      </c>
      <c r="AJ18" s="57" t="s">
        <v>187</v>
      </c>
      <c r="AK18" s="92">
        <v>47374200000282</v>
      </c>
      <c r="AM18" s="57">
        <v>14</v>
      </c>
      <c r="AN18" s="57" t="s">
        <v>187</v>
      </c>
      <c r="AO18" s="92">
        <v>47374200000048</v>
      </c>
      <c r="AQ18" s="57">
        <v>14</v>
      </c>
      <c r="AR18" s="57" t="s">
        <v>187</v>
      </c>
      <c r="AS18" s="92">
        <v>47374200000229</v>
      </c>
      <c r="AU18" s="57">
        <v>14</v>
      </c>
      <c r="AV18" s="57" t="s">
        <v>187</v>
      </c>
      <c r="AW18" s="92">
        <v>47374200000269</v>
      </c>
      <c r="AY18" s="57">
        <v>14</v>
      </c>
      <c r="AZ18" s="57" t="s">
        <v>187</v>
      </c>
      <c r="BA18" s="92">
        <v>47374200000029</v>
      </c>
      <c r="BC18" s="57">
        <v>14</v>
      </c>
      <c r="BD18" s="57" t="s">
        <v>187</v>
      </c>
      <c r="BE18" s="92">
        <v>47374200000090</v>
      </c>
      <c r="BG18" s="57">
        <v>14</v>
      </c>
      <c r="BH18" s="57" t="s">
        <v>187</v>
      </c>
      <c r="BI18" s="92">
        <v>47374200000151</v>
      </c>
      <c r="BK18" s="57">
        <v>14</v>
      </c>
      <c r="BL18" s="57" t="s">
        <v>187</v>
      </c>
      <c r="BM18" s="92">
        <v>47374200000117</v>
      </c>
      <c r="BO18" s="57">
        <v>14</v>
      </c>
      <c r="BP18" s="57" t="s">
        <v>187</v>
      </c>
      <c r="BQ18" s="92">
        <v>47374200000134</v>
      </c>
    </row>
    <row r="19" spans="2:69" ht="15.75" customHeight="1" x14ac:dyDescent="0.15">
      <c r="B19" s="60">
        <v>15</v>
      </c>
      <c r="C19" s="60" t="s">
        <v>176</v>
      </c>
      <c r="D19" s="60" t="s">
        <v>283</v>
      </c>
      <c r="F19" s="60">
        <v>15</v>
      </c>
      <c r="G19" s="60" t="s">
        <v>176</v>
      </c>
      <c r="H19" s="60" t="s">
        <v>284</v>
      </c>
      <c r="S19" s="60">
        <v>15</v>
      </c>
      <c r="T19" s="60" t="s">
        <v>176</v>
      </c>
      <c r="U19" s="60" t="s">
        <v>285</v>
      </c>
      <c r="AA19" s="60">
        <v>15</v>
      </c>
      <c r="AB19" s="60" t="s">
        <v>203</v>
      </c>
      <c r="AC19" s="60" t="s">
        <v>286</v>
      </c>
      <c r="AE19" s="60">
        <v>15</v>
      </c>
      <c r="AF19" s="60" t="s">
        <v>275</v>
      </c>
      <c r="AG19" s="60" t="s">
        <v>287</v>
      </c>
      <c r="AI19" s="60">
        <v>15</v>
      </c>
      <c r="AJ19" s="60" t="s">
        <v>187</v>
      </c>
      <c r="AK19" s="91">
        <v>47374200000283</v>
      </c>
      <c r="AM19" s="60">
        <v>15</v>
      </c>
      <c r="AN19" s="60" t="s">
        <v>187</v>
      </c>
      <c r="AO19" s="91">
        <v>47374200000049</v>
      </c>
      <c r="AQ19" s="60">
        <v>15</v>
      </c>
      <c r="AR19" s="60" t="s">
        <v>187</v>
      </c>
      <c r="AS19" s="91">
        <v>47374200000230</v>
      </c>
      <c r="AU19" s="60">
        <v>15</v>
      </c>
      <c r="AV19" s="60" t="s">
        <v>187</v>
      </c>
      <c r="AW19" s="91">
        <v>47374200000270</v>
      </c>
      <c r="AY19" s="60">
        <v>15</v>
      </c>
      <c r="AZ19" s="60" t="s">
        <v>187</v>
      </c>
      <c r="BA19" s="91">
        <v>47374200000030</v>
      </c>
      <c r="BC19" s="60">
        <v>15</v>
      </c>
      <c r="BD19" s="60" t="s">
        <v>187</v>
      </c>
      <c r="BE19" s="91">
        <v>47374200000135</v>
      </c>
      <c r="BG19" s="60">
        <v>15</v>
      </c>
      <c r="BH19" s="60" t="s">
        <v>187</v>
      </c>
      <c r="BI19" s="91">
        <v>47374200000152</v>
      </c>
      <c r="BK19" s="60">
        <v>15</v>
      </c>
      <c r="BL19" s="60" t="s">
        <v>187</v>
      </c>
      <c r="BM19" s="91">
        <v>47374200000118</v>
      </c>
      <c r="BO19" s="60">
        <v>15</v>
      </c>
      <c r="BP19" s="60" t="s">
        <v>187</v>
      </c>
      <c r="BQ19" s="91">
        <v>47374200000136</v>
      </c>
    </row>
    <row r="20" spans="2:69" ht="15.75" customHeight="1" x14ac:dyDescent="0.15">
      <c r="B20" s="57">
        <v>16</v>
      </c>
      <c r="C20" s="57" t="s">
        <v>176</v>
      </c>
      <c r="D20" s="57" t="s">
        <v>288</v>
      </c>
      <c r="F20" s="57">
        <v>16</v>
      </c>
      <c r="G20" s="57" t="s">
        <v>176</v>
      </c>
      <c r="H20" s="57" t="s">
        <v>289</v>
      </c>
      <c r="S20" s="57">
        <v>16</v>
      </c>
      <c r="T20" s="57" t="s">
        <v>176</v>
      </c>
      <c r="U20" s="57" t="s">
        <v>290</v>
      </c>
      <c r="AA20" s="57">
        <v>16</v>
      </c>
      <c r="AB20" s="57" t="s">
        <v>203</v>
      </c>
      <c r="AC20" s="57" t="s">
        <v>291</v>
      </c>
      <c r="AE20" s="57">
        <v>16</v>
      </c>
      <c r="AF20" s="57" t="s">
        <v>275</v>
      </c>
      <c r="AG20" s="57" t="s">
        <v>292</v>
      </c>
      <c r="AI20" s="57">
        <v>16</v>
      </c>
      <c r="AJ20" s="57" t="s">
        <v>187</v>
      </c>
      <c r="AK20" s="92">
        <v>47374200000284</v>
      </c>
      <c r="AM20" s="57">
        <v>16</v>
      </c>
      <c r="AN20" s="57" t="s">
        <v>187</v>
      </c>
      <c r="AO20" s="92">
        <v>47374200000050</v>
      </c>
      <c r="AQ20" s="57">
        <v>16</v>
      </c>
      <c r="AR20" s="57" t="s">
        <v>187</v>
      </c>
      <c r="AS20" s="92">
        <v>47374200000233</v>
      </c>
      <c r="AU20" s="57">
        <v>16</v>
      </c>
      <c r="AV20" s="57" t="s">
        <v>187</v>
      </c>
      <c r="AW20" s="92">
        <v>47374200000271</v>
      </c>
      <c r="AY20" s="57">
        <v>16</v>
      </c>
      <c r="AZ20" s="57" t="s">
        <v>187</v>
      </c>
      <c r="BA20" s="92">
        <v>47374200000031</v>
      </c>
      <c r="BC20" s="57">
        <v>16</v>
      </c>
      <c r="BD20" s="57" t="s">
        <v>187</v>
      </c>
      <c r="BE20" s="92">
        <v>47374200000139</v>
      </c>
      <c r="BG20" s="57">
        <v>16</v>
      </c>
      <c r="BH20" s="57" t="s">
        <v>187</v>
      </c>
      <c r="BI20" s="92">
        <v>47374200000156</v>
      </c>
      <c r="BK20" s="57">
        <v>16</v>
      </c>
      <c r="BL20" s="57" t="s">
        <v>187</v>
      </c>
      <c r="BM20" s="92">
        <v>47374200000119</v>
      </c>
      <c r="BO20" s="57">
        <v>16</v>
      </c>
      <c r="BP20" s="57" t="s">
        <v>187</v>
      </c>
      <c r="BQ20" s="92">
        <v>47374200000137</v>
      </c>
    </row>
    <row r="21" spans="2:69" ht="15.75" customHeight="1" x14ac:dyDescent="0.15">
      <c r="B21" s="60">
        <v>17</v>
      </c>
      <c r="C21" s="60" t="s">
        <v>176</v>
      </c>
      <c r="D21" s="60" t="s">
        <v>293</v>
      </c>
      <c r="F21" s="60">
        <v>17</v>
      </c>
      <c r="G21" s="60" t="s">
        <v>176</v>
      </c>
      <c r="H21" s="60" t="s">
        <v>294</v>
      </c>
      <c r="S21" s="60">
        <v>17</v>
      </c>
      <c r="T21" s="60" t="s">
        <v>176</v>
      </c>
      <c r="U21" s="60" t="s">
        <v>295</v>
      </c>
      <c r="AA21" s="60">
        <v>17</v>
      </c>
      <c r="AB21" s="60" t="s">
        <v>203</v>
      </c>
      <c r="AC21" s="60" t="s">
        <v>296</v>
      </c>
      <c r="AE21" s="60">
        <v>17</v>
      </c>
      <c r="AF21" s="60" t="s">
        <v>275</v>
      </c>
      <c r="AG21" s="60" t="s">
        <v>297</v>
      </c>
      <c r="AI21" s="60">
        <v>17</v>
      </c>
      <c r="AJ21" s="60" t="s">
        <v>187</v>
      </c>
      <c r="AK21" s="91">
        <v>47374200000285</v>
      </c>
      <c r="AM21" s="60">
        <v>17</v>
      </c>
      <c r="AN21" s="60" t="s">
        <v>187</v>
      </c>
      <c r="AO21" s="91">
        <v>47374200000051</v>
      </c>
      <c r="AQ21" s="60">
        <v>17</v>
      </c>
      <c r="AR21" s="60" t="s">
        <v>187</v>
      </c>
      <c r="AS21" s="91">
        <v>47374200000234</v>
      </c>
      <c r="AU21" s="60">
        <v>17</v>
      </c>
      <c r="AV21" s="60" t="s">
        <v>187</v>
      </c>
      <c r="AW21" s="91">
        <v>47374200000272</v>
      </c>
      <c r="AY21" s="60">
        <v>17</v>
      </c>
      <c r="AZ21" s="60" t="s">
        <v>187</v>
      </c>
      <c r="BA21" s="91">
        <v>47374200000032</v>
      </c>
      <c r="BC21" s="60">
        <v>17</v>
      </c>
      <c r="BD21" s="60" t="s">
        <v>187</v>
      </c>
      <c r="BE21" s="91">
        <v>47374200000140</v>
      </c>
      <c r="BG21" s="60">
        <v>17</v>
      </c>
      <c r="BH21" s="60" t="s">
        <v>187</v>
      </c>
      <c r="BI21" s="91">
        <v>47374200000160</v>
      </c>
      <c r="BK21" s="60">
        <v>17</v>
      </c>
      <c r="BL21" s="60" t="s">
        <v>187</v>
      </c>
      <c r="BM21" s="91">
        <v>47374200000120</v>
      </c>
      <c r="BO21" s="60">
        <v>17</v>
      </c>
      <c r="BP21" s="60" t="s">
        <v>187</v>
      </c>
      <c r="BQ21" s="91">
        <v>47374200000138</v>
      </c>
    </row>
    <row r="22" spans="2:69" ht="15.75" customHeight="1" x14ac:dyDescent="0.15">
      <c r="B22" s="57">
        <v>18</v>
      </c>
      <c r="C22" s="57" t="s">
        <v>176</v>
      </c>
      <c r="D22" s="57" t="s">
        <v>298</v>
      </c>
      <c r="F22" s="57">
        <v>18</v>
      </c>
      <c r="G22" s="57" t="s">
        <v>176</v>
      </c>
      <c r="H22" s="57" t="s">
        <v>299</v>
      </c>
      <c r="S22" s="57">
        <v>18</v>
      </c>
      <c r="T22" s="57" t="s">
        <v>176</v>
      </c>
      <c r="U22" s="57" t="s">
        <v>300</v>
      </c>
      <c r="AA22" s="57">
        <v>18</v>
      </c>
      <c r="AB22" s="57" t="s">
        <v>203</v>
      </c>
      <c r="AC22" s="57" t="s">
        <v>301</v>
      </c>
      <c r="AE22" s="57">
        <v>18</v>
      </c>
      <c r="AF22" s="57" t="s">
        <v>275</v>
      </c>
      <c r="AG22" s="57" t="s">
        <v>302</v>
      </c>
      <c r="AI22" s="57">
        <v>18</v>
      </c>
      <c r="AJ22" s="57" t="s">
        <v>187</v>
      </c>
      <c r="AK22" s="92">
        <v>47374200000286</v>
      </c>
      <c r="AM22" s="57">
        <v>18</v>
      </c>
      <c r="AN22" s="57" t="s">
        <v>187</v>
      </c>
      <c r="AO22" s="92">
        <v>47374200000052</v>
      </c>
      <c r="AQ22" s="57">
        <v>18</v>
      </c>
      <c r="AR22" s="57" t="s">
        <v>187</v>
      </c>
      <c r="AS22" s="92">
        <v>47374200000235</v>
      </c>
      <c r="AU22" s="57">
        <v>18</v>
      </c>
      <c r="AV22" s="57" t="s">
        <v>187</v>
      </c>
      <c r="AW22" s="92">
        <v>47374200000277</v>
      </c>
      <c r="AY22" s="57">
        <v>18</v>
      </c>
      <c r="AZ22" s="57" t="s">
        <v>187</v>
      </c>
      <c r="BA22" s="92">
        <v>47374200000033</v>
      </c>
      <c r="BC22" s="57">
        <v>18</v>
      </c>
      <c r="BD22" s="57" t="s">
        <v>187</v>
      </c>
      <c r="BE22" s="92">
        <v>47374200000141</v>
      </c>
      <c r="BG22" s="57">
        <v>18</v>
      </c>
      <c r="BH22" s="57" t="s">
        <v>187</v>
      </c>
      <c r="BI22" s="92">
        <v>47374200000163</v>
      </c>
      <c r="BK22" s="57">
        <v>18</v>
      </c>
      <c r="BL22" s="57" t="s">
        <v>187</v>
      </c>
      <c r="BM22" s="92">
        <v>47374200000121</v>
      </c>
      <c r="BO22" s="57">
        <v>18</v>
      </c>
      <c r="BP22" s="57" t="s">
        <v>187</v>
      </c>
      <c r="BQ22" s="92">
        <v>47374200000142</v>
      </c>
    </row>
    <row r="23" spans="2:69" ht="15.75" customHeight="1" x14ac:dyDescent="0.15">
      <c r="B23" s="60">
        <v>19</v>
      </c>
      <c r="C23" s="60" t="s">
        <v>176</v>
      </c>
      <c r="D23" s="60" t="s">
        <v>303</v>
      </c>
      <c r="F23" s="60">
        <v>19</v>
      </c>
      <c r="G23" s="60" t="s">
        <v>176</v>
      </c>
      <c r="H23" s="60" t="s">
        <v>304</v>
      </c>
      <c r="S23" s="60">
        <v>19</v>
      </c>
      <c r="T23" s="60" t="s">
        <v>176</v>
      </c>
      <c r="U23" s="60" t="s">
        <v>305</v>
      </c>
      <c r="AA23" s="60">
        <v>19</v>
      </c>
      <c r="AB23" s="60" t="s">
        <v>203</v>
      </c>
      <c r="AC23" s="60" t="s">
        <v>306</v>
      </c>
      <c r="AI23" s="60">
        <v>19</v>
      </c>
      <c r="AJ23" s="60" t="s">
        <v>187</v>
      </c>
      <c r="AK23" s="91">
        <v>47374200000287</v>
      </c>
      <c r="AM23" s="60">
        <v>19</v>
      </c>
      <c r="AN23" s="60" t="s">
        <v>187</v>
      </c>
      <c r="AO23" s="91">
        <v>47374200000053</v>
      </c>
      <c r="AQ23" s="60">
        <v>19</v>
      </c>
      <c r="AR23" s="60" t="s">
        <v>187</v>
      </c>
      <c r="AS23" s="91">
        <v>47374200000236</v>
      </c>
      <c r="AU23" s="60">
        <v>19</v>
      </c>
      <c r="AV23" s="60" t="s">
        <v>187</v>
      </c>
      <c r="AW23" s="91">
        <v>47374200000319</v>
      </c>
      <c r="AY23" s="60">
        <v>19</v>
      </c>
      <c r="AZ23" s="60" t="s">
        <v>187</v>
      </c>
      <c r="BA23" s="91">
        <v>47374200000035</v>
      </c>
      <c r="BC23" s="60">
        <v>19</v>
      </c>
      <c r="BD23" s="60" t="s">
        <v>187</v>
      </c>
      <c r="BE23" s="91">
        <v>47374200000143</v>
      </c>
      <c r="BG23" s="60">
        <v>19</v>
      </c>
      <c r="BH23" s="60" t="s">
        <v>187</v>
      </c>
      <c r="BI23" s="91">
        <v>47374200000191</v>
      </c>
      <c r="BK23" s="60">
        <v>19</v>
      </c>
      <c r="BL23" s="60" t="s">
        <v>187</v>
      </c>
      <c r="BM23" s="91">
        <v>47374200000125</v>
      </c>
      <c r="BO23" s="60">
        <v>19</v>
      </c>
      <c r="BP23" s="60" t="s">
        <v>187</v>
      </c>
      <c r="BQ23" s="91">
        <v>47374200000145</v>
      </c>
    </row>
    <row r="24" spans="2:69" ht="15.75" customHeight="1" x14ac:dyDescent="0.15">
      <c r="B24" s="57">
        <v>20</v>
      </c>
      <c r="C24" s="57" t="s">
        <v>176</v>
      </c>
      <c r="D24" s="57" t="s">
        <v>307</v>
      </c>
      <c r="F24" s="57">
        <v>20</v>
      </c>
      <c r="G24" s="57" t="s">
        <v>176</v>
      </c>
      <c r="H24" s="57" t="s">
        <v>308</v>
      </c>
      <c r="S24" s="57">
        <v>20</v>
      </c>
      <c r="T24" s="57" t="s">
        <v>176</v>
      </c>
      <c r="U24" s="57" t="s">
        <v>309</v>
      </c>
      <c r="AA24" s="57">
        <v>20</v>
      </c>
      <c r="AB24" s="57" t="s">
        <v>203</v>
      </c>
      <c r="AC24" s="57" t="s">
        <v>310</v>
      </c>
      <c r="AI24" s="57">
        <v>20</v>
      </c>
      <c r="AJ24" s="57" t="s">
        <v>187</v>
      </c>
      <c r="AK24" s="92">
        <v>47374200000288</v>
      </c>
      <c r="AM24" s="57">
        <v>20</v>
      </c>
      <c r="AN24" s="57" t="s">
        <v>187</v>
      </c>
      <c r="AO24" s="92">
        <v>47374200000054</v>
      </c>
      <c r="AQ24" s="57">
        <v>20</v>
      </c>
      <c r="AR24" s="57" t="s">
        <v>187</v>
      </c>
      <c r="AS24" s="92">
        <v>47374200000237</v>
      </c>
      <c r="AU24" s="57">
        <v>20</v>
      </c>
      <c r="AV24" s="57" t="s">
        <v>187</v>
      </c>
      <c r="AW24" s="92">
        <v>47374200000322</v>
      </c>
      <c r="AY24" s="57">
        <v>20</v>
      </c>
      <c r="AZ24" s="57" t="s">
        <v>187</v>
      </c>
      <c r="BA24" s="92">
        <v>47374200000036</v>
      </c>
      <c r="BC24" s="57">
        <v>20</v>
      </c>
      <c r="BD24" s="57" t="s">
        <v>187</v>
      </c>
      <c r="BE24" s="92">
        <v>47374200000144</v>
      </c>
      <c r="BG24" s="57">
        <v>20</v>
      </c>
      <c r="BH24" s="57" t="s">
        <v>187</v>
      </c>
      <c r="BI24" s="92">
        <v>47374200000192</v>
      </c>
      <c r="BK24" s="57">
        <v>20</v>
      </c>
      <c r="BL24" s="57" t="s">
        <v>187</v>
      </c>
      <c r="BM24" s="92">
        <v>47374200000126</v>
      </c>
      <c r="BO24" s="57">
        <v>20</v>
      </c>
      <c r="BP24" s="57" t="s">
        <v>187</v>
      </c>
      <c r="BQ24" s="92">
        <v>47374200000146</v>
      </c>
    </row>
    <row r="25" spans="2:69" ht="15.75" customHeight="1" x14ac:dyDescent="0.15">
      <c r="B25" s="60">
        <v>21</v>
      </c>
      <c r="C25" s="60" t="s">
        <v>176</v>
      </c>
      <c r="D25" s="60" t="s">
        <v>311</v>
      </c>
      <c r="F25" s="60">
        <v>21</v>
      </c>
      <c r="G25" s="60" t="s">
        <v>176</v>
      </c>
      <c r="H25" s="60" t="s">
        <v>312</v>
      </c>
      <c r="S25" s="60">
        <v>21</v>
      </c>
      <c r="T25" s="60" t="s">
        <v>176</v>
      </c>
      <c r="U25" s="60" t="s">
        <v>313</v>
      </c>
      <c r="AA25" s="60">
        <v>21</v>
      </c>
      <c r="AB25" s="60" t="s">
        <v>203</v>
      </c>
      <c r="AC25" s="60" t="s">
        <v>314</v>
      </c>
      <c r="AI25" s="60">
        <v>21</v>
      </c>
      <c r="AJ25" s="60" t="s">
        <v>187</v>
      </c>
      <c r="AK25" s="91">
        <v>47374200000289</v>
      </c>
      <c r="AM25" s="60">
        <v>21</v>
      </c>
      <c r="AN25" s="60" t="s">
        <v>187</v>
      </c>
      <c r="AO25" s="91">
        <v>47374200000055</v>
      </c>
      <c r="AQ25" s="60">
        <v>21</v>
      </c>
      <c r="AR25" s="60" t="s">
        <v>187</v>
      </c>
      <c r="AS25" s="91">
        <v>47374200000240</v>
      </c>
      <c r="AU25" s="60">
        <v>21</v>
      </c>
      <c r="AV25" s="60" t="s">
        <v>187</v>
      </c>
      <c r="AW25" s="91">
        <v>47374200000323</v>
      </c>
      <c r="AY25" s="60">
        <v>21</v>
      </c>
      <c r="AZ25" s="60" t="s">
        <v>187</v>
      </c>
      <c r="BA25" s="91">
        <v>47374200000037</v>
      </c>
      <c r="BC25" s="60">
        <v>21</v>
      </c>
      <c r="BD25" s="60" t="s">
        <v>187</v>
      </c>
      <c r="BE25" s="91">
        <v>47374200000170</v>
      </c>
      <c r="BG25" s="60">
        <v>21</v>
      </c>
      <c r="BH25" s="60" t="s">
        <v>187</v>
      </c>
      <c r="BI25" s="91">
        <v>47374200000193</v>
      </c>
      <c r="BK25" s="60">
        <v>21</v>
      </c>
      <c r="BL25" s="60" t="s">
        <v>187</v>
      </c>
      <c r="BM25" s="91">
        <v>47374200000127</v>
      </c>
      <c r="BO25" s="60">
        <v>21</v>
      </c>
      <c r="BP25" s="60" t="s">
        <v>187</v>
      </c>
      <c r="BQ25" s="91">
        <v>47374200000147</v>
      </c>
    </row>
    <row r="26" spans="2:69" ht="15.75" customHeight="1" x14ac:dyDescent="0.15">
      <c r="B26" s="57">
        <v>22</v>
      </c>
      <c r="C26" s="57" t="s">
        <v>176</v>
      </c>
      <c r="D26" s="57" t="s">
        <v>315</v>
      </c>
      <c r="F26" s="57">
        <v>22</v>
      </c>
      <c r="G26" s="57" t="s">
        <v>176</v>
      </c>
      <c r="H26" s="57" t="s">
        <v>316</v>
      </c>
      <c r="S26" s="57">
        <v>22</v>
      </c>
      <c r="T26" s="57" t="s">
        <v>176</v>
      </c>
      <c r="U26" s="57" t="s">
        <v>317</v>
      </c>
      <c r="AA26" s="57">
        <v>22</v>
      </c>
      <c r="AB26" s="57" t="s">
        <v>203</v>
      </c>
      <c r="AC26" s="57" t="s">
        <v>318</v>
      </c>
      <c r="AI26" s="57">
        <v>22</v>
      </c>
      <c r="AJ26" s="57" t="s">
        <v>187</v>
      </c>
      <c r="AK26" s="92">
        <v>47374200000291</v>
      </c>
      <c r="AM26" s="57">
        <v>22</v>
      </c>
      <c r="AN26" s="57" t="s">
        <v>187</v>
      </c>
      <c r="AO26" s="92">
        <v>47374200000056</v>
      </c>
      <c r="AQ26" s="57">
        <v>22</v>
      </c>
      <c r="AR26" s="57" t="s">
        <v>187</v>
      </c>
      <c r="AS26" s="92">
        <v>47374200000241</v>
      </c>
      <c r="AU26" s="57">
        <v>22</v>
      </c>
      <c r="AV26" s="57" t="s">
        <v>187</v>
      </c>
      <c r="AW26" s="92">
        <v>47374200000324</v>
      </c>
      <c r="AY26" s="57">
        <v>22</v>
      </c>
      <c r="AZ26" s="57" t="s">
        <v>187</v>
      </c>
      <c r="BA26" s="92">
        <v>47374200000040</v>
      </c>
      <c r="BC26" s="57">
        <v>22</v>
      </c>
      <c r="BD26" s="57" t="s">
        <v>187</v>
      </c>
      <c r="BE26" s="92">
        <v>47374200000171</v>
      </c>
      <c r="BG26" s="57">
        <v>22</v>
      </c>
      <c r="BH26" s="57" t="s">
        <v>187</v>
      </c>
      <c r="BI26" s="92">
        <v>47374200000194</v>
      </c>
      <c r="BK26" s="57">
        <v>22</v>
      </c>
      <c r="BL26" s="57" t="s">
        <v>187</v>
      </c>
      <c r="BM26" s="92">
        <v>47374200000172</v>
      </c>
      <c r="BO26" s="57">
        <v>22</v>
      </c>
      <c r="BP26" s="57" t="s">
        <v>187</v>
      </c>
      <c r="BQ26" s="92">
        <v>47374200000148</v>
      </c>
    </row>
    <row r="27" spans="2:69" ht="15.75" customHeight="1" x14ac:dyDescent="0.15">
      <c r="B27" s="60">
        <v>23</v>
      </c>
      <c r="C27" s="60" t="s">
        <v>176</v>
      </c>
      <c r="D27" s="60" t="s">
        <v>319</v>
      </c>
      <c r="F27" s="60">
        <v>23</v>
      </c>
      <c r="G27" s="60" t="s">
        <v>176</v>
      </c>
      <c r="H27" s="60" t="s">
        <v>320</v>
      </c>
      <c r="S27" s="60">
        <v>23</v>
      </c>
      <c r="T27" s="60" t="s">
        <v>176</v>
      </c>
      <c r="U27" s="60" t="s">
        <v>321</v>
      </c>
      <c r="AA27" s="60">
        <v>23</v>
      </c>
      <c r="AB27" s="60" t="s">
        <v>203</v>
      </c>
      <c r="AC27" s="60" t="s">
        <v>322</v>
      </c>
      <c r="AI27" s="60">
        <v>23</v>
      </c>
      <c r="AJ27" s="60" t="s">
        <v>187</v>
      </c>
      <c r="AK27" s="91">
        <v>47374200000292</v>
      </c>
      <c r="AM27" s="60">
        <v>23</v>
      </c>
      <c r="AN27" s="60" t="s">
        <v>187</v>
      </c>
      <c r="AO27" s="91">
        <v>47374200000057</v>
      </c>
      <c r="AQ27" s="60">
        <v>23</v>
      </c>
      <c r="AR27" s="60" t="s">
        <v>187</v>
      </c>
      <c r="AS27" s="91">
        <v>47374200000242</v>
      </c>
      <c r="AU27" s="60">
        <v>23</v>
      </c>
      <c r="AV27" s="60" t="s">
        <v>187</v>
      </c>
      <c r="AW27" s="91">
        <v>47374200000325</v>
      </c>
      <c r="AY27" s="60">
        <v>23</v>
      </c>
      <c r="AZ27" s="60" t="s">
        <v>187</v>
      </c>
      <c r="BA27" s="91">
        <v>47374200000042</v>
      </c>
      <c r="BC27" s="60">
        <v>23</v>
      </c>
      <c r="BD27" s="60" t="s">
        <v>187</v>
      </c>
      <c r="BE27" s="91">
        <v>47374200000173</v>
      </c>
      <c r="BG27" s="60">
        <v>23</v>
      </c>
      <c r="BH27" s="60" t="s">
        <v>187</v>
      </c>
      <c r="BI27" s="91">
        <v>47374200000195</v>
      </c>
      <c r="BK27" s="60">
        <v>23</v>
      </c>
      <c r="BL27" s="60" t="s">
        <v>187</v>
      </c>
      <c r="BM27" s="91">
        <v>47374200000220</v>
      </c>
      <c r="BO27" s="60">
        <v>23</v>
      </c>
      <c r="BP27" s="60" t="s">
        <v>187</v>
      </c>
      <c r="BQ27" s="91">
        <v>47374200000150</v>
      </c>
    </row>
    <row r="28" spans="2:69" ht="15.75" customHeight="1" x14ac:dyDescent="0.15">
      <c r="B28" s="57">
        <v>24</v>
      </c>
      <c r="C28" s="57" t="s">
        <v>176</v>
      </c>
      <c r="D28" s="57" t="s">
        <v>323</v>
      </c>
      <c r="F28" s="57">
        <v>24</v>
      </c>
      <c r="G28" s="57" t="s">
        <v>176</v>
      </c>
      <c r="H28" s="57" t="s">
        <v>324</v>
      </c>
      <c r="S28" s="57">
        <v>24</v>
      </c>
      <c r="T28" s="57" t="s">
        <v>176</v>
      </c>
      <c r="U28" s="57" t="s">
        <v>325</v>
      </c>
      <c r="AA28" s="57">
        <v>24</v>
      </c>
      <c r="AB28" s="57" t="s">
        <v>203</v>
      </c>
      <c r="AC28" s="57" t="s">
        <v>326</v>
      </c>
      <c r="AI28" s="57">
        <v>24</v>
      </c>
      <c r="AJ28" s="57" t="s">
        <v>187</v>
      </c>
      <c r="AK28" s="92">
        <v>47374200000293</v>
      </c>
      <c r="AM28" s="57">
        <v>24</v>
      </c>
      <c r="AN28" s="57" t="s">
        <v>187</v>
      </c>
      <c r="AO28" s="92">
        <v>47374200000058</v>
      </c>
      <c r="AQ28" s="57">
        <v>24</v>
      </c>
      <c r="AR28" s="57" t="s">
        <v>187</v>
      </c>
      <c r="AS28" s="92">
        <v>47374200000243</v>
      </c>
      <c r="AU28" s="57">
        <v>24</v>
      </c>
      <c r="AV28" s="57" t="s">
        <v>187</v>
      </c>
      <c r="AW28" s="92">
        <v>47374200000326</v>
      </c>
      <c r="AY28" s="57">
        <v>24</v>
      </c>
      <c r="AZ28" s="57" t="s">
        <v>187</v>
      </c>
      <c r="BA28" s="92">
        <v>47374200000043</v>
      </c>
      <c r="BC28" s="57">
        <v>24</v>
      </c>
      <c r="BD28" s="57" t="s">
        <v>187</v>
      </c>
      <c r="BE28" s="92">
        <v>47374200000174</v>
      </c>
      <c r="BG28" s="57">
        <v>24</v>
      </c>
      <c r="BH28" s="57" t="s">
        <v>187</v>
      </c>
      <c r="BI28" s="92">
        <v>47374200000197</v>
      </c>
      <c r="BK28" s="57">
        <v>24</v>
      </c>
      <c r="BL28" s="57" t="s">
        <v>187</v>
      </c>
      <c r="BM28" s="92">
        <v>47374200000238</v>
      </c>
      <c r="BO28" s="57">
        <v>24</v>
      </c>
      <c r="BP28" s="57" t="s">
        <v>187</v>
      </c>
      <c r="BQ28" s="92">
        <v>47374200000153</v>
      </c>
    </row>
    <row r="29" spans="2:69" ht="15.75" customHeight="1" x14ac:dyDescent="0.15">
      <c r="B29" s="60">
        <v>25</v>
      </c>
      <c r="C29" s="60" t="s">
        <v>176</v>
      </c>
      <c r="D29" s="60" t="s">
        <v>327</v>
      </c>
      <c r="F29" s="60">
        <v>25</v>
      </c>
      <c r="G29" s="60" t="s">
        <v>176</v>
      </c>
      <c r="H29" s="60" t="s">
        <v>328</v>
      </c>
      <c r="S29" s="60">
        <v>25</v>
      </c>
      <c r="T29" s="60" t="s">
        <v>176</v>
      </c>
      <c r="U29" s="60" t="s">
        <v>329</v>
      </c>
      <c r="AA29" s="60">
        <v>25</v>
      </c>
      <c r="AB29" s="60" t="s">
        <v>203</v>
      </c>
      <c r="AC29" s="60" t="s">
        <v>330</v>
      </c>
      <c r="AI29" s="60">
        <v>25</v>
      </c>
      <c r="AJ29" s="60" t="s">
        <v>187</v>
      </c>
      <c r="AK29" s="91">
        <v>47374200000294</v>
      </c>
      <c r="AM29" s="60">
        <v>25</v>
      </c>
      <c r="AN29" s="60" t="s">
        <v>187</v>
      </c>
      <c r="AO29" s="91">
        <v>47374200000060</v>
      </c>
      <c r="AQ29" s="60">
        <v>25</v>
      </c>
      <c r="AR29" s="60" t="s">
        <v>187</v>
      </c>
      <c r="AS29" s="91">
        <v>47374200000290</v>
      </c>
      <c r="AU29" s="60">
        <v>25</v>
      </c>
      <c r="AV29" s="60" t="s">
        <v>187</v>
      </c>
      <c r="AW29" s="91">
        <v>47374200000327</v>
      </c>
      <c r="AY29" s="60">
        <v>25</v>
      </c>
      <c r="AZ29" s="60" t="s">
        <v>187</v>
      </c>
      <c r="BA29" s="91">
        <v>47374200000045</v>
      </c>
      <c r="BC29" s="60">
        <v>25</v>
      </c>
      <c r="BD29" s="60" t="s">
        <v>187</v>
      </c>
      <c r="BE29" s="91">
        <v>47374200000175</v>
      </c>
      <c r="BG29" s="60">
        <v>25</v>
      </c>
      <c r="BH29" s="60" t="s">
        <v>187</v>
      </c>
      <c r="BI29" s="91">
        <v>47374200000202</v>
      </c>
      <c r="BK29" s="60">
        <v>25</v>
      </c>
      <c r="BL29" s="60" t="s">
        <v>187</v>
      </c>
      <c r="BM29" s="91">
        <v>47374200000239</v>
      </c>
      <c r="BO29" s="60">
        <v>25</v>
      </c>
      <c r="BP29" s="60" t="s">
        <v>187</v>
      </c>
      <c r="BQ29" s="91">
        <v>47374200000154</v>
      </c>
    </row>
    <row r="30" spans="2:69" ht="15.75" customHeight="1" x14ac:dyDescent="0.15">
      <c r="B30" s="57">
        <v>26</v>
      </c>
      <c r="C30" s="57" t="s">
        <v>176</v>
      </c>
      <c r="D30" s="57" t="s">
        <v>331</v>
      </c>
      <c r="F30" s="57">
        <v>26</v>
      </c>
      <c r="G30" s="57" t="s">
        <v>176</v>
      </c>
      <c r="H30" s="57" t="s">
        <v>332</v>
      </c>
      <c r="S30" s="57">
        <v>26</v>
      </c>
      <c r="T30" s="57" t="s">
        <v>176</v>
      </c>
      <c r="U30" s="57" t="s">
        <v>333</v>
      </c>
      <c r="AA30" s="57">
        <v>26</v>
      </c>
      <c r="AB30" s="57" t="s">
        <v>203</v>
      </c>
      <c r="AC30" s="57" t="s">
        <v>334</v>
      </c>
      <c r="AI30" s="57">
        <v>26</v>
      </c>
      <c r="AJ30" s="57" t="s">
        <v>187</v>
      </c>
      <c r="AK30" s="92">
        <v>47374200000295</v>
      </c>
      <c r="AM30" s="57">
        <v>26</v>
      </c>
      <c r="AN30" s="57" t="s">
        <v>187</v>
      </c>
      <c r="AO30" s="92">
        <v>47374200000062</v>
      </c>
      <c r="AQ30" s="57">
        <v>26</v>
      </c>
      <c r="AR30" s="57" t="s">
        <v>187</v>
      </c>
      <c r="AS30" s="92">
        <v>47374200000297</v>
      </c>
      <c r="AU30" s="57">
        <v>26</v>
      </c>
      <c r="AV30" s="57" t="s">
        <v>187</v>
      </c>
      <c r="AW30" s="92">
        <v>47374200000328</v>
      </c>
      <c r="AY30" s="57">
        <v>26</v>
      </c>
      <c r="AZ30" s="57" t="s">
        <v>187</v>
      </c>
      <c r="BA30" s="92">
        <v>47374200000046</v>
      </c>
      <c r="BC30" s="57">
        <v>26</v>
      </c>
      <c r="BD30" s="57" t="s">
        <v>187</v>
      </c>
      <c r="BE30" s="92">
        <v>47374200000178</v>
      </c>
      <c r="BG30" s="57">
        <v>26</v>
      </c>
      <c r="BH30" s="57" t="s">
        <v>187</v>
      </c>
      <c r="BI30" s="92">
        <v>47374200000204</v>
      </c>
      <c r="BK30" s="57">
        <v>26</v>
      </c>
      <c r="BL30" s="57" t="s">
        <v>187</v>
      </c>
      <c r="BM30" s="92">
        <v>47374200000244</v>
      </c>
      <c r="BO30" s="57">
        <v>26</v>
      </c>
      <c r="BP30" s="57" t="s">
        <v>187</v>
      </c>
      <c r="BQ30" s="92">
        <v>47374200000155</v>
      </c>
    </row>
    <row r="31" spans="2:69" ht="15.75" customHeight="1" x14ac:dyDescent="0.15">
      <c r="B31" s="60">
        <v>27</v>
      </c>
      <c r="C31" s="60" t="s">
        <v>176</v>
      </c>
      <c r="D31" s="60" t="s">
        <v>335</v>
      </c>
      <c r="F31" s="60">
        <v>27</v>
      </c>
      <c r="G31" s="60" t="s">
        <v>176</v>
      </c>
      <c r="H31" s="60" t="s">
        <v>336</v>
      </c>
      <c r="S31" s="60">
        <v>27</v>
      </c>
      <c r="T31" s="60" t="s">
        <v>176</v>
      </c>
      <c r="U31" s="60" t="s">
        <v>337</v>
      </c>
      <c r="AA31" s="60">
        <v>27</v>
      </c>
      <c r="AB31" s="60" t="s">
        <v>203</v>
      </c>
      <c r="AC31" s="60" t="s">
        <v>338</v>
      </c>
      <c r="AI31" s="60">
        <v>27</v>
      </c>
      <c r="AJ31" s="60" t="s">
        <v>187</v>
      </c>
      <c r="AK31" s="91">
        <v>47374200000296</v>
      </c>
      <c r="AM31" s="60">
        <v>27</v>
      </c>
      <c r="AN31" s="60" t="s">
        <v>187</v>
      </c>
      <c r="AO31" s="91">
        <v>47374200000064</v>
      </c>
      <c r="AQ31" s="60">
        <v>27</v>
      </c>
      <c r="AR31" s="60" t="s">
        <v>187</v>
      </c>
      <c r="AS31" s="91">
        <v>47374200000298</v>
      </c>
      <c r="AU31" s="60">
        <v>27</v>
      </c>
      <c r="AV31" s="60" t="s">
        <v>187</v>
      </c>
      <c r="AW31" s="91">
        <v>47374200000329</v>
      </c>
      <c r="AY31" s="60">
        <v>27</v>
      </c>
      <c r="AZ31" s="60" t="s">
        <v>187</v>
      </c>
      <c r="BA31" s="91">
        <v>47374200000087</v>
      </c>
      <c r="BC31" s="60">
        <v>27</v>
      </c>
      <c r="BD31" s="60" t="s">
        <v>187</v>
      </c>
      <c r="BE31" s="91">
        <v>47374200000179</v>
      </c>
      <c r="BG31" s="60">
        <v>27</v>
      </c>
      <c r="BH31" s="60" t="s">
        <v>187</v>
      </c>
      <c r="BI31" s="91">
        <v>47374200000205</v>
      </c>
      <c r="BK31" s="60">
        <v>27</v>
      </c>
      <c r="BL31" s="60" t="s">
        <v>187</v>
      </c>
      <c r="BM31" s="91">
        <v>47374200000247</v>
      </c>
      <c r="BO31" s="60">
        <v>27</v>
      </c>
      <c r="BP31" s="60" t="s">
        <v>187</v>
      </c>
      <c r="BQ31" s="91">
        <v>47374200000157</v>
      </c>
    </row>
    <row r="32" spans="2:69" ht="15.75" customHeight="1" x14ac:dyDescent="0.15">
      <c r="B32" s="57">
        <v>28</v>
      </c>
      <c r="C32" s="57" t="s">
        <v>176</v>
      </c>
      <c r="D32" s="57" t="s">
        <v>339</v>
      </c>
      <c r="F32" s="57">
        <v>28</v>
      </c>
      <c r="G32" s="57" t="s">
        <v>176</v>
      </c>
      <c r="H32" s="57" t="s">
        <v>340</v>
      </c>
      <c r="S32" s="57">
        <v>28</v>
      </c>
      <c r="T32" s="57" t="s">
        <v>176</v>
      </c>
      <c r="U32" s="57" t="s">
        <v>341</v>
      </c>
      <c r="AA32" s="57">
        <v>28</v>
      </c>
      <c r="AB32" s="57" t="s">
        <v>203</v>
      </c>
      <c r="AC32" s="57" t="s">
        <v>342</v>
      </c>
      <c r="AI32" s="57">
        <v>28</v>
      </c>
      <c r="AJ32" s="57" t="s">
        <v>187</v>
      </c>
      <c r="AK32" s="92">
        <v>47374200000300</v>
      </c>
      <c r="AM32" s="57">
        <v>28</v>
      </c>
      <c r="AN32" s="57" t="s">
        <v>187</v>
      </c>
      <c r="AO32" s="92">
        <v>47374200000065</v>
      </c>
      <c r="AQ32" s="57">
        <v>28</v>
      </c>
      <c r="AR32" s="57" t="s">
        <v>187</v>
      </c>
      <c r="AS32" s="92">
        <v>47374200000299</v>
      </c>
      <c r="AU32" s="57">
        <v>28</v>
      </c>
      <c r="AV32" s="57" t="s">
        <v>187</v>
      </c>
      <c r="AW32" s="92">
        <v>47374200000330</v>
      </c>
      <c r="AY32" s="57">
        <v>28</v>
      </c>
      <c r="AZ32" s="57" t="s">
        <v>187</v>
      </c>
      <c r="BA32" s="92">
        <v>47374200000089</v>
      </c>
      <c r="BC32" s="57">
        <v>28</v>
      </c>
      <c r="BD32" s="57" t="s">
        <v>187</v>
      </c>
      <c r="BE32" s="92">
        <v>47374200000180</v>
      </c>
      <c r="BG32" s="57">
        <v>28</v>
      </c>
      <c r="BH32" s="57" t="s">
        <v>187</v>
      </c>
      <c r="BI32" s="92">
        <v>47374200000206</v>
      </c>
      <c r="BK32" s="57">
        <v>28</v>
      </c>
      <c r="BL32" s="57" t="s">
        <v>187</v>
      </c>
      <c r="BM32" s="92">
        <v>47374200000248</v>
      </c>
      <c r="BO32" s="57">
        <v>28</v>
      </c>
      <c r="BP32" s="57" t="s">
        <v>187</v>
      </c>
      <c r="BQ32" s="92">
        <v>47374200000158</v>
      </c>
    </row>
    <row r="33" spans="2:69" ht="15.75" customHeight="1" x14ac:dyDescent="0.15">
      <c r="B33" s="60">
        <v>29</v>
      </c>
      <c r="C33" s="60" t="s">
        <v>176</v>
      </c>
      <c r="D33" s="60" t="s">
        <v>343</v>
      </c>
      <c r="F33" s="60">
        <v>29</v>
      </c>
      <c r="G33" s="60" t="s">
        <v>176</v>
      </c>
      <c r="H33" s="60" t="s">
        <v>344</v>
      </c>
      <c r="S33" s="60">
        <v>29</v>
      </c>
      <c r="T33" s="60" t="s">
        <v>176</v>
      </c>
      <c r="U33" s="60" t="s">
        <v>345</v>
      </c>
      <c r="AA33" s="60">
        <v>29</v>
      </c>
      <c r="AB33" s="60" t="s">
        <v>203</v>
      </c>
      <c r="AC33" s="60" t="s">
        <v>346</v>
      </c>
      <c r="AI33" s="60">
        <v>29</v>
      </c>
      <c r="AJ33" s="60" t="s">
        <v>187</v>
      </c>
      <c r="AK33" s="91">
        <v>47374200000301</v>
      </c>
      <c r="AM33" s="60">
        <v>29</v>
      </c>
      <c r="AN33" s="60" t="s">
        <v>187</v>
      </c>
      <c r="AO33" s="91">
        <v>47374200000068</v>
      </c>
      <c r="AQ33" s="60">
        <v>29</v>
      </c>
      <c r="AR33" s="60" t="s">
        <v>187</v>
      </c>
      <c r="AS33" s="91">
        <v>47374200000302</v>
      </c>
      <c r="AU33" s="60">
        <v>29</v>
      </c>
      <c r="AV33" s="60" t="s">
        <v>187</v>
      </c>
      <c r="AW33" s="91">
        <v>47374200000331</v>
      </c>
      <c r="AY33" s="60">
        <v>29</v>
      </c>
      <c r="AZ33" s="60" t="s">
        <v>187</v>
      </c>
      <c r="BA33" s="91">
        <v>47374200000093</v>
      </c>
      <c r="BC33" s="60">
        <v>29</v>
      </c>
      <c r="BD33" s="60" t="s">
        <v>187</v>
      </c>
      <c r="BE33" s="91">
        <v>47374200000181</v>
      </c>
      <c r="BG33" s="60">
        <v>29</v>
      </c>
      <c r="BH33" s="60" t="s">
        <v>187</v>
      </c>
      <c r="BI33" s="91">
        <v>47374200000207</v>
      </c>
      <c r="BK33" s="60">
        <v>29</v>
      </c>
      <c r="BL33" s="60" t="s">
        <v>187</v>
      </c>
      <c r="BM33" s="91">
        <v>47374200000249</v>
      </c>
      <c r="BO33" s="60">
        <v>29</v>
      </c>
      <c r="BP33" s="60" t="s">
        <v>187</v>
      </c>
      <c r="BQ33" s="91">
        <v>47374200000159</v>
      </c>
    </row>
    <row r="34" spans="2:69" ht="15.75" customHeight="1" x14ac:dyDescent="0.15">
      <c r="B34" s="57">
        <v>30</v>
      </c>
      <c r="C34" s="57" t="s">
        <v>176</v>
      </c>
      <c r="D34" s="57" t="s">
        <v>347</v>
      </c>
      <c r="F34" s="57">
        <v>30</v>
      </c>
      <c r="G34" s="57" t="s">
        <v>176</v>
      </c>
      <c r="H34" s="57" t="s">
        <v>348</v>
      </c>
      <c r="S34" s="57">
        <v>30</v>
      </c>
      <c r="T34" s="57" t="s">
        <v>176</v>
      </c>
      <c r="U34" s="57" t="s">
        <v>349</v>
      </c>
      <c r="AA34" s="57">
        <v>30</v>
      </c>
      <c r="AB34" s="57" t="s">
        <v>203</v>
      </c>
      <c r="AC34" s="57" t="s">
        <v>350</v>
      </c>
      <c r="AI34" s="57">
        <v>30</v>
      </c>
      <c r="AJ34" s="57" t="s">
        <v>187</v>
      </c>
      <c r="AK34" s="92">
        <v>47374200000308</v>
      </c>
      <c r="AM34" s="57">
        <v>30</v>
      </c>
      <c r="AN34" s="57" t="s">
        <v>187</v>
      </c>
      <c r="AO34" s="92">
        <v>47374200000069</v>
      </c>
      <c r="AQ34" s="57">
        <v>30</v>
      </c>
      <c r="AR34" s="57" t="s">
        <v>187</v>
      </c>
      <c r="AS34" s="92">
        <v>47374200000303</v>
      </c>
      <c r="AU34" s="57">
        <v>30</v>
      </c>
      <c r="AV34" s="57" t="s">
        <v>187</v>
      </c>
      <c r="AW34" s="92">
        <v>47374200000332</v>
      </c>
      <c r="AY34" s="57">
        <v>30</v>
      </c>
      <c r="AZ34" s="57" t="s">
        <v>187</v>
      </c>
      <c r="BA34" s="92">
        <v>47374200000094</v>
      </c>
      <c r="BC34" s="57">
        <v>30</v>
      </c>
      <c r="BD34" s="57" t="s">
        <v>187</v>
      </c>
      <c r="BE34" s="92">
        <v>47374200000182</v>
      </c>
      <c r="BG34" s="57">
        <v>30</v>
      </c>
      <c r="BH34" s="57" t="s">
        <v>187</v>
      </c>
      <c r="BI34" s="92">
        <v>47374200000208</v>
      </c>
      <c r="BK34" s="57">
        <v>30</v>
      </c>
      <c r="BL34" s="57" t="s">
        <v>187</v>
      </c>
      <c r="BM34" s="92">
        <v>47374200000250</v>
      </c>
      <c r="BO34" s="57">
        <v>30</v>
      </c>
      <c r="BP34" s="57" t="s">
        <v>187</v>
      </c>
      <c r="BQ34" s="92">
        <v>47374200000161</v>
      </c>
    </row>
    <row r="35" spans="2:69" ht="15.75" customHeight="1" x14ac:dyDescent="0.15">
      <c r="B35" s="60">
        <v>31</v>
      </c>
      <c r="C35" s="60" t="s">
        <v>176</v>
      </c>
      <c r="D35" s="60" t="s">
        <v>351</v>
      </c>
      <c r="F35" s="60">
        <v>31</v>
      </c>
      <c r="G35" s="60" t="s">
        <v>176</v>
      </c>
      <c r="H35" s="60" t="s">
        <v>352</v>
      </c>
      <c r="S35" s="60">
        <v>31</v>
      </c>
      <c r="T35" s="60" t="s">
        <v>176</v>
      </c>
      <c r="U35" s="60" t="s">
        <v>353</v>
      </c>
      <c r="AA35" s="60">
        <v>31</v>
      </c>
      <c r="AB35" s="60" t="s">
        <v>203</v>
      </c>
      <c r="AC35" s="60" t="s">
        <v>354</v>
      </c>
      <c r="AI35" s="60">
        <v>31</v>
      </c>
      <c r="AJ35" s="60" t="s">
        <v>187</v>
      </c>
      <c r="AK35" s="91">
        <v>47374200000309</v>
      </c>
      <c r="AM35" s="60">
        <v>31</v>
      </c>
      <c r="AN35" s="60" t="s">
        <v>187</v>
      </c>
      <c r="AO35" s="91">
        <v>47374200000101</v>
      </c>
      <c r="AQ35" s="60">
        <v>31</v>
      </c>
      <c r="AR35" s="60" t="s">
        <v>187</v>
      </c>
      <c r="AS35" s="91">
        <v>47374200000304</v>
      </c>
      <c r="AU35" s="60">
        <v>31</v>
      </c>
      <c r="AV35" s="60" t="s">
        <v>187</v>
      </c>
      <c r="AW35" s="91">
        <v>47374200000333</v>
      </c>
      <c r="AY35" s="60">
        <v>31</v>
      </c>
      <c r="AZ35" s="60" t="s">
        <v>187</v>
      </c>
      <c r="BA35" s="91">
        <v>47374200000095</v>
      </c>
      <c r="BC35" s="60">
        <v>31</v>
      </c>
      <c r="BD35" s="60" t="s">
        <v>187</v>
      </c>
      <c r="BE35" s="91">
        <v>47374200000183</v>
      </c>
      <c r="BG35" s="60">
        <v>31</v>
      </c>
      <c r="BH35" s="60" t="s">
        <v>187</v>
      </c>
      <c r="BI35" s="91">
        <v>47374200000209</v>
      </c>
      <c r="BK35" s="60">
        <v>31</v>
      </c>
      <c r="BL35" s="60" t="s">
        <v>187</v>
      </c>
      <c r="BM35" s="91">
        <v>47374200000251</v>
      </c>
      <c r="BO35" s="60">
        <v>31</v>
      </c>
      <c r="BP35" s="60" t="s">
        <v>187</v>
      </c>
      <c r="BQ35" s="91">
        <v>47374200000162</v>
      </c>
    </row>
    <row r="36" spans="2:69" ht="15.75" customHeight="1" x14ac:dyDescent="0.15">
      <c r="B36" s="57">
        <v>32</v>
      </c>
      <c r="C36" s="57" t="s">
        <v>176</v>
      </c>
      <c r="D36" s="57" t="s">
        <v>355</v>
      </c>
      <c r="F36" s="57">
        <v>32</v>
      </c>
      <c r="G36" s="57" t="s">
        <v>176</v>
      </c>
      <c r="H36" s="57" t="s">
        <v>356</v>
      </c>
      <c r="S36" s="57">
        <v>32</v>
      </c>
      <c r="T36" s="57" t="s">
        <v>176</v>
      </c>
      <c r="U36" s="57" t="s">
        <v>357</v>
      </c>
      <c r="AA36" s="57">
        <v>32</v>
      </c>
      <c r="AB36" s="57" t="s">
        <v>203</v>
      </c>
      <c r="AC36" s="57" t="s">
        <v>358</v>
      </c>
      <c r="AI36" s="57">
        <v>32</v>
      </c>
      <c r="AJ36" s="57" t="s">
        <v>187</v>
      </c>
      <c r="AK36" s="92">
        <v>47374200000314</v>
      </c>
      <c r="AM36" s="57">
        <v>32</v>
      </c>
      <c r="AN36" s="57" t="s">
        <v>187</v>
      </c>
      <c r="AO36" s="92">
        <v>47374200000102</v>
      </c>
      <c r="AQ36" s="57">
        <v>32</v>
      </c>
      <c r="AR36" s="57" t="s">
        <v>187</v>
      </c>
      <c r="AS36" s="92">
        <v>47374200000305</v>
      </c>
      <c r="AU36" s="57">
        <v>32</v>
      </c>
      <c r="AV36" s="57" t="s">
        <v>187</v>
      </c>
      <c r="AW36" s="92">
        <v>47374200000334</v>
      </c>
      <c r="AY36" s="57">
        <v>32</v>
      </c>
      <c r="AZ36" s="57" t="s">
        <v>187</v>
      </c>
      <c r="BA36" s="92">
        <v>47374200000096</v>
      </c>
      <c r="BC36" s="57">
        <v>32</v>
      </c>
      <c r="BD36" s="57" t="s">
        <v>187</v>
      </c>
      <c r="BE36" s="92">
        <v>47374200000184</v>
      </c>
      <c r="BG36" s="57">
        <v>32</v>
      </c>
      <c r="BH36" s="57" t="s">
        <v>187</v>
      </c>
      <c r="BI36" s="92">
        <v>47374200000210</v>
      </c>
      <c r="BK36" s="57">
        <v>32</v>
      </c>
      <c r="BL36" s="57" t="s">
        <v>187</v>
      </c>
      <c r="BM36" s="92">
        <v>47374200000252</v>
      </c>
      <c r="BO36" s="57">
        <v>32</v>
      </c>
      <c r="BP36" s="57" t="s">
        <v>187</v>
      </c>
      <c r="BQ36" s="92">
        <v>47374200000164</v>
      </c>
    </row>
    <row r="37" spans="2:69" ht="15.75" customHeight="1" x14ac:dyDescent="0.15">
      <c r="B37" s="60">
        <v>33</v>
      </c>
      <c r="C37" s="60" t="s">
        <v>176</v>
      </c>
      <c r="D37" s="60" t="s">
        <v>359</v>
      </c>
      <c r="F37" s="60">
        <v>33</v>
      </c>
      <c r="G37" s="60" t="s">
        <v>176</v>
      </c>
      <c r="H37" s="60" t="s">
        <v>360</v>
      </c>
      <c r="S37" s="60">
        <v>33</v>
      </c>
      <c r="T37" s="60" t="s">
        <v>176</v>
      </c>
      <c r="U37" s="60" t="s">
        <v>361</v>
      </c>
      <c r="AA37" s="60">
        <v>33</v>
      </c>
      <c r="AB37" s="60" t="s">
        <v>203</v>
      </c>
      <c r="AC37" s="60" t="s">
        <v>362</v>
      </c>
      <c r="AI37" s="60">
        <v>33</v>
      </c>
      <c r="AJ37" s="60" t="s">
        <v>187</v>
      </c>
      <c r="AK37" s="91">
        <v>47374200000315</v>
      </c>
      <c r="AM37" s="60">
        <v>33</v>
      </c>
      <c r="AN37" s="60" t="s">
        <v>187</v>
      </c>
      <c r="AO37" s="91">
        <v>47374200000105</v>
      </c>
      <c r="AQ37" s="60">
        <v>33</v>
      </c>
      <c r="AR37" s="60" t="s">
        <v>187</v>
      </c>
      <c r="AS37" s="91">
        <v>47374200000306</v>
      </c>
      <c r="AU37" s="60">
        <v>33</v>
      </c>
      <c r="AV37" s="60" t="s">
        <v>187</v>
      </c>
      <c r="AW37" s="91">
        <v>47374200000335</v>
      </c>
      <c r="AY37" s="60">
        <v>33</v>
      </c>
      <c r="AZ37" s="60" t="s">
        <v>187</v>
      </c>
      <c r="BA37" s="91">
        <v>47374200000097</v>
      </c>
      <c r="BC37" s="60">
        <v>33</v>
      </c>
      <c r="BD37" s="60" t="s">
        <v>187</v>
      </c>
      <c r="BE37" s="91">
        <v>47374200000185</v>
      </c>
      <c r="BG37" s="60">
        <v>33</v>
      </c>
      <c r="BH37" s="60" t="s">
        <v>187</v>
      </c>
      <c r="BI37" s="91">
        <v>47374200000211</v>
      </c>
      <c r="BK37" s="60">
        <v>33</v>
      </c>
      <c r="BL37" s="60" t="s">
        <v>187</v>
      </c>
      <c r="BM37" s="91">
        <v>47374200000255</v>
      </c>
      <c r="BO37" s="60">
        <v>33</v>
      </c>
      <c r="BP37" s="60" t="s">
        <v>187</v>
      </c>
      <c r="BQ37" s="91">
        <v>47374200000165</v>
      </c>
    </row>
    <row r="38" spans="2:69" ht="15.75" customHeight="1" x14ac:dyDescent="0.15">
      <c r="B38" s="57">
        <v>34</v>
      </c>
      <c r="C38" s="57" t="s">
        <v>176</v>
      </c>
      <c r="D38" s="57" t="s">
        <v>363</v>
      </c>
      <c r="F38" s="57">
        <v>34</v>
      </c>
      <c r="G38" s="57" t="s">
        <v>176</v>
      </c>
      <c r="H38" s="57" t="s">
        <v>364</v>
      </c>
      <c r="S38" s="57">
        <v>34</v>
      </c>
      <c r="T38" s="57" t="s">
        <v>176</v>
      </c>
      <c r="U38" s="57" t="s">
        <v>365</v>
      </c>
      <c r="AA38" s="57">
        <v>34</v>
      </c>
      <c r="AB38" s="57" t="s">
        <v>203</v>
      </c>
      <c r="AC38" s="57" t="s">
        <v>366</v>
      </c>
      <c r="AI38" s="57">
        <v>34</v>
      </c>
      <c r="AJ38" s="57" t="s">
        <v>187</v>
      </c>
      <c r="AK38" s="92">
        <v>47374200000318</v>
      </c>
      <c r="AM38" s="57">
        <v>34</v>
      </c>
      <c r="AN38" s="57" t="s">
        <v>187</v>
      </c>
      <c r="AO38" s="92">
        <v>47374200000106</v>
      </c>
      <c r="AQ38" s="57">
        <v>34</v>
      </c>
      <c r="AR38" s="57" t="s">
        <v>187</v>
      </c>
      <c r="AS38" s="92">
        <v>47374200000307</v>
      </c>
      <c r="AU38" s="57">
        <v>34</v>
      </c>
      <c r="AV38" s="57" t="s">
        <v>187</v>
      </c>
      <c r="AW38" s="92">
        <v>47374200000336</v>
      </c>
      <c r="AY38" s="57">
        <v>34</v>
      </c>
      <c r="AZ38" s="57" t="s">
        <v>187</v>
      </c>
      <c r="BA38" s="92">
        <v>47374200000098</v>
      </c>
      <c r="BC38" s="57">
        <v>34</v>
      </c>
      <c r="BD38" s="57" t="s">
        <v>187</v>
      </c>
      <c r="BE38" s="92">
        <v>47374200000186</v>
      </c>
      <c r="BG38" s="57">
        <v>34</v>
      </c>
      <c r="BH38" s="57" t="s">
        <v>187</v>
      </c>
      <c r="BI38" s="92">
        <v>47374200000212</v>
      </c>
      <c r="BK38" s="57">
        <v>34</v>
      </c>
      <c r="BL38" s="57" t="s">
        <v>187</v>
      </c>
      <c r="BM38" s="92">
        <v>47374200000256</v>
      </c>
      <c r="BO38" s="57">
        <v>34</v>
      </c>
      <c r="BP38" s="57" t="s">
        <v>187</v>
      </c>
      <c r="BQ38" s="92">
        <v>47374200000166</v>
      </c>
    </row>
    <row r="39" spans="2:69" ht="15.75" customHeight="1" x14ac:dyDescent="0.15">
      <c r="B39" s="60">
        <v>35</v>
      </c>
      <c r="C39" s="60" t="s">
        <v>176</v>
      </c>
      <c r="D39" s="60" t="s">
        <v>367</v>
      </c>
      <c r="F39" s="60">
        <v>35</v>
      </c>
      <c r="G39" s="60" t="s">
        <v>176</v>
      </c>
      <c r="H39" s="60" t="s">
        <v>368</v>
      </c>
      <c r="S39" s="60">
        <v>35</v>
      </c>
      <c r="T39" s="60" t="s">
        <v>176</v>
      </c>
      <c r="U39" s="60" t="s">
        <v>369</v>
      </c>
      <c r="AI39" s="60">
        <v>35</v>
      </c>
      <c r="AJ39" s="60" t="s">
        <v>187</v>
      </c>
      <c r="AK39" s="91">
        <v>47374200000320</v>
      </c>
      <c r="AM39" s="60">
        <v>35</v>
      </c>
      <c r="AN39" s="60" t="s">
        <v>187</v>
      </c>
      <c r="AO39" s="91">
        <v>47374200000114</v>
      </c>
      <c r="AQ39" s="60">
        <v>35</v>
      </c>
      <c r="AR39" s="60" t="s">
        <v>187</v>
      </c>
      <c r="AS39" s="91">
        <v>47374200000310</v>
      </c>
      <c r="AU39" s="60">
        <v>35</v>
      </c>
      <c r="AV39" s="60" t="s">
        <v>187</v>
      </c>
      <c r="AW39" s="91">
        <v>47374200000337</v>
      </c>
      <c r="AY39" s="60">
        <v>35</v>
      </c>
      <c r="AZ39" s="60" t="s">
        <v>187</v>
      </c>
      <c r="BA39" s="91">
        <v>47374200000099</v>
      </c>
      <c r="BC39" s="60">
        <v>35</v>
      </c>
      <c r="BD39" s="60" t="s">
        <v>187</v>
      </c>
      <c r="BE39" s="91">
        <v>47374200000187</v>
      </c>
      <c r="BG39" s="60">
        <v>35</v>
      </c>
      <c r="BH39" s="60" t="s">
        <v>187</v>
      </c>
      <c r="BI39" s="91">
        <v>47374200000213</v>
      </c>
      <c r="BK39" s="60">
        <v>35</v>
      </c>
      <c r="BL39" s="60" t="s">
        <v>187</v>
      </c>
      <c r="BM39" s="91">
        <v>47374200000257</v>
      </c>
      <c r="BO39" s="60">
        <v>35</v>
      </c>
      <c r="BP39" s="60" t="s">
        <v>187</v>
      </c>
      <c r="BQ39" s="91">
        <v>47374200000167</v>
      </c>
    </row>
    <row r="40" spans="2:69" ht="15.75" customHeight="1" x14ac:dyDescent="0.15">
      <c r="AI40" s="57">
        <v>36</v>
      </c>
      <c r="AJ40" s="57" t="s">
        <v>187</v>
      </c>
      <c r="AK40" s="92">
        <v>47374200000321</v>
      </c>
      <c r="AM40" s="57">
        <v>36</v>
      </c>
      <c r="AN40" s="57" t="s">
        <v>187</v>
      </c>
      <c r="AO40" s="92">
        <v>47374200000115</v>
      </c>
      <c r="AQ40" s="57">
        <v>36</v>
      </c>
      <c r="AR40" s="57" t="s">
        <v>187</v>
      </c>
      <c r="AS40" s="92">
        <v>47374200000311</v>
      </c>
      <c r="AU40" s="57">
        <v>36</v>
      </c>
      <c r="AV40" s="57" t="s">
        <v>187</v>
      </c>
      <c r="AW40" s="92">
        <v>47374200000338</v>
      </c>
      <c r="AY40" s="57">
        <v>36</v>
      </c>
      <c r="AZ40" s="57" t="s">
        <v>187</v>
      </c>
      <c r="BA40" s="92">
        <v>47374200000103</v>
      </c>
      <c r="BC40" s="57">
        <v>36</v>
      </c>
      <c r="BD40" s="57" t="s">
        <v>187</v>
      </c>
      <c r="BE40" s="92">
        <v>47374200000188</v>
      </c>
      <c r="BG40" s="57">
        <v>36</v>
      </c>
      <c r="BH40" s="57" t="s">
        <v>187</v>
      </c>
      <c r="BI40" s="92">
        <v>47374200000214</v>
      </c>
      <c r="BK40" s="57">
        <v>36</v>
      </c>
      <c r="BL40" s="57" t="s">
        <v>187</v>
      </c>
      <c r="BM40" s="92">
        <v>47374200000258</v>
      </c>
      <c r="BO40" s="57">
        <v>36</v>
      </c>
      <c r="BP40" s="57" t="s">
        <v>187</v>
      </c>
      <c r="BQ40" s="92">
        <v>47374200000168</v>
      </c>
    </row>
    <row r="41" spans="2:69" ht="15.75" customHeight="1" x14ac:dyDescent="0.15">
      <c r="AI41" s="60">
        <v>37</v>
      </c>
      <c r="AJ41" s="60" t="s">
        <v>187</v>
      </c>
      <c r="AK41" s="91">
        <v>47374200000340</v>
      </c>
      <c r="AM41" s="60">
        <v>37</v>
      </c>
      <c r="AN41" s="60" t="s">
        <v>187</v>
      </c>
      <c r="AO41" s="91">
        <v>47374200000196</v>
      </c>
      <c r="AQ41" s="60">
        <v>37</v>
      </c>
      <c r="AR41" s="60" t="s">
        <v>187</v>
      </c>
      <c r="AS41" s="91">
        <v>47374200000312</v>
      </c>
      <c r="AU41" s="60">
        <v>37</v>
      </c>
      <c r="AV41" s="60" t="s">
        <v>187</v>
      </c>
      <c r="AW41" s="91">
        <v>47374200000339</v>
      </c>
      <c r="AY41" s="60">
        <v>37</v>
      </c>
      <c r="AZ41" s="60" t="s">
        <v>187</v>
      </c>
      <c r="BA41" s="91">
        <v>47374200000104</v>
      </c>
      <c r="BC41" s="60">
        <v>37</v>
      </c>
      <c r="BD41" s="60" t="s">
        <v>187</v>
      </c>
      <c r="BE41" s="91">
        <v>47374200000189</v>
      </c>
      <c r="BG41" s="60">
        <v>37</v>
      </c>
      <c r="BH41" s="60" t="s">
        <v>187</v>
      </c>
      <c r="BI41" s="91">
        <v>47374200000215</v>
      </c>
      <c r="BK41" s="60">
        <v>37</v>
      </c>
      <c r="BL41" s="60" t="s">
        <v>187</v>
      </c>
      <c r="BM41" s="91">
        <v>47374200000316</v>
      </c>
      <c r="BO41" s="60">
        <v>37</v>
      </c>
      <c r="BP41" s="60" t="s">
        <v>187</v>
      </c>
      <c r="BQ41" s="91">
        <v>47374200000169</v>
      </c>
    </row>
    <row r="42" spans="2:69" ht="15.75" customHeight="1" x14ac:dyDescent="0.15">
      <c r="AI42" s="57">
        <v>38</v>
      </c>
      <c r="AJ42" s="57" t="s">
        <v>187</v>
      </c>
      <c r="AK42" s="92">
        <v>47374200000341</v>
      </c>
      <c r="AM42" s="57">
        <v>38</v>
      </c>
      <c r="AN42" s="57" t="s">
        <v>187</v>
      </c>
      <c r="AO42" s="92">
        <v>47374200000218</v>
      </c>
      <c r="AQ42" s="57">
        <v>38</v>
      </c>
      <c r="AR42" s="57" t="s">
        <v>187</v>
      </c>
      <c r="AS42" s="92">
        <v>47374200000313</v>
      </c>
      <c r="AU42" s="57">
        <v>38</v>
      </c>
      <c r="AV42" s="57" t="s">
        <v>187</v>
      </c>
      <c r="AW42" s="92">
        <v>47374200000342</v>
      </c>
      <c r="AY42" s="57">
        <v>38</v>
      </c>
      <c r="AZ42" s="57" t="s">
        <v>187</v>
      </c>
      <c r="BA42" s="92">
        <v>47374200000176</v>
      </c>
      <c r="BC42" s="57">
        <v>38</v>
      </c>
      <c r="BD42" s="57" t="s">
        <v>187</v>
      </c>
      <c r="BE42" s="92">
        <v>47374200000190</v>
      </c>
      <c r="BG42" s="57">
        <v>38</v>
      </c>
      <c r="BH42" s="57" t="s">
        <v>187</v>
      </c>
      <c r="BI42" s="92">
        <v>47374200000216</v>
      </c>
      <c r="BK42" s="57">
        <v>38</v>
      </c>
      <c r="BL42" s="57" t="s">
        <v>187</v>
      </c>
      <c r="BM42" s="92">
        <v>47374200000317</v>
      </c>
      <c r="BO42" s="57">
        <v>38</v>
      </c>
      <c r="BP42" s="57" t="s">
        <v>187</v>
      </c>
      <c r="BQ42" s="92">
        <v>47374200000177</v>
      </c>
    </row>
    <row r="58" spans="38:69" ht="15" x14ac:dyDescent="0.2">
      <c r="AL58" s="19"/>
      <c r="AM58" s="19"/>
      <c r="AN58" s="19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20"/>
      <c r="BQ58" s="18"/>
    </row>
    <row r="59" spans="38:69" ht="15" x14ac:dyDescent="0.2">
      <c r="AL59" s="19"/>
      <c r="AM59" s="19"/>
      <c r="AN59" s="19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20"/>
      <c r="BQ59" s="18"/>
    </row>
    <row r="60" spans="38:69" ht="15" x14ac:dyDescent="0.2">
      <c r="AL60" s="19"/>
      <c r="AM60" s="19"/>
      <c r="AN60" s="19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20"/>
      <c r="BQ60" s="18"/>
    </row>
    <row r="61" spans="38:69" ht="15" x14ac:dyDescent="0.2">
      <c r="AL61" s="19"/>
      <c r="AM61" s="19"/>
      <c r="AN61" s="19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20"/>
      <c r="BQ61" s="18"/>
    </row>
    <row r="62" spans="38:69" ht="15" x14ac:dyDescent="0.2">
      <c r="AL62" s="19"/>
      <c r="AM62" s="19"/>
      <c r="AN62" s="19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20"/>
      <c r="BQ62" s="18"/>
    </row>
    <row r="63" spans="38:69" ht="15" x14ac:dyDescent="0.2">
      <c r="AL63" s="19"/>
      <c r="AM63" s="19"/>
      <c r="AN63" s="19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20"/>
      <c r="BQ63" s="18"/>
    </row>
    <row r="64" spans="38:69" ht="15" x14ac:dyDescent="0.2">
      <c r="AL64" s="19"/>
      <c r="AM64" s="19"/>
      <c r="AN64" s="19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20"/>
      <c r="BQ64" s="18"/>
    </row>
    <row r="65" spans="38:69" ht="15" x14ac:dyDescent="0.2">
      <c r="AL65" s="19"/>
      <c r="AM65" s="19"/>
      <c r="AN65" s="19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</row>
    <row r="66" spans="38:69" ht="15" x14ac:dyDescent="0.2">
      <c r="AL66" s="19"/>
      <c r="AM66" s="19"/>
      <c r="AN66" s="19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</row>
    <row r="67" spans="38:69" ht="15" x14ac:dyDescent="0.2">
      <c r="AL67" s="19"/>
      <c r="AM67" s="19"/>
      <c r="AN67" s="19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</row>
    <row r="68" spans="38:69" ht="15" x14ac:dyDescent="0.2">
      <c r="AL68" s="19"/>
      <c r="AM68" s="19"/>
      <c r="AN68" s="19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</row>
    <row r="69" spans="38:69" ht="15" x14ac:dyDescent="0.2">
      <c r="AL69" s="19"/>
      <c r="AM69" s="19"/>
      <c r="AN69" s="19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</row>
    <row r="70" spans="38:69" ht="15" x14ac:dyDescent="0.2">
      <c r="AL70" s="19"/>
      <c r="AM70" s="19"/>
      <c r="AN70" s="19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</row>
    <row r="71" spans="38:69" ht="15" x14ac:dyDescent="0.2">
      <c r="AL71" s="19"/>
      <c r="AM71" s="19"/>
      <c r="AN71" s="19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</row>
    <row r="72" spans="38:69" ht="15" x14ac:dyDescent="0.2">
      <c r="AL72" s="19"/>
      <c r="AM72" s="19"/>
      <c r="AN72" s="19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</row>
    <row r="73" spans="38:69" ht="15" x14ac:dyDescent="0.2">
      <c r="AL73" s="19"/>
      <c r="AM73" s="19"/>
      <c r="AN73" s="19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</row>
    <row r="74" spans="38:69" ht="15" x14ac:dyDescent="0.2">
      <c r="AL74" s="19"/>
      <c r="AM74" s="19"/>
      <c r="AN74" s="19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</row>
    <row r="75" spans="38:69" ht="15" x14ac:dyDescent="0.2">
      <c r="AL75" s="19"/>
      <c r="AM75" s="19"/>
      <c r="AN75" s="19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</row>
    <row r="76" spans="38:69" ht="15" x14ac:dyDescent="0.2">
      <c r="AL76" s="19"/>
      <c r="AM76" s="19"/>
      <c r="AN76" s="19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</row>
  </sheetData>
  <mergeCells count="19">
    <mergeCell ref="P3:Q3"/>
    <mergeCell ref="W2:X2"/>
    <mergeCell ref="J2:K2"/>
    <mergeCell ref="AA2:AB2"/>
    <mergeCell ref="BK2:BL2"/>
    <mergeCell ref="AI2:AJ2"/>
    <mergeCell ref="AU2:AV2"/>
    <mergeCell ref="B2:C2"/>
    <mergeCell ref="N2:O2"/>
    <mergeCell ref="AE2:AF2"/>
    <mergeCell ref="P2:Q2"/>
    <mergeCell ref="BO2:BP2"/>
    <mergeCell ref="F2:G2"/>
    <mergeCell ref="AQ2:AR2"/>
    <mergeCell ref="AY2:AZ2"/>
    <mergeCell ref="BG2:BH2"/>
    <mergeCell ref="AM2:AN2"/>
    <mergeCell ref="BC2:BD2"/>
    <mergeCell ref="S2:T2"/>
  </mergeCells>
  <pageMargins left="0.7" right="0.7" top="0.75" bottom="0.75" header="0.511811023622047" footer="0.511811023622047"/>
  <pageSetup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T31"/>
  <sheetViews>
    <sheetView tabSelected="1" zoomScale="63" zoomScaleNormal="100" workbookViewId="0">
      <selection activeCell="H46" sqref="H46"/>
    </sheetView>
  </sheetViews>
  <sheetFormatPr baseColWidth="10" defaultColWidth="10.5" defaultRowHeight="14" x14ac:dyDescent="0.15"/>
  <cols>
    <col min="1" max="2" width="13" customWidth="1"/>
    <col min="3" max="3" width="15.1640625" customWidth="1"/>
    <col min="4" max="4" width="24.1640625" customWidth="1"/>
    <col min="5" max="6" width="13" customWidth="1"/>
    <col min="7" max="7" width="14.33203125" customWidth="1"/>
    <col min="8" max="8" width="23.33203125" customWidth="1"/>
    <col min="9" max="10" width="13" customWidth="1"/>
    <col min="11" max="11" width="14.33203125" customWidth="1"/>
    <col min="12" max="12" width="24.1640625" customWidth="1"/>
    <col min="13" max="14" width="13" customWidth="1"/>
    <col min="15" max="15" width="14.33203125" customWidth="1"/>
    <col min="16" max="16" width="23.33203125" customWidth="1"/>
    <col min="17" max="18" width="13" customWidth="1"/>
    <col min="19" max="19" width="14.33203125" customWidth="1"/>
    <col min="20" max="20" width="23.33203125" customWidth="1"/>
    <col min="21" max="22" width="13" customWidth="1"/>
    <col min="23" max="23" width="15.1640625" customWidth="1"/>
    <col min="24" max="24" width="27.1640625" customWidth="1"/>
    <col min="25" max="26" width="13" customWidth="1"/>
    <col min="27" max="27" width="15.5" customWidth="1"/>
    <col min="28" max="28" width="24.5" customWidth="1"/>
    <col min="29" max="30" width="13" customWidth="1"/>
    <col min="31" max="31" width="15.5" customWidth="1"/>
    <col min="32" max="32" width="27.1640625" customWidth="1"/>
    <col min="33" max="34" width="13" customWidth="1"/>
    <col min="35" max="35" width="14.33203125" customWidth="1"/>
    <col min="36" max="36" width="25.1640625" customWidth="1"/>
    <col min="37" max="38" width="13" customWidth="1"/>
    <col min="39" max="39" width="14.33203125" customWidth="1"/>
    <col min="40" max="40" width="27.1640625" customWidth="1"/>
    <col min="41" max="42" width="13" customWidth="1"/>
    <col min="43" max="43" width="14.33203125" customWidth="1"/>
    <col min="44" max="44" width="27.1640625" customWidth="1"/>
    <col min="45" max="46" width="13" customWidth="1"/>
    <col min="47" max="47" width="14.33203125" customWidth="1"/>
    <col min="48" max="48" width="27.1640625" customWidth="1"/>
    <col min="49" max="50" width="13" customWidth="1"/>
    <col min="51" max="51" width="14.33203125" customWidth="1"/>
    <col min="52" max="52" width="27.1640625" customWidth="1"/>
    <col min="53" max="54" width="13" customWidth="1"/>
    <col min="55" max="55" width="14.33203125" customWidth="1"/>
    <col min="56" max="56" width="25.33203125" customWidth="1"/>
    <col min="57" max="58" width="13" customWidth="1"/>
    <col min="59" max="59" width="14.33203125" customWidth="1"/>
    <col min="60" max="60" width="25.33203125" customWidth="1"/>
    <col min="61" max="62" width="13" customWidth="1"/>
    <col min="63" max="63" width="14.33203125" customWidth="1"/>
    <col min="64" max="64" width="25.33203125" customWidth="1"/>
    <col min="65" max="66" width="13" customWidth="1"/>
    <col min="67" max="67" width="14.33203125" customWidth="1"/>
    <col min="68" max="68" width="24.83203125" customWidth="1"/>
    <col min="69" max="70" width="13" customWidth="1"/>
    <col min="71" max="71" width="15.1640625" customWidth="1"/>
    <col min="72" max="72" width="27.33203125" customWidth="1"/>
  </cols>
  <sheetData>
    <row r="2" spans="2:72" ht="21.75" customHeight="1" x14ac:dyDescent="0.15">
      <c r="B2" s="157" t="s">
        <v>370</v>
      </c>
      <c r="C2" s="158"/>
      <c r="D2" s="12" t="s">
        <v>371</v>
      </c>
      <c r="F2" s="157" t="s">
        <v>370</v>
      </c>
      <c r="G2" s="158"/>
      <c r="H2" s="12" t="s">
        <v>372</v>
      </c>
      <c r="J2" s="157" t="s">
        <v>370</v>
      </c>
      <c r="K2" s="158"/>
      <c r="L2" s="12" t="s">
        <v>373</v>
      </c>
      <c r="N2" s="157" t="s">
        <v>370</v>
      </c>
      <c r="O2" s="158"/>
      <c r="P2" s="12" t="s">
        <v>374</v>
      </c>
      <c r="R2" s="157" t="s">
        <v>370</v>
      </c>
      <c r="S2" s="158"/>
      <c r="T2" s="12" t="s">
        <v>375</v>
      </c>
      <c r="V2" s="157" t="s">
        <v>370</v>
      </c>
      <c r="W2" s="158"/>
      <c r="X2" s="12" t="s">
        <v>376</v>
      </c>
      <c r="Z2" s="157" t="s">
        <v>370</v>
      </c>
      <c r="AA2" s="158"/>
      <c r="AB2" s="12" t="s">
        <v>377</v>
      </c>
      <c r="AD2" s="157" t="s">
        <v>370</v>
      </c>
      <c r="AE2" s="158"/>
      <c r="AF2" s="12" t="s">
        <v>377</v>
      </c>
      <c r="AH2" s="157" t="s">
        <v>370</v>
      </c>
      <c r="AI2" s="158"/>
      <c r="AJ2" s="12" t="s">
        <v>378</v>
      </c>
      <c r="AL2" s="157" t="s">
        <v>370</v>
      </c>
      <c r="AM2" s="158"/>
      <c r="AN2" s="12" t="s">
        <v>379</v>
      </c>
      <c r="AP2" s="157" t="s">
        <v>370</v>
      </c>
      <c r="AQ2" s="158"/>
      <c r="AR2" s="12" t="s">
        <v>380</v>
      </c>
      <c r="AT2" s="157" t="s">
        <v>370</v>
      </c>
      <c r="AU2" s="158"/>
      <c r="AV2" s="12" t="s">
        <v>379</v>
      </c>
      <c r="AX2" s="157" t="s">
        <v>370</v>
      </c>
      <c r="AY2" s="158"/>
      <c r="AZ2" s="12" t="s">
        <v>381</v>
      </c>
      <c r="BB2" s="157" t="s">
        <v>370</v>
      </c>
      <c r="BC2" s="158"/>
      <c r="BD2" s="12" t="s">
        <v>382</v>
      </c>
      <c r="BF2" s="157" t="s">
        <v>370</v>
      </c>
      <c r="BG2" s="158"/>
      <c r="BH2" s="12" t="s">
        <v>383</v>
      </c>
      <c r="BJ2" s="157" t="s">
        <v>370</v>
      </c>
      <c r="BK2" s="158"/>
      <c r="BL2" s="12" t="s">
        <v>384</v>
      </c>
      <c r="BN2" s="157" t="s">
        <v>370</v>
      </c>
      <c r="BO2" s="158"/>
      <c r="BP2" s="12" t="s">
        <v>385</v>
      </c>
      <c r="BR2" s="157" t="s">
        <v>370</v>
      </c>
      <c r="BS2" s="158"/>
      <c r="BT2" s="12" t="s">
        <v>386</v>
      </c>
    </row>
    <row r="3" spans="2:72" ht="18" customHeight="1" thickBot="1" x14ac:dyDescent="0.2">
      <c r="B3" s="24" t="s">
        <v>170</v>
      </c>
      <c r="C3" s="24" t="s">
        <v>91</v>
      </c>
      <c r="D3" s="25">
        <v>46024</v>
      </c>
      <c r="F3" s="24" t="s">
        <v>170</v>
      </c>
      <c r="G3" s="24" t="s">
        <v>92</v>
      </c>
      <c r="H3" s="25">
        <v>46030</v>
      </c>
      <c r="J3" s="24" t="s">
        <v>170</v>
      </c>
      <c r="K3" s="24" t="s">
        <v>93</v>
      </c>
      <c r="L3" s="25">
        <v>46034</v>
      </c>
      <c r="N3" s="24" t="s">
        <v>170</v>
      </c>
      <c r="O3" s="24" t="s">
        <v>94</v>
      </c>
      <c r="P3" s="25">
        <v>46034</v>
      </c>
      <c r="R3" s="24" t="s">
        <v>170</v>
      </c>
      <c r="S3" s="24" t="s">
        <v>95</v>
      </c>
      <c r="T3" s="25">
        <v>46034</v>
      </c>
      <c r="V3" s="24" t="s">
        <v>170</v>
      </c>
      <c r="W3" s="24" t="s">
        <v>96</v>
      </c>
      <c r="X3" s="25">
        <v>46036</v>
      </c>
      <c r="Z3" s="24" t="s">
        <v>170</v>
      </c>
      <c r="AA3" s="24" t="s">
        <v>97</v>
      </c>
      <c r="AB3" s="25">
        <v>46037</v>
      </c>
      <c r="AD3" s="24" t="s">
        <v>170</v>
      </c>
      <c r="AE3" s="24" t="s">
        <v>98</v>
      </c>
      <c r="AF3" s="25">
        <v>46038</v>
      </c>
      <c r="AH3" s="24" t="s">
        <v>170</v>
      </c>
      <c r="AI3" s="24" t="s">
        <v>99</v>
      </c>
      <c r="AJ3" s="25">
        <v>46038</v>
      </c>
      <c r="AL3" s="24" t="s">
        <v>170</v>
      </c>
      <c r="AM3" s="24" t="s">
        <v>100</v>
      </c>
      <c r="AN3" s="25">
        <v>46038</v>
      </c>
      <c r="AP3" s="24" t="s">
        <v>170</v>
      </c>
      <c r="AQ3" s="24" t="s">
        <v>101</v>
      </c>
      <c r="AR3" s="25">
        <v>46043</v>
      </c>
      <c r="AT3" s="24" t="s">
        <v>170</v>
      </c>
      <c r="AU3" s="24" t="s">
        <v>102</v>
      </c>
      <c r="AV3" s="25">
        <v>46043</v>
      </c>
      <c r="AX3" s="24" t="s">
        <v>170</v>
      </c>
      <c r="AY3" s="24" t="s">
        <v>103</v>
      </c>
      <c r="AZ3" s="25">
        <v>46045</v>
      </c>
      <c r="BB3" s="24" t="s">
        <v>170</v>
      </c>
      <c r="BC3" s="24" t="s">
        <v>104</v>
      </c>
      <c r="BD3" s="25">
        <v>46045</v>
      </c>
      <c r="BF3" s="24" t="s">
        <v>170</v>
      </c>
      <c r="BG3" s="24" t="s">
        <v>105</v>
      </c>
      <c r="BH3" s="25">
        <v>46048</v>
      </c>
      <c r="BJ3" s="24" t="s">
        <v>170</v>
      </c>
      <c r="BK3" s="24" t="s">
        <v>106</v>
      </c>
      <c r="BL3" s="25">
        <v>46049</v>
      </c>
      <c r="BN3" s="24" t="s">
        <v>170</v>
      </c>
      <c r="BO3" s="24" t="s">
        <v>107</v>
      </c>
      <c r="BP3" s="25">
        <v>46049</v>
      </c>
      <c r="BR3" s="24" t="s">
        <v>170</v>
      </c>
      <c r="BS3" s="24" t="s">
        <v>108</v>
      </c>
      <c r="BT3" s="25">
        <v>46050</v>
      </c>
    </row>
    <row r="4" spans="2:72" ht="19.5" customHeight="1" x14ac:dyDescent="0.15">
      <c r="B4" s="90" t="s">
        <v>171</v>
      </c>
      <c r="C4" s="90" t="s">
        <v>109</v>
      </c>
      <c r="D4" s="90" t="s">
        <v>172</v>
      </c>
      <c r="F4" s="90" t="s">
        <v>171</v>
      </c>
      <c r="G4" s="90" t="s">
        <v>109</v>
      </c>
      <c r="H4" s="90" t="s">
        <v>172</v>
      </c>
      <c r="J4" s="90" t="s">
        <v>171</v>
      </c>
      <c r="K4" s="90" t="s">
        <v>109</v>
      </c>
      <c r="L4" s="90" t="s">
        <v>172</v>
      </c>
      <c r="N4" s="90" t="s">
        <v>171</v>
      </c>
      <c r="O4" s="90" t="s">
        <v>109</v>
      </c>
      <c r="P4" s="90" t="s">
        <v>172</v>
      </c>
      <c r="R4" s="90" t="s">
        <v>171</v>
      </c>
      <c r="S4" s="90" t="s">
        <v>109</v>
      </c>
      <c r="T4" s="90" t="s">
        <v>172</v>
      </c>
      <c r="V4" s="90" t="s">
        <v>171</v>
      </c>
      <c r="W4" s="90" t="s">
        <v>109</v>
      </c>
      <c r="X4" s="90" t="s">
        <v>172</v>
      </c>
      <c r="Z4" s="90" t="s">
        <v>171</v>
      </c>
      <c r="AA4" s="90" t="s">
        <v>109</v>
      </c>
      <c r="AB4" s="90" t="s">
        <v>172</v>
      </c>
      <c r="AD4" s="90" t="s">
        <v>171</v>
      </c>
      <c r="AE4" s="90" t="s">
        <v>109</v>
      </c>
      <c r="AF4" s="90" t="s">
        <v>172</v>
      </c>
      <c r="AH4" s="90" t="s">
        <v>171</v>
      </c>
      <c r="AI4" s="90" t="s">
        <v>109</v>
      </c>
      <c r="AJ4" s="90" t="s">
        <v>172</v>
      </c>
      <c r="AL4" s="90" t="s">
        <v>171</v>
      </c>
      <c r="AM4" s="90" t="s">
        <v>109</v>
      </c>
      <c r="AN4" s="90" t="s">
        <v>172</v>
      </c>
      <c r="AP4" s="90" t="s">
        <v>171</v>
      </c>
      <c r="AQ4" s="90" t="s">
        <v>109</v>
      </c>
      <c r="AR4" s="90" t="s">
        <v>172</v>
      </c>
      <c r="AT4" s="90" t="s">
        <v>171</v>
      </c>
      <c r="AU4" s="90" t="s">
        <v>109</v>
      </c>
      <c r="AV4" s="90" t="s">
        <v>172</v>
      </c>
      <c r="AX4" s="90" t="s">
        <v>171</v>
      </c>
      <c r="AY4" s="90" t="s">
        <v>109</v>
      </c>
      <c r="AZ4" s="90" t="s">
        <v>172</v>
      </c>
      <c r="BB4" s="90" t="s">
        <v>171</v>
      </c>
      <c r="BC4" s="90" t="s">
        <v>109</v>
      </c>
      <c r="BD4" s="90" t="s">
        <v>172</v>
      </c>
      <c r="BF4" s="90" t="s">
        <v>171</v>
      </c>
      <c r="BG4" s="90" t="s">
        <v>109</v>
      </c>
      <c r="BH4" s="90" t="s">
        <v>172</v>
      </c>
      <c r="BJ4" s="90" t="s">
        <v>171</v>
      </c>
      <c r="BK4" s="90" t="s">
        <v>109</v>
      </c>
      <c r="BL4" s="90" t="s">
        <v>172</v>
      </c>
      <c r="BN4" s="90" t="s">
        <v>171</v>
      </c>
      <c r="BO4" s="90" t="s">
        <v>109</v>
      </c>
      <c r="BP4" s="90" t="s">
        <v>172</v>
      </c>
      <c r="BR4" s="90" t="s">
        <v>171</v>
      </c>
      <c r="BS4" s="90" t="s">
        <v>109</v>
      </c>
      <c r="BT4" s="90" t="s">
        <v>172</v>
      </c>
    </row>
    <row r="5" spans="2:72" ht="15.75" customHeight="1" x14ac:dyDescent="0.15">
      <c r="B5" s="60">
        <v>1</v>
      </c>
      <c r="C5" s="60" t="s">
        <v>387</v>
      </c>
      <c r="D5" s="60" t="s">
        <v>388</v>
      </c>
      <c r="F5" s="60">
        <v>1</v>
      </c>
      <c r="G5" s="60" t="s">
        <v>387</v>
      </c>
      <c r="H5" s="60" t="s">
        <v>389</v>
      </c>
      <c r="J5" s="60">
        <v>1</v>
      </c>
      <c r="K5" s="60" t="s">
        <v>387</v>
      </c>
      <c r="L5" s="60" t="s">
        <v>390</v>
      </c>
      <c r="N5" s="60">
        <v>1</v>
      </c>
      <c r="O5" s="60" t="s">
        <v>387</v>
      </c>
      <c r="P5" s="60" t="s">
        <v>391</v>
      </c>
      <c r="R5" s="60">
        <v>1</v>
      </c>
      <c r="S5" s="60" t="s">
        <v>387</v>
      </c>
      <c r="T5" s="60" t="s">
        <v>392</v>
      </c>
      <c r="V5" s="60">
        <v>1</v>
      </c>
      <c r="W5" s="60" t="s">
        <v>387</v>
      </c>
      <c r="X5" s="60" t="s">
        <v>393</v>
      </c>
      <c r="Z5" s="60">
        <v>1</v>
      </c>
      <c r="AA5" s="60" t="s">
        <v>394</v>
      </c>
      <c r="AB5" s="91">
        <v>41880800000021</v>
      </c>
      <c r="AD5" s="60">
        <v>1</v>
      </c>
      <c r="AE5" s="60" t="s">
        <v>395</v>
      </c>
      <c r="AF5" s="91" t="s">
        <v>358</v>
      </c>
      <c r="AH5" s="60">
        <v>1</v>
      </c>
      <c r="AI5" s="60" t="s">
        <v>387</v>
      </c>
      <c r="AJ5" s="60" t="s">
        <v>396</v>
      </c>
      <c r="AL5" s="60">
        <v>1</v>
      </c>
      <c r="AM5" s="60" t="s">
        <v>387</v>
      </c>
      <c r="AN5" s="60" t="s">
        <v>397</v>
      </c>
      <c r="AP5" s="60">
        <v>1</v>
      </c>
      <c r="AQ5" s="60" t="s">
        <v>387</v>
      </c>
      <c r="AR5" s="60" t="s">
        <v>398</v>
      </c>
      <c r="AT5" s="60">
        <v>1</v>
      </c>
      <c r="AU5" s="60" t="s">
        <v>387</v>
      </c>
      <c r="AV5" s="60" t="s">
        <v>399</v>
      </c>
      <c r="AX5" s="60">
        <v>1</v>
      </c>
      <c r="AY5" s="60" t="s">
        <v>387</v>
      </c>
      <c r="AZ5" s="60" t="s">
        <v>400</v>
      </c>
      <c r="BB5" s="60">
        <v>1</v>
      </c>
      <c r="BC5" s="60" t="s">
        <v>387</v>
      </c>
      <c r="BD5" s="60" t="s">
        <v>401</v>
      </c>
      <c r="BF5" s="60">
        <v>1</v>
      </c>
      <c r="BG5" s="60" t="s">
        <v>387</v>
      </c>
      <c r="BH5" s="60" t="s">
        <v>402</v>
      </c>
      <c r="BJ5" s="60">
        <v>1</v>
      </c>
      <c r="BK5" s="60" t="s">
        <v>176</v>
      </c>
      <c r="BL5" s="60" t="s">
        <v>403</v>
      </c>
      <c r="BN5" s="60">
        <v>1</v>
      </c>
      <c r="BO5" s="60" t="s">
        <v>176</v>
      </c>
      <c r="BP5" s="60" t="s">
        <v>404</v>
      </c>
      <c r="BR5" s="60">
        <v>1</v>
      </c>
      <c r="BS5" s="60" t="s">
        <v>176</v>
      </c>
      <c r="BT5" s="60" t="s">
        <v>405</v>
      </c>
    </row>
    <row r="6" spans="2:72" ht="15.75" customHeight="1" x14ac:dyDescent="0.15">
      <c r="B6" s="57">
        <v>2</v>
      </c>
      <c r="C6" s="57" t="s">
        <v>387</v>
      </c>
      <c r="D6" s="57" t="s">
        <v>406</v>
      </c>
      <c r="J6" s="57">
        <v>2</v>
      </c>
      <c r="K6" s="57" t="s">
        <v>387</v>
      </c>
      <c r="L6" s="57" t="s">
        <v>407</v>
      </c>
      <c r="N6" s="57">
        <v>2</v>
      </c>
      <c r="O6" s="57" t="s">
        <v>387</v>
      </c>
      <c r="P6" s="57" t="s">
        <v>408</v>
      </c>
      <c r="V6" s="57">
        <v>2</v>
      </c>
      <c r="W6" s="57" t="s">
        <v>387</v>
      </c>
      <c r="X6" s="57" t="s">
        <v>409</v>
      </c>
      <c r="Z6" s="57">
        <v>2</v>
      </c>
      <c r="AA6" s="57" t="s">
        <v>394</v>
      </c>
      <c r="AB6" s="92">
        <v>41880800000042</v>
      </c>
      <c r="AD6" s="57">
        <v>2</v>
      </c>
      <c r="AE6" s="57" t="s">
        <v>395</v>
      </c>
      <c r="AF6" s="92" t="s">
        <v>296</v>
      </c>
      <c r="AH6" s="57">
        <v>2</v>
      </c>
      <c r="AI6" s="57" t="s">
        <v>387</v>
      </c>
      <c r="AJ6" s="57" t="s">
        <v>410</v>
      </c>
      <c r="AL6" s="57">
        <v>2</v>
      </c>
      <c r="AM6" s="57" t="s">
        <v>387</v>
      </c>
      <c r="AN6" s="57" t="s">
        <v>411</v>
      </c>
      <c r="AP6" s="57">
        <v>2</v>
      </c>
      <c r="AQ6" s="57" t="s">
        <v>387</v>
      </c>
      <c r="AR6" s="57" t="s">
        <v>412</v>
      </c>
      <c r="AT6" s="57">
        <v>2</v>
      </c>
      <c r="AU6" s="57" t="s">
        <v>387</v>
      </c>
      <c r="AV6" s="57" t="s">
        <v>413</v>
      </c>
      <c r="AX6" s="57">
        <v>2</v>
      </c>
      <c r="AY6" s="57" t="s">
        <v>387</v>
      </c>
      <c r="AZ6" s="57" t="s">
        <v>414</v>
      </c>
      <c r="BB6" s="57">
        <v>2</v>
      </c>
      <c r="BC6" s="57" t="s">
        <v>387</v>
      </c>
      <c r="BD6" s="57" t="s">
        <v>415</v>
      </c>
      <c r="BF6" s="57">
        <v>2</v>
      </c>
      <c r="BG6" s="57" t="s">
        <v>387</v>
      </c>
      <c r="BH6" s="57" t="s">
        <v>416</v>
      </c>
      <c r="BJ6" s="57">
        <v>2</v>
      </c>
      <c r="BK6" s="57" t="s">
        <v>176</v>
      </c>
      <c r="BL6" s="57" t="s">
        <v>417</v>
      </c>
      <c r="BN6" s="57">
        <v>2</v>
      </c>
      <c r="BO6" s="57" t="s">
        <v>387</v>
      </c>
      <c r="BP6" s="57" t="s">
        <v>418</v>
      </c>
      <c r="BR6" s="57">
        <v>2</v>
      </c>
      <c r="BS6" s="57" t="s">
        <v>176</v>
      </c>
      <c r="BT6" s="57" t="s">
        <v>419</v>
      </c>
    </row>
    <row r="7" spans="2:72" ht="15.75" customHeight="1" x14ac:dyDescent="0.15">
      <c r="B7" s="60">
        <v>3</v>
      </c>
      <c r="C7" s="60" t="s">
        <v>387</v>
      </c>
      <c r="D7" s="60" t="s">
        <v>420</v>
      </c>
      <c r="J7" s="60">
        <v>3</v>
      </c>
      <c r="K7" s="60" t="s">
        <v>387</v>
      </c>
      <c r="L7" s="60" t="s">
        <v>421</v>
      </c>
      <c r="N7" s="60">
        <v>3</v>
      </c>
      <c r="O7" s="60" t="s">
        <v>387</v>
      </c>
      <c r="P7" s="60" t="s">
        <v>422</v>
      </c>
      <c r="V7" s="60">
        <v>3</v>
      </c>
      <c r="W7" s="60" t="s">
        <v>387</v>
      </c>
      <c r="X7" s="60" t="s">
        <v>423</v>
      </c>
      <c r="Z7" s="60">
        <v>3</v>
      </c>
      <c r="AA7" s="60" t="s">
        <v>394</v>
      </c>
      <c r="AB7" s="91">
        <v>41880800000063</v>
      </c>
      <c r="AD7" s="60">
        <v>3</v>
      </c>
      <c r="AE7" s="60" t="s">
        <v>395</v>
      </c>
      <c r="AF7" s="91" t="s">
        <v>338</v>
      </c>
      <c r="AH7" s="60">
        <v>3</v>
      </c>
      <c r="AI7" s="60" t="s">
        <v>387</v>
      </c>
      <c r="AJ7" s="60" t="s">
        <v>390</v>
      </c>
      <c r="AL7" s="60">
        <v>3</v>
      </c>
      <c r="AM7" s="60" t="s">
        <v>387</v>
      </c>
      <c r="AN7" s="60" t="s">
        <v>424</v>
      </c>
      <c r="AP7" s="60">
        <v>3</v>
      </c>
      <c r="AQ7" s="60" t="s">
        <v>387</v>
      </c>
      <c r="AR7" s="60" t="s">
        <v>425</v>
      </c>
      <c r="AT7" s="60">
        <v>3</v>
      </c>
      <c r="AU7" s="60" t="s">
        <v>387</v>
      </c>
      <c r="AV7" s="60" t="s">
        <v>426</v>
      </c>
      <c r="AX7" s="60">
        <v>3</v>
      </c>
      <c r="AY7" s="60" t="s">
        <v>387</v>
      </c>
      <c r="AZ7" s="60" t="s">
        <v>427</v>
      </c>
      <c r="BB7" s="60">
        <v>3</v>
      </c>
      <c r="BC7" s="60" t="s">
        <v>387</v>
      </c>
      <c r="BD7" s="60" t="s">
        <v>428</v>
      </c>
      <c r="BF7" s="60">
        <v>3</v>
      </c>
      <c r="BG7" s="60" t="s">
        <v>387</v>
      </c>
      <c r="BH7" s="60" t="s">
        <v>429</v>
      </c>
      <c r="BJ7" s="60">
        <v>3</v>
      </c>
      <c r="BK7" s="60" t="s">
        <v>176</v>
      </c>
      <c r="BL7" s="60" t="s">
        <v>430</v>
      </c>
      <c r="BR7" s="60">
        <v>3</v>
      </c>
      <c r="BS7" s="60" t="s">
        <v>176</v>
      </c>
      <c r="BT7" s="60" t="s">
        <v>431</v>
      </c>
    </row>
    <row r="8" spans="2:72" ht="15.75" customHeight="1" x14ac:dyDescent="0.15">
      <c r="B8" s="57">
        <v>4</v>
      </c>
      <c r="C8" s="57" t="s">
        <v>387</v>
      </c>
      <c r="D8" s="57" t="s">
        <v>432</v>
      </c>
      <c r="J8" s="57">
        <v>4</v>
      </c>
      <c r="K8" s="57" t="s">
        <v>387</v>
      </c>
      <c r="L8" s="57" t="s">
        <v>433</v>
      </c>
      <c r="N8" s="57">
        <v>4</v>
      </c>
      <c r="O8" s="57" t="s">
        <v>387</v>
      </c>
      <c r="P8" s="57" t="s">
        <v>434</v>
      </c>
      <c r="V8" s="57">
        <v>4</v>
      </c>
      <c r="W8" s="57" t="s">
        <v>387</v>
      </c>
      <c r="X8" s="57" t="s">
        <v>435</v>
      </c>
      <c r="Z8" s="57">
        <v>4</v>
      </c>
      <c r="AA8" s="57" t="s">
        <v>394</v>
      </c>
      <c r="AB8" s="92">
        <v>41880800000096</v>
      </c>
      <c r="AD8" s="57">
        <v>4</v>
      </c>
      <c r="AE8" s="57" t="s">
        <v>395</v>
      </c>
      <c r="AF8" s="92" t="s">
        <v>281</v>
      </c>
      <c r="AL8" s="57">
        <v>4</v>
      </c>
      <c r="AM8" s="57" t="s">
        <v>387</v>
      </c>
      <c r="AN8" s="57" t="s">
        <v>436</v>
      </c>
      <c r="AT8" s="57">
        <v>4</v>
      </c>
      <c r="AU8" s="57" t="s">
        <v>387</v>
      </c>
      <c r="AV8" s="57" t="s">
        <v>437</v>
      </c>
      <c r="AX8" s="57">
        <v>4</v>
      </c>
      <c r="AY8" s="57" t="s">
        <v>387</v>
      </c>
      <c r="AZ8" s="57" t="s">
        <v>438</v>
      </c>
      <c r="BB8" s="57">
        <v>4</v>
      </c>
      <c r="BC8" s="57" t="s">
        <v>387</v>
      </c>
      <c r="BD8" s="57" t="s">
        <v>439</v>
      </c>
      <c r="BJ8" s="57">
        <v>4</v>
      </c>
      <c r="BK8" s="57" t="s">
        <v>176</v>
      </c>
      <c r="BL8" s="57" t="s">
        <v>440</v>
      </c>
      <c r="BR8" s="57">
        <v>4</v>
      </c>
      <c r="BS8" s="57" t="s">
        <v>176</v>
      </c>
      <c r="BT8" s="57" t="s">
        <v>441</v>
      </c>
    </row>
    <row r="9" spans="2:72" ht="15.75" customHeight="1" x14ac:dyDescent="0.15">
      <c r="J9" s="60">
        <v>5</v>
      </c>
      <c r="K9" s="60" t="s">
        <v>387</v>
      </c>
      <c r="L9" s="60" t="s">
        <v>410</v>
      </c>
      <c r="N9" s="60">
        <v>5</v>
      </c>
      <c r="O9" s="60" t="s">
        <v>387</v>
      </c>
      <c r="P9" s="60" t="s">
        <v>442</v>
      </c>
      <c r="V9" s="60">
        <v>5</v>
      </c>
      <c r="W9" s="60" t="s">
        <v>387</v>
      </c>
      <c r="X9" s="60" t="s">
        <v>443</v>
      </c>
      <c r="Z9" s="60">
        <v>5</v>
      </c>
      <c r="AA9" s="60" t="s">
        <v>394</v>
      </c>
      <c r="AB9" s="91">
        <v>41880800000099</v>
      </c>
      <c r="AD9" s="60">
        <v>5</v>
      </c>
      <c r="AE9" s="60" t="s">
        <v>395</v>
      </c>
      <c r="AF9" s="91" t="s">
        <v>362</v>
      </c>
      <c r="AL9" s="60">
        <v>5</v>
      </c>
      <c r="AM9" s="60" t="s">
        <v>387</v>
      </c>
      <c r="AN9" s="60" t="s">
        <v>444</v>
      </c>
      <c r="AT9" s="60">
        <v>5</v>
      </c>
      <c r="AU9" s="60" t="s">
        <v>387</v>
      </c>
      <c r="AV9" s="60" t="s">
        <v>445</v>
      </c>
      <c r="AX9" s="60">
        <v>5</v>
      </c>
      <c r="AY9" s="60" t="s">
        <v>387</v>
      </c>
      <c r="AZ9" s="60" t="s">
        <v>446</v>
      </c>
      <c r="BB9" s="60">
        <v>5</v>
      </c>
      <c r="BC9" s="60" t="s">
        <v>387</v>
      </c>
      <c r="BD9" s="60" t="s">
        <v>447</v>
      </c>
      <c r="BJ9" s="60">
        <v>5</v>
      </c>
      <c r="BK9" s="60" t="s">
        <v>176</v>
      </c>
      <c r="BL9" s="60" t="s">
        <v>448</v>
      </c>
      <c r="BR9" s="60">
        <v>5</v>
      </c>
      <c r="BS9" s="60" t="s">
        <v>176</v>
      </c>
      <c r="BT9" s="60" t="s">
        <v>449</v>
      </c>
    </row>
    <row r="10" spans="2:72" ht="15.75" customHeight="1" x14ac:dyDescent="0.15">
      <c r="J10" s="57">
        <v>6</v>
      </c>
      <c r="K10" s="57" t="s">
        <v>387</v>
      </c>
      <c r="L10" s="57" t="s">
        <v>392</v>
      </c>
      <c r="N10" s="57">
        <v>6</v>
      </c>
      <c r="O10" s="57" t="s">
        <v>387</v>
      </c>
      <c r="P10" s="57" t="s">
        <v>450</v>
      </c>
      <c r="V10" s="57">
        <v>6</v>
      </c>
      <c r="W10" s="57" t="s">
        <v>387</v>
      </c>
      <c r="X10" s="57" t="s">
        <v>451</v>
      </c>
      <c r="Z10" s="57">
        <v>6</v>
      </c>
      <c r="AA10" s="57" t="s">
        <v>394</v>
      </c>
      <c r="AB10" s="92">
        <v>41880800000116</v>
      </c>
      <c r="AD10" s="57">
        <v>6</v>
      </c>
      <c r="AE10" s="57" t="s">
        <v>395</v>
      </c>
      <c r="AF10" s="92" t="s">
        <v>262</v>
      </c>
      <c r="AL10" s="57">
        <v>6</v>
      </c>
      <c r="AM10" s="57" t="s">
        <v>387</v>
      </c>
      <c r="AN10" s="57" t="s">
        <v>452</v>
      </c>
      <c r="AT10" s="57">
        <v>6</v>
      </c>
      <c r="AU10" s="57" t="s">
        <v>387</v>
      </c>
      <c r="AV10" s="57" t="s">
        <v>453</v>
      </c>
      <c r="AX10" s="57">
        <v>6</v>
      </c>
      <c r="AY10" s="57" t="s">
        <v>387</v>
      </c>
      <c r="AZ10" s="57" t="s">
        <v>454</v>
      </c>
      <c r="BB10" s="57">
        <v>6</v>
      </c>
      <c r="BC10" s="57" t="s">
        <v>387</v>
      </c>
      <c r="BD10" s="57" t="s">
        <v>455</v>
      </c>
      <c r="BJ10" s="57">
        <v>6</v>
      </c>
      <c r="BK10" s="57" t="s">
        <v>176</v>
      </c>
      <c r="BL10" s="57" t="s">
        <v>456</v>
      </c>
      <c r="BR10" s="57">
        <v>6</v>
      </c>
      <c r="BS10" s="57" t="s">
        <v>176</v>
      </c>
      <c r="BT10" s="57" t="s">
        <v>457</v>
      </c>
    </row>
    <row r="11" spans="2:72" ht="15.75" customHeight="1" x14ac:dyDescent="0.15">
      <c r="V11" s="60">
        <v>7</v>
      </c>
      <c r="W11" s="60" t="s">
        <v>387</v>
      </c>
      <c r="X11" s="60" t="s">
        <v>458</v>
      </c>
      <c r="Z11" s="60">
        <v>7</v>
      </c>
      <c r="AA11" s="60" t="s">
        <v>459</v>
      </c>
      <c r="AB11" s="91">
        <v>44639900000076</v>
      </c>
      <c r="AD11" s="60">
        <v>7</v>
      </c>
      <c r="AE11" s="60" t="s">
        <v>395</v>
      </c>
      <c r="AF11" s="91" t="s">
        <v>350</v>
      </c>
      <c r="AL11" s="60">
        <v>7</v>
      </c>
      <c r="AM11" s="60" t="s">
        <v>387</v>
      </c>
      <c r="AN11" s="60" t="s">
        <v>460</v>
      </c>
      <c r="AT11" s="60">
        <v>7</v>
      </c>
      <c r="AU11" s="60" t="s">
        <v>387</v>
      </c>
      <c r="AV11" s="60" t="s">
        <v>461</v>
      </c>
      <c r="AX11" s="60">
        <v>7</v>
      </c>
      <c r="AY11" s="60" t="s">
        <v>387</v>
      </c>
      <c r="AZ11" s="60" t="s">
        <v>462</v>
      </c>
      <c r="BR11" s="60">
        <v>7</v>
      </c>
      <c r="BS11" s="60" t="s">
        <v>176</v>
      </c>
      <c r="BT11" s="60" t="s">
        <v>463</v>
      </c>
    </row>
    <row r="12" spans="2:72" ht="15.75" customHeight="1" x14ac:dyDescent="0.15">
      <c r="V12" s="57">
        <v>8</v>
      </c>
      <c r="W12" s="57" t="s">
        <v>387</v>
      </c>
      <c r="X12" s="57" t="s">
        <v>464</v>
      </c>
      <c r="Z12" s="57">
        <v>8</v>
      </c>
      <c r="AA12" s="57" t="s">
        <v>459</v>
      </c>
      <c r="AB12" s="92">
        <v>44639900000109</v>
      </c>
      <c r="AD12" s="57">
        <v>8</v>
      </c>
      <c r="AE12" s="57" t="s">
        <v>395</v>
      </c>
      <c r="AF12" s="92" t="s">
        <v>346</v>
      </c>
      <c r="AL12" s="57">
        <v>8</v>
      </c>
      <c r="AM12" s="57" t="s">
        <v>387</v>
      </c>
      <c r="AN12" s="57" t="s">
        <v>465</v>
      </c>
      <c r="AT12" s="57">
        <v>8</v>
      </c>
      <c r="AU12" s="57" t="s">
        <v>387</v>
      </c>
      <c r="AV12" s="57" t="s">
        <v>466</v>
      </c>
      <c r="AX12" s="57">
        <v>8</v>
      </c>
      <c r="AY12" s="57" t="s">
        <v>387</v>
      </c>
      <c r="AZ12" s="57" t="s">
        <v>467</v>
      </c>
      <c r="BR12" s="57">
        <v>8</v>
      </c>
      <c r="BS12" s="57" t="s">
        <v>176</v>
      </c>
      <c r="BT12" s="57" t="s">
        <v>468</v>
      </c>
    </row>
    <row r="13" spans="2:72" ht="15.75" customHeight="1" x14ac:dyDescent="0.15">
      <c r="AD13" s="60">
        <v>9</v>
      </c>
      <c r="AE13" s="60" t="s">
        <v>395</v>
      </c>
      <c r="AF13" s="91" t="s">
        <v>286</v>
      </c>
      <c r="AT13" s="60">
        <v>9</v>
      </c>
      <c r="AU13" s="60" t="s">
        <v>387</v>
      </c>
      <c r="AV13" s="60" t="s">
        <v>469</v>
      </c>
      <c r="AX13" s="60">
        <v>9</v>
      </c>
      <c r="AY13" s="60" t="s">
        <v>387</v>
      </c>
      <c r="AZ13" s="60" t="s">
        <v>470</v>
      </c>
      <c r="BR13" s="60">
        <v>9</v>
      </c>
      <c r="BS13" s="60" t="s">
        <v>176</v>
      </c>
      <c r="BT13" s="60" t="s">
        <v>471</v>
      </c>
    </row>
    <row r="14" spans="2:72" ht="15.75" customHeight="1" x14ac:dyDescent="0.15">
      <c r="AD14" s="57">
        <v>10</v>
      </c>
      <c r="AE14" s="57" t="s">
        <v>395</v>
      </c>
      <c r="AF14" s="92" t="s">
        <v>249</v>
      </c>
      <c r="AT14" s="57">
        <v>10</v>
      </c>
      <c r="AU14" s="57" t="s">
        <v>387</v>
      </c>
      <c r="AV14" s="57" t="s">
        <v>472</v>
      </c>
      <c r="BR14" s="57">
        <v>10</v>
      </c>
      <c r="BS14" s="57" t="s">
        <v>176</v>
      </c>
      <c r="BT14" s="57" t="s">
        <v>473</v>
      </c>
    </row>
    <row r="15" spans="2:72" ht="15.75" customHeight="1" x14ac:dyDescent="0.15">
      <c r="AD15" s="60">
        <v>11</v>
      </c>
      <c r="AE15" s="60" t="s">
        <v>395</v>
      </c>
      <c r="AF15" s="91" t="s">
        <v>256</v>
      </c>
      <c r="BR15" s="60">
        <v>11</v>
      </c>
      <c r="BS15" s="60" t="s">
        <v>176</v>
      </c>
      <c r="BT15" s="60" t="s">
        <v>474</v>
      </c>
    </row>
    <row r="16" spans="2:72" ht="15.75" customHeight="1" x14ac:dyDescent="0.15">
      <c r="AD16" s="57">
        <v>12</v>
      </c>
      <c r="AE16" s="57" t="s">
        <v>395</v>
      </c>
      <c r="AF16" s="92" t="s">
        <v>268</v>
      </c>
      <c r="BR16" s="57">
        <v>12</v>
      </c>
      <c r="BS16" s="57" t="s">
        <v>176</v>
      </c>
      <c r="BT16" s="57" t="s">
        <v>475</v>
      </c>
    </row>
    <row r="17" spans="30:72" ht="15.75" customHeight="1" x14ac:dyDescent="0.15">
      <c r="AD17" s="60">
        <v>13</v>
      </c>
      <c r="AE17" s="60" t="s">
        <v>395</v>
      </c>
      <c r="AF17" s="91" t="s">
        <v>219</v>
      </c>
      <c r="BR17" s="60">
        <v>13</v>
      </c>
      <c r="BS17" s="60" t="s">
        <v>176</v>
      </c>
      <c r="BT17" s="60" t="s">
        <v>476</v>
      </c>
    </row>
    <row r="18" spans="30:72" ht="15.75" customHeight="1" x14ac:dyDescent="0.15">
      <c r="AD18" s="57">
        <v>14</v>
      </c>
      <c r="AE18" s="57" t="s">
        <v>395</v>
      </c>
      <c r="AF18" s="92" t="s">
        <v>354</v>
      </c>
      <c r="BR18" s="57">
        <v>14</v>
      </c>
      <c r="BS18" s="57" t="s">
        <v>176</v>
      </c>
      <c r="BT18" s="57" t="s">
        <v>477</v>
      </c>
    </row>
    <row r="19" spans="30:72" ht="15.75" customHeight="1" x14ac:dyDescent="0.15">
      <c r="AD19" s="60">
        <v>15</v>
      </c>
      <c r="AE19" s="60" t="s">
        <v>395</v>
      </c>
      <c r="AF19" s="91" t="s">
        <v>334</v>
      </c>
      <c r="BR19" s="60">
        <v>15</v>
      </c>
      <c r="BS19" s="60" t="s">
        <v>176</v>
      </c>
      <c r="BT19" s="60" t="s">
        <v>478</v>
      </c>
    </row>
    <row r="20" spans="30:72" ht="15.75" customHeight="1" x14ac:dyDescent="0.15">
      <c r="AD20" s="57">
        <v>16</v>
      </c>
      <c r="AE20" s="57" t="s">
        <v>479</v>
      </c>
      <c r="AF20" s="92">
        <v>90126600000002</v>
      </c>
      <c r="BR20" s="57">
        <v>16</v>
      </c>
      <c r="BS20" s="57" t="s">
        <v>176</v>
      </c>
      <c r="BT20" s="57" t="s">
        <v>480</v>
      </c>
    </row>
    <row r="21" spans="30:72" ht="15.75" customHeight="1" x14ac:dyDescent="0.15">
      <c r="AD21" s="60">
        <v>17</v>
      </c>
      <c r="AE21" s="60" t="s">
        <v>479</v>
      </c>
      <c r="AF21" s="91">
        <v>90126600000003</v>
      </c>
      <c r="BR21" s="60">
        <v>17</v>
      </c>
      <c r="BS21" s="60" t="s">
        <v>176</v>
      </c>
      <c r="BT21" s="60" t="s">
        <v>481</v>
      </c>
    </row>
    <row r="22" spans="30:72" ht="15.75" customHeight="1" x14ac:dyDescent="0.15">
      <c r="AD22" s="57">
        <v>18</v>
      </c>
      <c r="AE22" s="57" t="s">
        <v>479</v>
      </c>
      <c r="AF22" s="92">
        <v>90126600000005</v>
      </c>
      <c r="BR22" s="57">
        <v>18</v>
      </c>
      <c r="BS22" s="57" t="s">
        <v>176</v>
      </c>
      <c r="BT22" s="57" t="s">
        <v>482</v>
      </c>
    </row>
    <row r="23" spans="30:72" ht="15.75" customHeight="1" x14ac:dyDescent="0.15">
      <c r="AD23" s="60">
        <v>19</v>
      </c>
      <c r="AE23" s="60" t="s">
        <v>479</v>
      </c>
      <c r="AF23" s="91">
        <v>90126600000006</v>
      </c>
      <c r="BR23" s="60">
        <v>19</v>
      </c>
      <c r="BS23" s="60" t="s">
        <v>176</v>
      </c>
      <c r="BT23" s="60" t="s">
        <v>483</v>
      </c>
    </row>
    <row r="24" spans="30:72" ht="15.75" customHeight="1" x14ac:dyDescent="0.15">
      <c r="AD24" s="57">
        <v>20</v>
      </c>
      <c r="AE24" s="57" t="s">
        <v>479</v>
      </c>
      <c r="AF24" s="92">
        <v>90126600000016</v>
      </c>
      <c r="BR24" s="57">
        <v>20</v>
      </c>
      <c r="BS24" s="57" t="s">
        <v>176</v>
      </c>
      <c r="BT24" s="57" t="s">
        <v>484</v>
      </c>
    </row>
    <row r="25" spans="30:72" ht="15.75" customHeight="1" x14ac:dyDescent="0.15">
      <c r="AD25" s="60">
        <v>21</v>
      </c>
      <c r="AE25" s="60" t="s">
        <v>485</v>
      </c>
      <c r="AF25" s="91">
        <v>90126500000002</v>
      </c>
      <c r="BR25" s="60">
        <v>21</v>
      </c>
      <c r="BS25" s="60" t="s">
        <v>176</v>
      </c>
      <c r="BT25" s="60" t="s">
        <v>486</v>
      </c>
    </row>
    <row r="26" spans="30:72" ht="15.75" customHeight="1" x14ac:dyDescent="0.15">
      <c r="AD26" s="57">
        <v>22</v>
      </c>
      <c r="AE26" s="57" t="s">
        <v>485</v>
      </c>
      <c r="AF26" s="92">
        <v>90126500000003</v>
      </c>
      <c r="BR26" s="57">
        <v>22</v>
      </c>
      <c r="BS26" s="57" t="s">
        <v>176</v>
      </c>
      <c r="BT26" s="57" t="s">
        <v>487</v>
      </c>
    </row>
    <row r="27" spans="30:72" ht="15.75" customHeight="1" x14ac:dyDescent="0.15">
      <c r="AD27" s="60">
        <v>23</v>
      </c>
      <c r="AE27" s="60" t="s">
        <v>485</v>
      </c>
      <c r="AF27" s="91">
        <v>90126500000004</v>
      </c>
      <c r="BR27" s="60">
        <v>23</v>
      </c>
      <c r="BS27" s="60" t="s">
        <v>176</v>
      </c>
      <c r="BT27" s="60" t="s">
        <v>488</v>
      </c>
    </row>
    <row r="28" spans="30:72" ht="15.75" customHeight="1" x14ac:dyDescent="0.15">
      <c r="AD28" s="57">
        <v>24</v>
      </c>
      <c r="AE28" s="57" t="s">
        <v>485</v>
      </c>
      <c r="AF28" s="92">
        <v>90126500000005</v>
      </c>
      <c r="BR28" s="57">
        <v>24</v>
      </c>
      <c r="BS28" s="57" t="s">
        <v>176</v>
      </c>
      <c r="BT28" s="57" t="s">
        <v>489</v>
      </c>
    </row>
    <row r="29" spans="30:72" ht="15.75" customHeight="1" x14ac:dyDescent="0.15">
      <c r="AD29" s="60">
        <v>25</v>
      </c>
      <c r="AE29" s="60" t="s">
        <v>485</v>
      </c>
      <c r="AF29" s="91">
        <v>90126500000006</v>
      </c>
    </row>
    <row r="30" spans="30:72" ht="15.75" customHeight="1" x14ac:dyDescent="0.15">
      <c r="AD30" s="57">
        <v>26</v>
      </c>
      <c r="AE30" s="57" t="s">
        <v>485</v>
      </c>
      <c r="AF30" s="92">
        <v>90126500000008</v>
      </c>
    </row>
    <row r="31" spans="30:72" ht="15.75" customHeight="1" x14ac:dyDescent="0.15">
      <c r="AD31" s="60">
        <v>27</v>
      </c>
      <c r="AE31" s="60" t="s">
        <v>459</v>
      </c>
      <c r="AF31" s="91">
        <v>41880700000001</v>
      </c>
    </row>
  </sheetData>
  <mergeCells count="18">
    <mergeCell ref="AL2:AM2"/>
    <mergeCell ref="BR2:BS2"/>
    <mergeCell ref="AP2:AQ2"/>
    <mergeCell ref="BF2:BG2"/>
    <mergeCell ref="AT2:AU2"/>
    <mergeCell ref="AX2:AY2"/>
    <mergeCell ref="BB2:BC2"/>
    <mergeCell ref="BJ2:BK2"/>
    <mergeCell ref="BN2:BO2"/>
    <mergeCell ref="F2:G2"/>
    <mergeCell ref="B2:C2"/>
    <mergeCell ref="AH2:AI2"/>
    <mergeCell ref="V2:W2"/>
    <mergeCell ref="Z2:AA2"/>
    <mergeCell ref="J2:K2"/>
    <mergeCell ref="N2:O2"/>
    <mergeCell ref="AD2:AE2"/>
    <mergeCell ref="R2:S2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48"/>
  <sheetViews>
    <sheetView zoomScaleNormal="100" workbookViewId="0">
      <selection activeCell="E33" sqref="E33"/>
    </sheetView>
  </sheetViews>
  <sheetFormatPr baseColWidth="10" defaultColWidth="10.83203125" defaultRowHeight="14" x14ac:dyDescent="0.15"/>
  <cols>
    <col min="1" max="1" width="3" style="26" customWidth="1"/>
    <col min="2" max="2" width="16" style="26" customWidth="1"/>
    <col min="3" max="3" width="14" style="26" customWidth="1"/>
    <col min="4" max="4" width="10" style="26" customWidth="1"/>
    <col min="5" max="5" width="60" style="26" customWidth="1"/>
    <col min="6" max="6" width="12" style="26" customWidth="1"/>
    <col min="7" max="8" width="16" style="26" customWidth="1"/>
    <col min="9" max="9" width="10.83203125" style="26" customWidth="1"/>
    <col min="10" max="10" width="15.5" style="26" customWidth="1"/>
    <col min="11" max="11" width="10.83203125" style="26" customWidth="1"/>
    <col min="12" max="16384" width="10.83203125" style="26"/>
  </cols>
  <sheetData>
    <row r="2" spans="2:8" ht="27.75" customHeight="1" x14ac:dyDescent="0.15">
      <c r="B2" s="162" t="s">
        <v>490</v>
      </c>
      <c r="C2" s="163"/>
      <c r="D2" s="163"/>
      <c r="E2" s="163"/>
      <c r="F2" s="163"/>
      <c r="G2" s="163"/>
      <c r="H2" s="163"/>
    </row>
    <row r="3" spans="2:8" ht="19.5" customHeight="1" x14ac:dyDescent="0.15">
      <c r="B3" s="164" t="s">
        <v>491</v>
      </c>
      <c r="C3" s="164" t="s">
        <v>36</v>
      </c>
      <c r="D3" s="164" t="s">
        <v>492</v>
      </c>
      <c r="E3" s="164" t="s">
        <v>493</v>
      </c>
      <c r="F3" s="164" t="s">
        <v>494</v>
      </c>
      <c r="G3" s="164" t="s">
        <v>41</v>
      </c>
      <c r="H3" s="164" t="s">
        <v>42</v>
      </c>
    </row>
    <row r="4" spans="2:8" ht="19.5" customHeight="1" x14ac:dyDescent="0.15">
      <c r="B4" s="110"/>
      <c r="C4" s="110"/>
      <c r="D4" s="110"/>
      <c r="E4" s="110"/>
      <c r="F4" s="110"/>
      <c r="G4" s="110"/>
      <c r="H4" s="110"/>
    </row>
    <row r="5" spans="2:8" ht="19.5" customHeight="1" x14ac:dyDescent="0.15">
      <c r="B5" s="93" t="s">
        <v>92</v>
      </c>
      <c r="C5" s="94">
        <v>46030</v>
      </c>
      <c r="D5" s="93" t="s">
        <v>495</v>
      </c>
      <c r="E5" s="48" t="s">
        <v>372</v>
      </c>
      <c r="F5" s="93" t="s">
        <v>496</v>
      </c>
      <c r="G5" s="93" t="s">
        <v>497</v>
      </c>
      <c r="H5" s="95">
        <v>11000</v>
      </c>
    </row>
    <row r="6" spans="2:8" ht="19.5" customHeight="1" x14ac:dyDescent="0.15">
      <c r="B6" s="96" t="s">
        <v>97</v>
      </c>
      <c r="C6" s="97">
        <v>46038</v>
      </c>
      <c r="D6" s="96" t="s">
        <v>495</v>
      </c>
      <c r="E6" s="49" t="s">
        <v>498</v>
      </c>
      <c r="F6" s="96" t="s">
        <v>496</v>
      </c>
      <c r="G6" s="96" t="s">
        <v>48</v>
      </c>
      <c r="H6" s="98">
        <v>49500</v>
      </c>
    </row>
    <row r="7" spans="2:8" ht="19.5" customHeight="1" x14ac:dyDescent="0.15">
      <c r="B7" s="93" t="s">
        <v>98</v>
      </c>
      <c r="C7" s="94">
        <v>46037</v>
      </c>
      <c r="D7" s="93" t="s">
        <v>495</v>
      </c>
      <c r="E7" s="48" t="s">
        <v>499</v>
      </c>
      <c r="F7" s="93" t="s">
        <v>496</v>
      </c>
      <c r="G7" s="93" t="s">
        <v>48</v>
      </c>
      <c r="H7" s="95">
        <v>36500</v>
      </c>
    </row>
    <row r="8" spans="2:8" ht="19.5" customHeight="1" x14ac:dyDescent="0.15">
      <c r="B8" s="96" t="s">
        <v>500</v>
      </c>
      <c r="C8" s="97">
        <v>46043</v>
      </c>
      <c r="D8" s="96" t="s">
        <v>495</v>
      </c>
      <c r="E8" s="49" t="s">
        <v>501</v>
      </c>
      <c r="F8" s="96" t="s">
        <v>496</v>
      </c>
      <c r="G8" s="96" t="s">
        <v>48</v>
      </c>
      <c r="H8" s="98">
        <v>5800</v>
      </c>
    </row>
    <row r="9" spans="2:8" ht="24" customHeight="1" x14ac:dyDescent="0.15">
      <c r="B9" s="165"/>
      <c r="C9" s="103"/>
      <c r="D9" s="103"/>
      <c r="E9" s="103"/>
      <c r="F9" s="103"/>
      <c r="G9" s="103"/>
      <c r="H9" s="99">
        <f>SUM(H4:H8)</f>
        <v>102800</v>
      </c>
    </row>
    <row r="22" spans="2:15" x14ac:dyDescent="0.15"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2:15" x14ac:dyDescent="0.15"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2:15" x14ac:dyDescent="0.15"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2:15" x14ac:dyDescent="0.15"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2:15" x14ac:dyDescent="0.15"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2:15" x14ac:dyDescent="0.15"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2:15" x14ac:dyDescent="0.15"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2:15" x14ac:dyDescent="0.15"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2:15" x14ac:dyDescent="0.15"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2:15" x14ac:dyDescent="0.15"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2:15" x14ac:dyDescent="0.15"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2:15" x14ac:dyDescent="0.15"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2:15" x14ac:dyDescent="0.15"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2:15" x14ac:dyDescent="0.15"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2:15" x14ac:dyDescent="0.15"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2:15" x14ac:dyDescent="0.15"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2:15" x14ac:dyDescent="0.15"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2:15" x14ac:dyDescent="0.15"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2:15" x14ac:dyDescent="0.15"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2:15" x14ac:dyDescent="0.15"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2:15" x14ac:dyDescent="0.15"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2:15" x14ac:dyDescent="0.15"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2:15" x14ac:dyDescent="0.15"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2:15" x14ac:dyDescent="0.15"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2:15" x14ac:dyDescent="0.15"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2:15" x14ac:dyDescent="0.15"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2:15" x14ac:dyDescent="0.15"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</sheetData>
  <mergeCells count="9">
    <mergeCell ref="B2:H2"/>
    <mergeCell ref="C3:C4"/>
    <mergeCell ref="B3:B4"/>
    <mergeCell ref="G3:G4"/>
    <mergeCell ref="B9:G9"/>
    <mergeCell ref="E3:E4"/>
    <mergeCell ref="H3:H4"/>
    <mergeCell ref="F3:F4"/>
    <mergeCell ref="D3:D4"/>
  </mergeCells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ProForma</vt:lpstr>
      <vt:lpstr>Resumen</vt:lpstr>
      <vt:lpstr>Desglose </vt:lpstr>
      <vt:lpstr>Desglose Entradas</vt:lpstr>
      <vt:lpstr>Desglose Salidas</vt:lpstr>
      <vt:lpstr>Servicios Transporte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SANTIAGO ROSADO RODRIGUEZ</cp:lastModifiedBy>
  <cp:revision>0</cp:revision>
  <dcterms:created xsi:type="dcterms:W3CDTF">2019-03-18T06:07:36Z</dcterms:created>
  <dcterms:modified xsi:type="dcterms:W3CDTF">2026-03-05T23:53:51Z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