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Mrig Analytics\Development\mrigAnalytics\interface\"/>
    </mc:Choice>
  </mc:AlternateContent>
  <bookViews>
    <workbookView xWindow="0" yWindow="0" windowWidth="20490" windowHeight="7800" tabRatio="831" firstSheet="8" activeTab="11"/>
  </bookViews>
  <sheets>
    <sheet name="Trade" sheetId="1" r:id="rId1"/>
    <sheet name="ZeroDha Ledger" sheetId="19" r:id="rId2"/>
    <sheet name="Market" sheetId="9" r:id="rId3"/>
    <sheet name="Punting -&gt;&gt;" sheetId="6" r:id="rId4"/>
    <sheet name="Option_Traders_2" sheetId="20" r:id="rId5"/>
    <sheet name="Option_Traders" sheetId="5" r:id="rId6"/>
    <sheet name="Option Wheel --&gt;" sheetId="13" r:id="rId7"/>
    <sheet name="Stock Fundamentals" sheetId="15" r:id="rId8"/>
    <sheet name="Option_Wheel Analysis" sheetId="10" r:id="rId9"/>
    <sheet name="Bull Put Spread -- &gt;" sheetId="17" r:id="rId10"/>
    <sheet name="BPS Analysis" sheetId="16" r:id="rId11"/>
    <sheet name="Iron Butterfly Condor -- &gt;" sheetId="23" r:id="rId12"/>
    <sheet name="Iron ButterflyCondor Analysis" sheetId="21" r:id="rId13"/>
    <sheet name="Nov2021 Condor" sheetId="24" r:id="rId14"/>
    <sheet name="Margin Schedule" sheetId="18" r:id="rId15"/>
    <sheet name="Lots" sheetId="11" r:id="rId16"/>
    <sheet name="Reference" sheetId="3" r:id="rId17"/>
  </sheets>
  <functionGroups builtInGroupCount="18">
    <functionGroup name="ObjectHandler"/>
  </functionGroups>
  <definedNames>
    <definedName name="_xlnm._FilterDatabase" localSheetId="9" hidden="1">'Bull Put Spread -- &gt;'!$O$3:$AD$835</definedName>
    <definedName name="_xlnm._FilterDatabase" localSheetId="11" hidden="1">'Iron Butterfly Condor -- &gt;'!$A$7:$BC$31</definedName>
    <definedName name="_xlnm._FilterDatabase" localSheetId="15" hidden="1">Lots!$A$1:$P$177</definedName>
    <definedName name="NIFTY_DIVYLD">Reference!$Q$2</definedName>
    <definedName name="RISKFREE_RATE">Reference!$P$2</definedName>
  </definedNames>
  <calcPr calcId="162913" calcMode="manual" calcCompleted="0" calcOnSave="0"/>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ear_call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bull_put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covered_call">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Index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IndexQuote">
          <x14:argumentDescriptions count="1">
            <x14:argumentDescription index="0">Positional argument 1</x14:argumentDescription>
          </x14:argumentDescriptions>
        </x14:definedName>
        <x14:definedName name="mrigxl_getMFNAV">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getMFNAV1">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OptionDat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Data">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Stock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Quote">
          <x14:argumentDescriptions count="2">
            <x14:argumentDescription index="0">Positional argument 1</x14:argumentDescription>
            <x14:argumentDescription index="1">Positional argument 2</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IRR">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zerodh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0" i="23" l="1"/>
  <c r="M20" i="23"/>
  <c r="L20" i="23"/>
  <c r="J20" i="23"/>
  <c r="I20" i="23"/>
  <c r="P19" i="23"/>
  <c r="M19" i="23"/>
  <c r="L19" i="23"/>
  <c r="J19" i="23"/>
  <c r="I19" i="23"/>
  <c r="P18" i="23"/>
  <c r="M18" i="23"/>
  <c r="L18" i="23"/>
  <c r="J18" i="23"/>
  <c r="Q20" i="23"/>
  <c r="T20" i="23"/>
  <c r="Q19" i="23"/>
  <c r="Q18" i="23"/>
  <c r="N20" i="23" l="1"/>
  <c r="O20" i="23" s="1"/>
  <c r="P17" i="23"/>
  <c r="M17" i="23"/>
  <c r="L17" i="23"/>
  <c r="J17" i="23"/>
  <c r="I17" i="23"/>
  <c r="P16" i="23"/>
  <c r="M16" i="23"/>
  <c r="L16" i="23"/>
  <c r="J16" i="23"/>
  <c r="I16" i="23"/>
  <c r="T9" i="23"/>
  <c r="Q12" i="23"/>
  <c r="Q14" i="23"/>
  <c r="T15" i="23"/>
  <c r="Q9" i="23"/>
  <c r="T12" i="23"/>
  <c r="Q17" i="23"/>
  <c r="T13" i="23"/>
  <c r="T10" i="23"/>
  <c r="T8" i="23"/>
  <c r="Q8" i="23"/>
  <c r="Q13" i="23"/>
  <c r="Q15" i="23"/>
  <c r="T16" i="23"/>
  <c r="Q10" i="23"/>
  <c r="T11" i="23"/>
  <c r="Q16" i="23"/>
  <c r="T17" i="23"/>
  <c r="Q11" i="23"/>
  <c r="T14" i="23"/>
  <c r="N8" i="20" l="1"/>
  <c r="P15" i="23"/>
  <c r="M15" i="23"/>
  <c r="L15" i="23"/>
  <c r="J15" i="23"/>
  <c r="I15" i="23"/>
  <c r="P14" i="23"/>
  <c r="M14" i="23"/>
  <c r="L14" i="23"/>
  <c r="J14" i="23"/>
  <c r="I14" i="23"/>
  <c r="P13" i="23"/>
  <c r="M13" i="23"/>
  <c r="L13" i="23"/>
  <c r="J13" i="23"/>
  <c r="J10" i="23"/>
  <c r="I12" i="23"/>
  <c r="J12" i="23"/>
  <c r="BI6" i="21" l="1"/>
  <c r="BP6" i="21"/>
  <c r="BH6" i="21"/>
  <c r="Z31" i="23" l="1"/>
  <c r="Z30" i="23"/>
  <c r="Z29" i="23"/>
  <c r="Z28" i="23"/>
  <c r="Z27" i="23"/>
  <c r="Z26" i="23"/>
  <c r="Z25" i="23"/>
  <c r="P25" i="23" l="1"/>
  <c r="P23" i="23"/>
  <c r="P27" i="23"/>
  <c r="P26" i="23"/>
  <c r="P12" i="23"/>
  <c r="P22" i="23"/>
  <c r="P21" i="23"/>
  <c r="P11" i="23"/>
  <c r="P10" i="23"/>
  <c r="P9" i="23"/>
  <c r="P8" i="23"/>
  <c r="P24" i="23"/>
  <c r="AL123" i="21"/>
  <c r="AL122" i="21"/>
  <c r="AL121" i="21"/>
  <c r="AL120" i="21"/>
  <c r="AL119" i="21"/>
  <c r="AL118" i="21"/>
  <c r="AL117" i="21"/>
  <c r="AL116" i="21"/>
  <c r="AL115" i="21"/>
  <c r="AL114" i="21"/>
  <c r="AL113" i="21"/>
  <c r="AL112" i="21"/>
  <c r="AL111" i="21"/>
  <c r="AL110" i="21"/>
  <c r="AL109" i="21"/>
  <c r="AL108" i="21"/>
  <c r="AL107" i="21"/>
  <c r="AL106" i="21"/>
  <c r="AL105" i="21"/>
  <c r="AL104" i="21"/>
  <c r="AL103" i="21"/>
  <c r="AL102" i="21"/>
  <c r="AL101" i="21"/>
  <c r="AL100" i="21"/>
  <c r="AL99" i="21"/>
  <c r="AL98" i="21"/>
  <c r="AL97" i="21"/>
  <c r="AL96" i="21"/>
  <c r="AL95" i="21"/>
  <c r="AL94" i="21"/>
  <c r="AL93" i="21"/>
  <c r="AL92" i="21"/>
  <c r="AL91" i="21"/>
  <c r="AL90" i="21"/>
  <c r="AL89" i="21"/>
  <c r="AL88" i="21"/>
  <c r="AL87" i="21"/>
  <c r="AL86" i="21"/>
  <c r="AL85" i="21"/>
  <c r="AL84" i="21"/>
  <c r="AL83" i="21"/>
  <c r="AL82" i="21"/>
  <c r="AL81" i="21"/>
  <c r="AL80" i="21"/>
  <c r="AL79" i="21"/>
  <c r="AL78" i="21"/>
  <c r="AL77" i="21"/>
  <c r="AL76" i="21"/>
  <c r="AL75" i="21"/>
  <c r="AL74" i="21"/>
  <c r="AL73" i="21"/>
  <c r="AL72" i="21"/>
  <c r="AL71" i="21"/>
  <c r="AL70" i="21"/>
  <c r="AL69" i="21"/>
  <c r="AL68" i="21"/>
  <c r="AL67" i="21"/>
  <c r="AL66" i="21"/>
  <c r="AL65" i="21"/>
  <c r="AL64" i="21"/>
  <c r="AL63" i="21"/>
  <c r="B2" i="23"/>
  <c r="S30" i="23"/>
  <c r="S29" i="23"/>
  <c r="S28" i="23"/>
  <c r="M25" i="23"/>
  <c r="T25" i="23"/>
  <c r="T27" i="23"/>
  <c r="T28" i="23"/>
  <c r="T26" i="23"/>
  <c r="T29" i="23"/>
  <c r="Q25" i="23"/>
  <c r="T30" i="23"/>
  <c r="O25" i="23" l="1"/>
  <c r="AA24" i="23"/>
  <c r="Z24" i="23"/>
  <c r="AA23" i="23"/>
  <c r="Z23" i="23"/>
  <c r="AA22" i="23"/>
  <c r="Z22" i="23"/>
  <c r="AA21" i="23"/>
  <c r="Z21" i="23"/>
  <c r="AA20" i="23"/>
  <c r="Z20" i="23"/>
  <c r="AA19" i="23"/>
  <c r="Z19" i="23"/>
  <c r="AA18" i="23"/>
  <c r="Z18" i="23"/>
  <c r="AA17" i="23"/>
  <c r="Z17" i="23"/>
  <c r="AA16" i="23"/>
  <c r="Z16" i="23"/>
  <c r="AA15" i="23"/>
  <c r="Z15" i="23"/>
  <c r="AA14" i="23"/>
  <c r="Z14" i="23"/>
  <c r="AA13" i="23"/>
  <c r="Z13" i="23"/>
  <c r="AA12" i="23"/>
  <c r="Z12" i="23"/>
  <c r="AA11" i="23"/>
  <c r="Z11" i="23"/>
  <c r="AA10" i="23"/>
  <c r="Z10" i="23"/>
  <c r="C48" i="5"/>
  <c r="H3" i="5"/>
  <c r="T22" i="23"/>
  <c r="Q21" i="23"/>
  <c r="Y27" i="23"/>
  <c r="T21" i="23"/>
  <c r="Q22" i="23"/>
  <c r="Q23" i="23"/>
  <c r="T24" i="23"/>
  <c r="Q27" i="23"/>
  <c r="Y25" i="23"/>
  <c r="Q26" i="23"/>
  <c r="T23" i="23"/>
  <c r="T19" i="23"/>
  <c r="T18" i="23"/>
  <c r="Y19" i="23"/>
  <c r="Y12" i="23"/>
  <c r="Y10" i="23"/>
  <c r="N18" i="23" l="1"/>
  <c r="O18" i="23" s="1"/>
  <c r="N19" i="23"/>
  <c r="O19" i="23" s="1"/>
  <c r="N17" i="23"/>
  <c r="O17" i="23" s="1"/>
  <c r="N16" i="23"/>
  <c r="O16" i="23" s="1"/>
  <c r="N14" i="23"/>
  <c r="O14" i="23" s="1"/>
  <c r="N15" i="23"/>
  <c r="O15" i="23" s="1"/>
  <c r="N13" i="23"/>
  <c r="O13" i="23" s="1"/>
  <c r="S25" i="23"/>
  <c r="S27" i="23"/>
  <c r="N9" i="23"/>
  <c r="N10" i="23"/>
  <c r="N11" i="23"/>
  <c r="N12" i="23"/>
  <c r="S19" i="23"/>
  <c r="M23" i="23"/>
  <c r="Y21" i="23"/>
  <c r="W27" i="23"/>
  <c r="U25" i="23"/>
  <c r="V27" i="23"/>
  <c r="V25" i="23"/>
  <c r="W25" i="23"/>
  <c r="Y22" i="23"/>
  <c r="Y23" i="23"/>
  <c r="Y26" i="23"/>
  <c r="X27" i="23"/>
  <c r="X25" i="23"/>
  <c r="U27" i="23"/>
  <c r="Y20" i="23"/>
  <c r="V19" i="23"/>
  <c r="Y18" i="23"/>
  <c r="U19" i="23"/>
  <c r="X19" i="23"/>
  <c r="W19" i="23"/>
  <c r="Y17" i="23"/>
  <c r="Y15" i="23"/>
  <c r="Y16" i="23"/>
  <c r="Y11" i="23"/>
  <c r="Y13" i="23"/>
  <c r="Y14" i="23"/>
  <c r="S20" i="23" l="1"/>
  <c r="S13" i="23"/>
  <c r="S26" i="23"/>
  <c r="S21" i="23"/>
  <c r="S14" i="23"/>
  <c r="S17" i="23"/>
  <c r="S22" i="23"/>
  <c r="S12" i="23"/>
  <c r="S10" i="23"/>
  <c r="S23" i="23"/>
  <c r="S16" i="23"/>
  <c r="S18" i="23"/>
  <c r="S11" i="23"/>
  <c r="S15" i="23"/>
  <c r="O23" i="23"/>
  <c r="AE23" i="23"/>
  <c r="AF23" i="23"/>
  <c r="AD23" i="23"/>
  <c r="AB23" i="23"/>
  <c r="V9" i="10"/>
  <c r="P9" i="10"/>
  <c r="N9" i="10"/>
  <c r="W9" i="10" s="1"/>
  <c r="L9" i="10"/>
  <c r="K9" i="10"/>
  <c r="J9" i="10"/>
  <c r="I9" i="10"/>
  <c r="V8" i="10"/>
  <c r="P8" i="10"/>
  <c r="N8" i="10"/>
  <c r="W8" i="10" s="1"/>
  <c r="L8" i="10"/>
  <c r="K8" i="10"/>
  <c r="J8" i="10"/>
  <c r="I8" i="10"/>
  <c r="L12" i="23"/>
  <c r="L11" i="23"/>
  <c r="L10" i="23"/>
  <c r="L9" i="23"/>
  <c r="L8" i="23"/>
  <c r="M26" i="23"/>
  <c r="O26" i="23" s="1"/>
  <c r="M12" i="23"/>
  <c r="K7" i="3"/>
  <c r="M7" i="3" s="1"/>
  <c r="Q8" i="10"/>
  <c r="Q6" i="10"/>
  <c r="U26" i="23"/>
  <c r="W22" i="23"/>
  <c r="W26" i="23"/>
  <c r="V22" i="23"/>
  <c r="Q2" i="10"/>
  <c r="V23" i="23"/>
  <c r="X22" i="23"/>
  <c r="U21" i="23"/>
  <c r="U22" i="23"/>
  <c r="Q5" i="10"/>
  <c r="Q3" i="10"/>
  <c r="X21" i="23"/>
  <c r="Q4" i="10"/>
  <c r="V21" i="23"/>
  <c r="X26" i="23"/>
  <c r="X23" i="23"/>
  <c r="U23" i="23"/>
  <c r="W21" i="23"/>
  <c r="Q9" i="10"/>
  <c r="Q7" i="10"/>
  <c r="D2" i="10"/>
  <c r="W23" i="23"/>
  <c r="V26" i="23"/>
  <c r="W20" i="23"/>
  <c r="V20" i="23"/>
  <c r="U20" i="23"/>
  <c r="X20" i="23"/>
  <c r="V18" i="23"/>
  <c r="U18" i="23"/>
  <c r="X18" i="23"/>
  <c r="W18" i="23"/>
  <c r="V17" i="23"/>
  <c r="V16" i="23"/>
  <c r="V11" i="23"/>
  <c r="X14" i="23"/>
  <c r="V15" i="23"/>
  <c r="X10" i="23"/>
  <c r="W13" i="23"/>
  <c r="U15" i="23"/>
  <c r="V10" i="23"/>
  <c r="W16" i="23"/>
  <c r="W10" i="23"/>
  <c r="U10" i="23"/>
  <c r="U17" i="23"/>
  <c r="U16" i="23"/>
  <c r="V13" i="23"/>
  <c r="V14" i="23"/>
  <c r="X15" i="23"/>
  <c r="W15" i="23"/>
  <c r="V12" i="23"/>
  <c r="X11" i="23"/>
  <c r="X13" i="23"/>
  <c r="W17" i="23"/>
  <c r="X16" i="23"/>
  <c r="X12" i="23"/>
  <c r="W11" i="23"/>
  <c r="U11" i="23"/>
  <c r="W14" i="23"/>
  <c r="U13" i="23"/>
  <c r="W12" i="23"/>
  <c r="X17" i="23"/>
  <c r="U12" i="23"/>
  <c r="U14" i="23"/>
  <c r="O12" i="23" l="1"/>
  <c r="AC23" i="23"/>
  <c r="AG23" i="23" s="1"/>
  <c r="P2" i="10"/>
  <c r="X8" i="10"/>
  <c r="U8" i="10"/>
  <c r="X9" i="10"/>
  <c r="U9" i="10"/>
  <c r="M22" i="23"/>
  <c r="O22" i="23" s="1"/>
  <c r="M21" i="23"/>
  <c r="O21" i="23" s="1"/>
  <c r="AF20" i="23" l="1"/>
  <c r="AE20" i="23"/>
  <c r="AB21" i="23"/>
  <c r="AC21" i="23" s="1"/>
  <c r="AF21" i="23"/>
  <c r="AD20" i="23"/>
  <c r="AD21" i="23"/>
  <c r="AB20" i="23"/>
  <c r="AC20" i="23" s="1"/>
  <c r="AE21" i="23"/>
  <c r="AF15" i="23"/>
  <c r="AB15" i="23"/>
  <c r="AE15" i="23"/>
  <c r="AD15" i="23"/>
  <c r="AF19" i="23"/>
  <c r="AB19" i="23"/>
  <c r="AE19" i="23"/>
  <c r="AD19" i="23"/>
  <c r="AF14" i="23"/>
  <c r="AB14" i="23"/>
  <c r="AE14" i="23"/>
  <c r="AD14" i="23"/>
  <c r="AF18" i="23"/>
  <c r="AB18" i="23"/>
  <c r="AE18" i="23"/>
  <c r="AD18" i="23"/>
  <c r="AD16" i="23"/>
  <c r="AF16" i="23"/>
  <c r="AE16" i="23"/>
  <c r="AB16" i="23"/>
  <c r="AE13" i="23"/>
  <c r="AF13" i="23"/>
  <c r="AD13" i="23"/>
  <c r="AB13" i="23"/>
  <c r="AE17" i="23"/>
  <c r="AD17" i="23"/>
  <c r="AF17" i="23"/>
  <c r="AB17" i="23"/>
  <c r="M27" i="23"/>
  <c r="O27" i="23" s="1"/>
  <c r="M11" i="23"/>
  <c r="M10" i="23"/>
  <c r="M9" i="23"/>
  <c r="BF6" i="24"/>
  <c r="K3" i="3"/>
  <c r="M3" i="3" s="1"/>
  <c r="K6" i="3"/>
  <c r="M6" i="3" s="1"/>
  <c r="K5" i="3"/>
  <c r="M5" i="3" s="1"/>
  <c r="K4" i="3"/>
  <c r="M4" i="3" s="1"/>
  <c r="O4" i="3" s="1"/>
  <c r="O10" i="23" l="1"/>
  <c r="O11" i="23"/>
  <c r="O9" i="23"/>
  <c r="AG20" i="23"/>
  <c r="AG21" i="23"/>
  <c r="AD12" i="23"/>
  <c r="AF12" i="23"/>
  <c r="AE12" i="23"/>
  <c r="AB12" i="23"/>
  <c r="AC17" i="23"/>
  <c r="AG17" i="23" s="1"/>
  <c r="AC13" i="23"/>
  <c r="AG13" i="23" s="1"/>
  <c r="I13" i="23" s="1"/>
  <c r="AC16" i="23"/>
  <c r="AG16" i="23" s="1"/>
  <c r="AC19" i="23"/>
  <c r="AG19" i="23" s="1"/>
  <c r="AF22" i="23"/>
  <c r="AB22" i="23"/>
  <c r="AE22" i="23"/>
  <c r="AD22" i="23"/>
  <c r="AF10" i="23"/>
  <c r="AB10" i="23"/>
  <c r="AE10" i="23"/>
  <c r="AD10" i="23"/>
  <c r="AC18" i="23"/>
  <c r="AG18" i="23" s="1"/>
  <c r="I18" i="23" s="1"/>
  <c r="AC14" i="23"/>
  <c r="AG14" i="23" s="1"/>
  <c r="AC15" i="23"/>
  <c r="AG15" i="23" s="1"/>
  <c r="AF11" i="23"/>
  <c r="AE11" i="23"/>
  <c r="AD11" i="23"/>
  <c r="AB11" i="23"/>
  <c r="BO6" i="24"/>
  <c r="D36" i="5"/>
  <c r="D37" i="5" s="1"/>
  <c r="AC12" i="23" l="1"/>
  <c r="AG12" i="23" s="1"/>
  <c r="AC22" i="23"/>
  <c r="AG22" i="23" s="1"/>
  <c r="AC11" i="23"/>
  <c r="AG11" i="23" s="1"/>
  <c r="AC10" i="23"/>
  <c r="AG10" i="23" s="1"/>
  <c r="I10" i="23" s="1"/>
  <c r="M2" i="3"/>
  <c r="O2" i="3" s="1"/>
  <c r="BZ1" i="24" l="1"/>
  <c r="CA1" i="24" l="1"/>
  <c r="M7" i="9"/>
  <c r="N7" i="9"/>
  <c r="O7" i="9"/>
  <c r="P7" i="9"/>
  <c r="Q7" i="9"/>
  <c r="R7" i="9"/>
  <c r="M8" i="9"/>
  <c r="N8" i="9"/>
  <c r="O8" i="9"/>
  <c r="P8" i="9"/>
  <c r="Q8" i="9"/>
  <c r="R8" i="9"/>
  <c r="BZ2" i="24" a="1"/>
  <c r="CC2" i="24" l="1"/>
  <c r="CG2" i="24"/>
  <c r="CK2" i="24"/>
  <c r="CO2" i="24"/>
  <c r="BZ3" i="24"/>
  <c r="CD3" i="24"/>
  <c r="CH3" i="24"/>
  <c r="CL3" i="24"/>
  <c r="CP3" i="24"/>
  <c r="CA4" i="24"/>
  <c r="CE4" i="24"/>
  <c r="BZ2" i="24"/>
  <c r="CD2" i="24"/>
  <c r="CH2" i="24"/>
  <c r="CL2" i="24"/>
  <c r="CP2" i="24"/>
  <c r="CA3" i="24"/>
  <c r="CE3" i="24"/>
  <c r="CI3" i="24"/>
  <c r="CM3" i="24"/>
  <c r="CQ3" i="24"/>
  <c r="CB4" i="24"/>
  <c r="CF4" i="24"/>
  <c r="CJ4" i="24"/>
  <c r="CN4" i="24"/>
  <c r="CR4" i="24"/>
  <c r="CC5" i="24"/>
  <c r="CG5" i="24"/>
  <c r="CK5" i="24"/>
  <c r="CO5" i="24"/>
  <c r="BZ6" i="24"/>
  <c r="CD6" i="24"/>
  <c r="CH6" i="24"/>
  <c r="CL6" i="24"/>
  <c r="CP6" i="24"/>
  <c r="CA7" i="24"/>
  <c r="CE7" i="24"/>
  <c r="CI7" i="24"/>
  <c r="CM7" i="24"/>
  <c r="CQ7" i="24"/>
  <c r="CB8" i="24"/>
  <c r="CF8" i="24"/>
  <c r="CJ8" i="24"/>
  <c r="CN8" i="24"/>
  <c r="CR8" i="24"/>
  <c r="CC9" i="24"/>
  <c r="CG9" i="24"/>
  <c r="CK9" i="24"/>
  <c r="CO9" i="24"/>
  <c r="BZ10" i="24"/>
  <c r="CD10" i="24"/>
  <c r="CH10" i="24"/>
  <c r="CL10" i="24"/>
  <c r="CP10" i="24"/>
  <c r="CA11" i="24"/>
  <c r="CE11" i="24"/>
  <c r="CI11" i="24"/>
  <c r="CM11" i="24"/>
  <c r="CQ11" i="24"/>
  <c r="CB12" i="24"/>
  <c r="CF12" i="24"/>
  <c r="CJ12" i="24"/>
  <c r="CN12" i="24"/>
  <c r="CR12" i="24"/>
  <c r="CC13" i="24"/>
  <c r="CG13" i="24"/>
  <c r="CK13" i="24"/>
  <c r="CO13" i="24"/>
  <c r="BZ14" i="24"/>
  <c r="CD14" i="24"/>
  <c r="CH14" i="24"/>
  <c r="CL14" i="24"/>
  <c r="CP14" i="24"/>
  <c r="CA15" i="24"/>
  <c r="CE15" i="24"/>
  <c r="CI15" i="24"/>
  <c r="CM15" i="24"/>
  <c r="CQ15" i="24"/>
  <c r="CB16" i="24"/>
  <c r="CF16" i="24"/>
  <c r="CJ16" i="24"/>
  <c r="CN16" i="24"/>
  <c r="CR16" i="24"/>
  <c r="CC17" i="24"/>
  <c r="CG17" i="24"/>
  <c r="CK17" i="24"/>
  <c r="CO17" i="24"/>
  <c r="BZ18" i="24"/>
  <c r="CD18" i="24"/>
  <c r="CH18" i="24"/>
  <c r="CL18" i="24"/>
  <c r="CP18" i="24"/>
  <c r="CA19" i="24"/>
  <c r="CE19" i="24"/>
  <c r="CI19" i="24"/>
  <c r="CM19" i="24"/>
  <c r="CA2" i="24"/>
  <c r="CE2" i="24"/>
  <c r="CI2" i="24"/>
  <c r="CM2" i="24"/>
  <c r="CQ2" i="24"/>
  <c r="CB3" i="24"/>
  <c r="CF3" i="24"/>
  <c r="CJ3" i="24"/>
  <c r="CN3" i="24"/>
  <c r="CR3" i="24"/>
  <c r="CC4" i="24"/>
  <c r="CG4" i="24"/>
  <c r="CK4" i="24"/>
  <c r="CO4" i="24"/>
  <c r="BZ5" i="24"/>
  <c r="CD5" i="24"/>
  <c r="CH5" i="24"/>
  <c r="CL5" i="24"/>
  <c r="CP5" i="24"/>
  <c r="CA6" i="24"/>
  <c r="CE6" i="24"/>
  <c r="CI6" i="24"/>
  <c r="CM6" i="24"/>
  <c r="CQ6" i="24"/>
  <c r="CB7" i="24"/>
  <c r="CF7" i="24"/>
  <c r="CJ7" i="24"/>
  <c r="CN7" i="24"/>
  <c r="CR7" i="24"/>
  <c r="CC8" i="24"/>
  <c r="CG8" i="24"/>
  <c r="CK8" i="24"/>
  <c r="CO8" i="24"/>
  <c r="BZ9" i="24"/>
  <c r="CD9" i="24"/>
  <c r="CH9" i="24"/>
  <c r="CL9" i="24"/>
  <c r="CP9" i="24"/>
  <c r="CA10" i="24"/>
  <c r="CE10" i="24"/>
  <c r="CI10" i="24"/>
  <c r="CM10" i="24"/>
  <c r="CQ10" i="24"/>
  <c r="CB11" i="24"/>
  <c r="CF11" i="24"/>
  <c r="CJ11" i="24"/>
  <c r="CN11" i="24"/>
  <c r="CR11" i="24"/>
  <c r="CC12" i="24"/>
  <c r="CG12" i="24"/>
  <c r="CK12" i="24"/>
  <c r="CO12" i="24"/>
  <c r="BZ13" i="24"/>
  <c r="CD13" i="24"/>
  <c r="CH13" i="24"/>
  <c r="CL13" i="24"/>
  <c r="CP13" i="24"/>
  <c r="CA14" i="24"/>
  <c r="CE14" i="24"/>
  <c r="CI14" i="24"/>
  <c r="CM14" i="24"/>
  <c r="CQ14" i="24"/>
  <c r="CB15" i="24"/>
  <c r="CF15" i="24"/>
  <c r="CJ15" i="24"/>
  <c r="CN15" i="24"/>
  <c r="CB2" i="24"/>
  <c r="CR2" i="24"/>
  <c r="CO3" i="24"/>
  <c r="CI4" i="24"/>
  <c r="CQ4" i="24"/>
  <c r="CF5" i="24"/>
  <c r="CN5" i="24"/>
  <c r="CC6" i="24"/>
  <c r="CK6" i="24"/>
  <c r="BZ7" i="24"/>
  <c r="CH7" i="24"/>
  <c r="CP7" i="24"/>
  <c r="CE8" i="24"/>
  <c r="CM8" i="24"/>
  <c r="CB9" i="24"/>
  <c r="CJ9" i="24"/>
  <c r="CR9" i="24"/>
  <c r="CG10" i="24"/>
  <c r="CO10" i="24"/>
  <c r="CD11" i="24"/>
  <c r="CL11" i="24"/>
  <c r="CA12" i="24"/>
  <c r="CI12" i="24"/>
  <c r="CQ12" i="24"/>
  <c r="CF13" i="24"/>
  <c r="CN13" i="24"/>
  <c r="CC14" i="24"/>
  <c r="CK14" i="24"/>
  <c r="BZ15" i="24"/>
  <c r="CH15" i="24"/>
  <c r="CP15" i="24"/>
  <c r="CC16" i="24"/>
  <c r="CH16" i="24"/>
  <c r="CM16" i="24"/>
  <c r="BZ17" i="24"/>
  <c r="CE17" i="24"/>
  <c r="CJ17" i="24"/>
  <c r="CP17" i="24"/>
  <c r="CB18" i="24"/>
  <c r="CG18" i="24"/>
  <c r="CM18" i="24"/>
  <c r="CR18" i="24"/>
  <c r="CD19" i="24"/>
  <c r="CJ19" i="24"/>
  <c r="CO19" i="24"/>
  <c r="BZ20" i="24"/>
  <c r="CD20" i="24"/>
  <c r="CH20" i="24"/>
  <c r="CL20" i="24"/>
  <c r="CP20" i="24"/>
  <c r="CA21" i="24"/>
  <c r="CE21" i="24"/>
  <c r="CI21" i="24"/>
  <c r="CM21" i="24"/>
  <c r="CQ21" i="24"/>
  <c r="CB22" i="24"/>
  <c r="CF22" i="24"/>
  <c r="CJ22" i="24"/>
  <c r="CN22" i="24"/>
  <c r="CR22" i="24"/>
  <c r="CC23" i="24"/>
  <c r="CG23" i="24"/>
  <c r="CK23" i="24"/>
  <c r="CO23" i="24"/>
  <c r="BZ24" i="24"/>
  <c r="CD24" i="24"/>
  <c r="CH24" i="24"/>
  <c r="CL24" i="24"/>
  <c r="CP24" i="24"/>
  <c r="CA25" i="24"/>
  <c r="CE25" i="24"/>
  <c r="CI25" i="24"/>
  <c r="CM25" i="24"/>
  <c r="CQ25" i="24"/>
  <c r="CB26" i="24"/>
  <c r="CF26" i="24"/>
  <c r="CJ26" i="24"/>
  <c r="CN26" i="24"/>
  <c r="CR26" i="24"/>
  <c r="CC27" i="24"/>
  <c r="CG27" i="24"/>
  <c r="CK27" i="24"/>
  <c r="CO27" i="24"/>
  <c r="BZ28" i="24"/>
  <c r="CD28" i="24"/>
  <c r="CF2" i="24"/>
  <c r="CC3" i="24"/>
  <c r="BZ4" i="24"/>
  <c r="CL4" i="24"/>
  <c r="CA5" i="24"/>
  <c r="CI5" i="24"/>
  <c r="CQ5" i="24"/>
  <c r="CF6" i="24"/>
  <c r="CN6" i="24"/>
  <c r="CC7" i="24"/>
  <c r="CK7" i="24"/>
  <c r="BZ8" i="24"/>
  <c r="CH8" i="24"/>
  <c r="CP8" i="24"/>
  <c r="CE9" i="24"/>
  <c r="CM9" i="24"/>
  <c r="CB10" i="24"/>
  <c r="CJ10" i="24"/>
  <c r="CR10" i="24"/>
  <c r="CG11" i="24"/>
  <c r="CO11" i="24"/>
  <c r="CD12" i="24"/>
  <c r="CL12" i="24"/>
  <c r="CA13" i="24"/>
  <c r="CI13" i="24"/>
  <c r="CQ13" i="24"/>
  <c r="CF14" i="24"/>
  <c r="CN14" i="24"/>
  <c r="CC15" i="24"/>
  <c r="CK15" i="24"/>
  <c r="CR15" i="24"/>
  <c r="CD16" i="24"/>
  <c r="CI16" i="24"/>
  <c r="CO16" i="24"/>
  <c r="CA17" i="24"/>
  <c r="CF17" i="24"/>
  <c r="CL17" i="24"/>
  <c r="CQ17" i="24"/>
  <c r="CC18" i="24"/>
  <c r="CI18" i="24"/>
  <c r="CN18" i="24"/>
  <c r="BZ19" i="24"/>
  <c r="CF19" i="24"/>
  <c r="CK19" i="24"/>
  <c r="CP19" i="24"/>
  <c r="CA20" i="24"/>
  <c r="CE20" i="24"/>
  <c r="CI20" i="24"/>
  <c r="CM20" i="24"/>
  <c r="CQ20" i="24"/>
  <c r="CB21" i="24"/>
  <c r="CF21" i="24"/>
  <c r="CJ21" i="24"/>
  <c r="CN21" i="24"/>
  <c r="CR21" i="24"/>
  <c r="CC22" i="24"/>
  <c r="CG22" i="24"/>
  <c r="CK22" i="24"/>
  <c r="CO22" i="24"/>
  <c r="BZ23" i="24"/>
  <c r="CD23" i="24"/>
  <c r="CH23" i="24"/>
  <c r="CL23" i="24"/>
  <c r="CP23" i="24"/>
  <c r="CA24" i="24"/>
  <c r="CE24" i="24"/>
  <c r="CI24" i="24"/>
  <c r="CM24" i="24"/>
  <c r="CQ24" i="24"/>
  <c r="CB25" i="24"/>
  <c r="CF25" i="24"/>
  <c r="CJ25" i="24"/>
  <c r="CN25" i="24"/>
  <c r="CR25" i="24"/>
  <c r="CC26" i="24"/>
  <c r="CG26" i="24"/>
  <c r="CK26" i="24"/>
  <c r="CJ2" i="24"/>
  <c r="CG3" i="24"/>
  <c r="CD4" i="24"/>
  <c r="CM4" i="24"/>
  <c r="CB5" i="24"/>
  <c r="CJ5" i="24"/>
  <c r="CR5" i="24"/>
  <c r="CG6" i="24"/>
  <c r="CO6" i="24"/>
  <c r="CD7" i="24"/>
  <c r="CL7" i="24"/>
  <c r="CA8" i="24"/>
  <c r="CI8" i="24"/>
  <c r="CQ8" i="24"/>
  <c r="CF9" i="24"/>
  <c r="CN9" i="24"/>
  <c r="CC10" i="24"/>
  <c r="CK10" i="24"/>
  <c r="BZ11" i="24"/>
  <c r="CH11" i="24"/>
  <c r="CP11" i="24"/>
  <c r="CE12" i="24"/>
  <c r="CM12" i="24"/>
  <c r="CB13" i="24"/>
  <c r="CJ13" i="24"/>
  <c r="CR13" i="24"/>
  <c r="CG14" i="24"/>
  <c r="CO14" i="24"/>
  <c r="CD15" i="24"/>
  <c r="CL15" i="24"/>
  <c r="BZ16" i="24"/>
  <c r="CE16" i="24"/>
  <c r="CK16" i="24"/>
  <c r="CP16" i="24"/>
  <c r="CB17" i="24"/>
  <c r="CH17" i="24"/>
  <c r="CM17" i="24"/>
  <c r="CR17" i="24"/>
  <c r="CE18" i="24"/>
  <c r="CJ18" i="24"/>
  <c r="CO18" i="24"/>
  <c r="CB19" i="24"/>
  <c r="CG19" i="24"/>
  <c r="CL19" i="24"/>
  <c r="CQ19" i="24"/>
  <c r="CB20" i="24"/>
  <c r="CF20" i="24"/>
  <c r="CJ20" i="24"/>
  <c r="CN20" i="24"/>
  <c r="CR20" i="24"/>
  <c r="CC21" i="24"/>
  <c r="CG21" i="24"/>
  <c r="CK21" i="24"/>
  <c r="CO21" i="24"/>
  <c r="BZ22" i="24"/>
  <c r="CD22" i="24"/>
  <c r="CH22" i="24"/>
  <c r="CL22" i="24"/>
  <c r="CP22" i="24"/>
  <c r="CA23" i="24"/>
  <c r="CE23" i="24"/>
  <c r="CI23" i="24"/>
  <c r="CM23" i="24"/>
  <c r="CQ23" i="24"/>
  <c r="CB24" i="24"/>
  <c r="CF24" i="24"/>
  <c r="CJ24" i="24"/>
  <c r="CN24" i="24"/>
  <c r="CR24" i="24"/>
  <c r="CN2" i="24"/>
  <c r="CE5" i="24"/>
  <c r="CR6" i="24"/>
  <c r="CL8" i="24"/>
  <c r="CF10" i="24"/>
  <c r="BZ12" i="24"/>
  <c r="CM13" i="24"/>
  <c r="CG15" i="24"/>
  <c r="CL16" i="24"/>
  <c r="CN17" i="24"/>
  <c r="CQ18" i="24"/>
  <c r="CR19" i="24"/>
  <c r="CO20" i="24"/>
  <c r="CL21" i="24"/>
  <c r="CI22" i="24"/>
  <c r="CF23" i="24"/>
  <c r="CC24" i="24"/>
  <c r="BZ25" i="24"/>
  <c r="CH25" i="24"/>
  <c r="CP25" i="24"/>
  <c r="CE26" i="24"/>
  <c r="CM26" i="24"/>
  <c r="BZ27" i="24"/>
  <c r="CE27" i="24"/>
  <c r="CJ27" i="24"/>
  <c r="CP27" i="24"/>
  <c r="CB28" i="24"/>
  <c r="CG28" i="24"/>
  <c r="CK28" i="24"/>
  <c r="CO28" i="24"/>
  <c r="BZ29" i="24"/>
  <c r="CD29" i="24"/>
  <c r="CH29" i="24"/>
  <c r="CL29" i="24"/>
  <c r="CP29" i="24"/>
  <c r="CA30" i="24"/>
  <c r="CE30" i="24"/>
  <c r="CI30" i="24"/>
  <c r="CM30" i="24"/>
  <c r="CQ30" i="24"/>
  <c r="CB31" i="24"/>
  <c r="CF31" i="24"/>
  <c r="CJ31" i="24"/>
  <c r="CN31" i="24"/>
  <c r="CR31" i="24"/>
  <c r="CC32" i="24"/>
  <c r="CG32" i="24"/>
  <c r="CK32" i="24"/>
  <c r="CO32" i="24"/>
  <c r="BZ33" i="24"/>
  <c r="CD33" i="24"/>
  <c r="CH33" i="24"/>
  <c r="CL33" i="24"/>
  <c r="CP33" i="24"/>
  <c r="CA34" i="24"/>
  <c r="CE34" i="24"/>
  <c r="CI34" i="24"/>
  <c r="CM34" i="24"/>
  <c r="CQ34" i="24"/>
  <c r="CB35" i="24"/>
  <c r="CF35" i="24"/>
  <c r="CJ35" i="24"/>
  <c r="CN35" i="24"/>
  <c r="CR35" i="24"/>
  <c r="CC36" i="24"/>
  <c r="CG36" i="24"/>
  <c r="CK36" i="24"/>
  <c r="CO36" i="24"/>
  <c r="BZ37" i="24"/>
  <c r="CD37" i="24"/>
  <c r="CH37" i="24"/>
  <c r="CL37" i="24"/>
  <c r="CP37" i="24"/>
  <c r="CA38" i="24"/>
  <c r="CE38" i="24"/>
  <c r="CI38" i="24"/>
  <c r="CM38" i="24"/>
  <c r="CQ38" i="24"/>
  <c r="CB39" i="24"/>
  <c r="CF39" i="24"/>
  <c r="CJ39" i="24"/>
  <c r="CN39" i="24"/>
  <c r="CR39" i="24"/>
  <c r="CC40" i="24"/>
  <c r="CG40" i="24"/>
  <c r="CK40" i="24"/>
  <c r="CO40" i="24"/>
  <c r="BZ41" i="24"/>
  <c r="CD41" i="24"/>
  <c r="CH41" i="24"/>
  <c r="CL41" i="24"/>
  <c r="CP41" i="24"/>
  <c r="CA42" i="24"/>
  <c r="CE42" i="24"/>
  <c r="CI42" i="24"/>
  <c r="CM42" i="24"/>
  <c r="CQ42" i="24"/>
  <c r="CB43" i="24"/>
  <c r="CF43" i="24"/>
  <c r="CJ43" i="24"/>
  <c r="CN43" i="24"/>
  <c r="CR43" i="24"/>
  <c r="CC44" i="24"/>
  <c r="CG44" i="24"/>
  <c r="CK44" i="24"/>
  <c r="CO44" i="24"/>
  <c r="BZ45" i="24"/>
  <c r="CD45" i="24"/>
  <c r="CH45" i="24"/>
  <c r="CL45" i="24"/>
  <c r="CP45" i="24"/>
  <c r="CA46" i="24"/>
  <c r="CE46" i="24"/>
  <c r="CI46" i="24"/>
  <c r="CM46" i="24"/>
  <c r="CK3" i="24"/>
  <c r="CM5" i="24"/>
  <c r="CG7" i="24"/>
  <c r="CA9" i="24"/>
  <c r="CN10" i="24"/>
  <c r="CH12" i="24"/>
  <c r="CB14" i="24"/>
  <c r="CO15" i="24"/>
  <c r="CQ16" i="24"/>
  <c r="CA18" i="24"/>
  <c r="CC19" i="24"/>
  <c r="CC20" i="24"/>
  <c r="BZ21" i="24"/>
  <c r="CP21" i="24"/>
  <c r="CM22" i="24"/>
  <c r="CJ23" i="24"/>
  <c r="CG24" i="24"/>
  <c r="CC25" i="24"/>
  <c r="CK25" i="24"/>
  <c r="BZ26" i="24"/>
  <c r="CH26" i="24"/>
  <c r="CO26" i="24"/>
  <c r="CA27" i="24"/>
  <c r="CF27" i="24"/>
  <c r="CL27" i="24"/>
  <c r="CQ27" i="24"/>
  <c r="CC28" i="24"/>
  <c r="CH28" i="24"/>
  <c r="CL28" i="24"/>
  <c r="CP28" i="24"/>
  <c r="CA29" i="24"/>
  <c r="CE29" i="24"/>
  <c r="CI29" i="24"/>
  <c r="CM29" i="24"/>
  <c r="CQ29" i="24"/>
  <c r="CB30" i="24"/>
  <c r="CF30" i="24"/>
  <c r="CJ30" i="24"/>
  <c r="CN30" i="24"/>
  <c r="CR30" i="24"/>
  <c r="CC31" i="24"/>
  <c r="CG31" i="24"/>
  <c r="CK31" i="24"/>
  <c r="CO31" i="24"/>
  <c r="BZ32" i="24"/>
  <c r="CD32" i="24"/>
  <c r="CH32" i="24"/>
  <c r="CL32" i="24"/>
  <c r="CP32" i="24"/>
  <c r="CA33" i="24"/>
  <c r="CE33" i="24"/>
  <c r="CI33" i="24"/>
  <c r="CM33" i="24"/>
  <c r="CQ33" i="24"/>
  <c r="CB34" i="24"/>
  <c r="CF34" i="24"/>
  <c r="CJ34" i="24"/>
  <c r="CN34" i="24"/>
  <c r="CR34" i="24"/>
  <c r="CC35" i="24"/>
  <c r="CG35" i="24"/>
  <c r="CK35" i="24"/>
  <c r="CO35" i="24"/>
  <c r="BZ36" i="24"/>
  <c r="CD36" i="24"/>
  <c r="CH36" i="24"/>
  <c r="CL36" i="24"/>
  <c r="CP36" i="24"/>
  <c r="CA37" i="24"/>
  <c r="CE37" i="24"/>
  <c r="CI37" i="24"/>
  <c r="CM37" i="24"/>
  <c r="CQ37" i="24"/>
  <c r="CB38" i="24"/>
  <c r="CF38" i="24"/>
  <c r="CJ38" i="24"/>
  <c r="CN38" i="24"/>
  <c r="CR38" i="24"/>
  <c r="CC39" i="24"/>
  <c r="CG39" i="24"/>
  <c r="CK39" i="24"/>
  <c r="CO39" i="24"/>
  <c r="BZ40" i="24"/>
  <c r="CD40" i="24"/>
  <c r="CH40" i="24"/>
  <c r="CL40" i="24"/>
  <c r="CP40" i="24"/>
  <c r="CA41" i="24"/>
  <c r="CE41" i="24"/>
  <c r="CI41" i="24"/>
  <c r="CM41" i="24"/>
  <c r="CQ41" i="24"/>
  <c r="CB42" i="24"/>
  <c r="CF42" i="24"/>
  <c r="CJ42" i="24"/>
  <c r="CN42" i="24"/>
  <c r="CR42" i="24"/>
  <c r="CC43" i="24"/>
  <c r="CG43" i="24"/>
  <c r="CK43" i="24"/>
  <c r="CO43" i="24"/>
  <c r="BZ44" i="24"/>
  <c r="CD44" i="24"/>
  <c r="CH44" i="24"/>
  <c r="CL44" i="24"/>
  <c r="CP44" i="24"/>
  <c r="CA45" i="24"/>
  <c r="CE45" i="24"/>
  <c r="CI45" i="24"/>
  <c r="CM45" i="24"/>
  <c r="CQ45" i="24"/>
  <c r="CB46" i="24"/>
  <c r="CF46" i="24"/>
  <c r="CH4" i="24"/>
  <c r="CB6" i="24"/>
  <c r="CO7" i="24"/>
  <c r="CI9" i="24"/>
  <c r="CC11" i="24"/>
  <c r="CP12" i="24"/>
  <c r="CJ14" i="24"/>
  <c r="CA16" i="24"/>
  <c r="CD17" i="24"/>
  <c r="CF18" i="24"/>
  <c r="CH19" i="24"/>
  <c r="CG20" i="24"/>
  <c r="CD21" i="24"/>
  <c r="CA22" i="24"/>
  <c r="CQ22" i="24"/>
  <c r="CN23" i="24"/>
  <c r="CK24" i="24"/>
  <c r="CD25" i="24"/>
  <c r="CL25" i="24"/>
  <c r="CA26" i="24"/>
  <c r="CI26" i="24"/>
  <c r="CP26" i="24"/>
  <c r="CB27" i="24"/>
  <c r="CH27" i="24"/>
  <c r="CM27" i="24"/>
  <c r="CR27" i="24"/>
  <c r="CE28" i="24"/>
  <c r="CI28" i="24"/>
  <c r="CM28" i="24"/>
  <c r="CQ28" i="24"/>
  <c r="CB29" i="24"/>
  <c r="CF29" i="24"/>
  <c r="CJ29" i="24"/>
  <c r="CN29" i="24"/>
  <c r="CR29" i="24"/>
  <c r="CC30" i="24"/>
  <c r="CG30" i="24"/>
  <c r="CK30" i="24"/>
  <c r="CO30" i="24"/>
  <c r="BZ31" i="24"/>
  <c r="CD31" i="24"/>
  <c r="CH31" i="24"/>
  <c r="CL31" i="24"/>
  <c r="CP31" i="24"/>
  <c r="CA32" i="24"/>
  <c r="CE32" i="24"/>
  <c r="CI32" i="24"/>
  <c r="CM32" i="24"/>
  <c r="CQ32" i="24"/>
  <c r="CB33" i="24"/>
  <c r="CF33" i="24"/>
  <c r="CJ33" i="24"/>
  <c r="CN33" i="24"/>
  <c r="CR33" i="24"/>
  <c r="CC34" i="24"/>
  <c r="CG34" i="24"/>
  <c r="CK34" i="24"/>
  <c r="CO34" i="24"/>
  <c r="BZ35" i="24"/>
  <c r="CD35" i="24"/>
  <c r="CH35" i="24"/>
  <c r="CL35" i="24"/>
  <c r="CP35" i="24"/>
  <c r="CA36" i="24"/>
  <c r="CE36" i="24"/>
  <c r="CI36" i="24"/>
  <c r="CM36" i="24"/>
  <c r="CQ36" i="24"/>
  <c r="CB37" i="24"/>
  <c r="CF37" i="24"/>
  <c r="CJ37" i="24"/>
  <c r="CN37" i="24"/>
  <c r="CR37" i="24"/>
  <c r="CC38" i="24"/>
  <c r="CG38" i="24"/>
  <c r="CK38" i="24"/>
  <c r="CO38" i="24"/>
  <c r="BZ39" i="24"/>
  <c r="CD39" i="24"/>
  <c r="CH39" i="24"/>
  <c r="CL39" i="24"/>
  <c r="CP39" i="24"/>
  <c r="CA40" i="24"/>
  <c r="CE40" i="24"/>
  <c r="CI40" i="24"/>
  <c r="CP4" i="24"/>
  <c r="CK11" i="24"/>
  <c r="CI17" i="24"/>
  <c r="CH21" i="24"/>
  <c r="CO24" i="24"/>
  <c r="CL26" i="24"/>
  <c r="CN27" i="24"/>
  <c r="CN28" i="24"/>
  <c r="CK29" i="24"/>
  <c r="CH30" i="24"/>
  <c r="CE31" i="24"/>
  <c r="CB32" i="24"/>
  <c r="CR32" i="24"/>
  <c r="CO33" i="24"/>
  <c r="CL34" i="24"/>
  <c r="CI35" i="24"/>
  <c r="CF36" i="24"/>
  <c r="CC37" i="24"/>
  <c r="BZ38" i="24"/>
  <c r="CP38" i="24"/>
  <c r="CM39" i="24"/>
  <c r="CJ40" i="24"/>
  <c r="CR40" i="24"/>
  <c r="CG41" i="24"/>
  <c r="CO41" i="24"/>
  <c r="CD42" i="24"/>
  <c r="CL42" i="24"/>
  <c r="CA43" i="24"/>
  <c r="CI43" i="24"/>
  <c r="CQ43" i="24"/>
  <c r="CF44" i="24"/>
  <c r="CN44" i="24"/>
  <c r="CC45" i="24"/>
  <c r="CK45" i="24"/>
  <c r="BZ46" i="24"/>
  <c r="CH46" i="24"/>
  <c r="CN46" i="24"/>
  <c r="CR46" i="24"/>
  <c r="CC47" i="24"/>
  <c r="CG47" i="24"/>
  <c r="CK47" i="24"/>
  <c r="CO47" i="24"/>
  <c r="BZ48" i="24"/>
  <c r="CD48" i="24"/>
  <c r="CH48" i="24"/>
  <c r="CL48" i="24"/>
  <c r="CP48" i="24"/>
  <c r="CA49" i="24"/>
  <c r="CE49" i="24"/>
  <c r="CI49" i="24"/>
  <c r="CM49" i="24"/>
  <c r="CQ49" i="24"/>
  <c r="CB50" i="24"/>
  <c r="CF50" i="24"/>
  <c r="CJ50" i="24"/>
  <c r="CN50" i="24"/>
  <c r="CR50" i="24"/>
  <c r="CC51" i="24"/>
  <c r="CG51" i="24"/>
  <c r="CK51" i="24"/>
  <c r="CO51" i="24"/>
  <c r="BZ52" i="24"/>
  <c r="CD52" i="24"/>
  <c r="CH52" i="24"/>
  <c r="CL52" i="24"/>
  <c r="CP52" i="24"/>
  <c r="CA53" i="24"/>
  <c r="CE53" i="24"/>
  <c r="CI53" i="24"/>
  <c r="CM53" i="24"/>
  <c r="CQ53" i="24"/>
  <c r="CB54" i="24"/>
  <c r="CF54" i="24"/>
  <c r="CJ54" i="24"/>
  <c r="CN54" i="24"/>
  <c r="CR54" i="24"/>
  <c r="CC55" i="24"/>
  <c r="CG55" i="24"/>
  <c r="CK55" i="24"/>
  <c r="CO55" i="24"/>
  <c r="BZ56" i="24"/>
  <c r="CD56" i="24"/>
  <c r="CH56" i="24"/>
  <c r="CL56" i="24"/>
  <c r="CP56" i="24"/>
  <c r="CA57" i="24"/>
  <c r="CE57" i="24"/>
  <c r="CI57" i="24"/>
  <c r="CM57" i="24"/>
  <c r="CQ57" i="24"/>
  <c r="CB58" i="24"/>
  <c r="CF58" i="24"/>
  <c r="CJ58" i="24"/>
  <c r="CN58" i="24"/>
  <c r="CR58" i="24"/>
  <c r="CC59" i="24"/>
  <c r="CG59" i="24"/>
  <c r="CK59" i="24"/>
  <c r="CO59" i="24"/>
  <c r="BZ60" i="24"/>
  <c r="CD60" i="24"/>
  <c r="CH60" i="24"/>
  <c r="CL60" i="24"/>
  <c r="CP60" i="24"/>
  <c r="CA61" i="24"/>
  <c r="CE61" i="24"/>
  <c r="CI61" i="24"/>
  <c r="CM61" i="24"/>
  <c r="CQ61" i="24"/>
  <c r="CB62" i="24"/>
  <c r="CF62" i="24"/>
  <c r="CJ62" i="24"/>
  <c r="CN62" i="24"/>
  <c r="CR62" i="24"/>
  <c r="CC63" i="24"/>
  <c r="CG63" i="24"/>
  <c r="CK63" i="24"/>
  <c r="CO63" i="24"/>
  <c r="BZ64" i="24"/>
  <c r="CD64" i="24"/>
  <c r="CH64" i="24"/>
  <c r="CL64" i="24"/>
  <c r="CP64" i="24"/>
  <c r="CA65" i="24"/>
  <c r="CE65" i="24"/>
  <c r="CI65" i="24"/>
  <c r="CM65" i="24"/>
  <c r="CQ65" i="24"/>
  <c r="CB66" i="24"/>
  <c r="CF66" i="24"/>
  <c r="CJ66" i="24"/>
  <c r="CN66" i="24"/>
  <c r="CR66" i="24"/>
  <c r="CC67" i="24"/>
  <c r="CG67" i="24"/>
  <c r="CK67" i="24"/>
  <c r="CO67" i="24"/>
  <c r="BZ68" i="24"/>
  <c r="CD68" i="24"/>
  <c r="CH68" i="24"/>
  <c r="CL68" i="24"/>
  <c r="CP68" i="24"/>
  <c r="CA69" i="24"/>
  <c r="CE69" i="24"/>
  <c r="CI69" i="24"/>
  <c r="CM69" i="24"/>
  <c r="CQ69" i="24"/>
  <c r="CB70" i="24"/>
  <c r="CF70" i="24"/>
  <c r="CJ70" i="24"/>
  <c r="CN70" i="24"/>
  <c r="CR70" i="24"/>
  <c r="CC71" i="24"/>
  <c r="CG71" i="24"/>
  <c r="CK71" i="24"/>
  <c r="CO71" i="24"/>
  <c r="BZ72" i="24"/>
  <c r="CD72" i="24"/>
  <c r="CH72" i="24"/>
  <c r="CL72" i="24"/>
  <c r="CP72" i="24"/>
  <c r="CA73" i="24"/>
  <c r="CE73" i="24"/>
  <c r="CI73" i="24"/>
  <c r="CM73" i="24"/>
  <c r="CQ73" i="24"/>
  <c r="CB74" i="24"/>
  <c r="CF74" i="24"/>
  <c r="CJ74" i="24"/>
  <c r="CN74" i="24"/>
  <c r="CJ6" i="24"/>
  <c r="CE13" i="24"/>
  <c r="CK18" i="24"/>
  <c r="CE22" i="24"/>
  <c r="CG25" i="24"/>
  <c r="CQ26" i="24"/>
  <c r="CA28" i="24"/>
  <c r="CR28" i="24"/>
  <c r="CO29" i="24"/>
  <c r="CL30" i="24"/>
  <c r="CI31" i="24"/>
  <c r="CF32" i="24"/>
  <c r="CC33" i="24"/>
  <c r="BZ34" i="24"/>
  <c r="CP34" i="24"/>
  <c r="CM35" i="24"/>
  <c r="CJ36" i="24"/>
  <c r="CG37" i="24"/>
  <c r="CD38" i="24"/>
  <c r="CA39" i="24"/>
  <c r="CQ39" i="24"/>
  <c r="CM40" i="24"/>
  <c r="CB41" i="24"/>
  <c r="CJ41" i="24"/>
  <c r="CR41" i="24"/>
  <c r="CG42" i="24"/>
  <c r="CO42" i="24"/>
  <c r="CD43" i="24"/>
  <c r="CL43" i="24"/>
  <c r="CA44" i="24"/>
  <c r="CI44" i="24"/>
  <c r="CQ44" i="24"/>
  <c r="CF45" i="24"/>
  <c r="CN45" i="24"/>
  <c r="CC46" i="24"/>
  <c r="CJ46" i="24"/>
  <c r="CO46" i="24"/>
  <c r="BZ47" i="24"/>
  <c r="CD47" i="24"/>
  <c r="CH47" i="24"/>
  <c r="CL47" i="24"/>
  <c r="CP47" i="24"/>
  <c r="CA48" i="24"/>
  <c r="CE48" i="24"/>
  <c r="CI48" i="24"/>
  <c r="CM48" i="24"/>
  <c r="CQ48" i="24"/>
  <c r="CB49" i="24"/>
  <c r="CF49" i="24"/>
  <c r="CJ49" i="24"/>
  <c r="CN49" i="24"/>
  <c r="CR49" i="24"/>
  <c r="CC50" i="24"/>
  <c r="CG50" i="24"/>
  <c r="CK50" i="24"/>
  <c r="CO50" i="24"/>
  <c r="BZ51" i="24"/>
  <c r="CD51" i="24"/>
  <c r="CH51" i="24"/>
  <c r="CL51" i="24"/>
  <c r="CP51" i="24"/>
  <c r="CA52" i="24"/>
  <c r="CE52" i="24"/>
  <c r="CI52" i="24"/>
  <c r="CM52" i="24"/>
  <c r="CQ52" i="24"/>
  <c r="CB53" i="24"/>
  <c r="CF53" i="24"/>
  <c r="CJ53" i="24"/>
  <c r="CN53" i="24"/>
  <c r="CR53" i="24"/>
  <c r="CC54" i="24"/>
  <c r="CG54" i="24"/>
  <c r="CK54" i="24"/>
  <c r="CO54" i="24"/>
  <c r="BZ55" i="24"/>
  <c r="CD55" i="24"/>
  <c r="CH55" i="24"/>
  <c r="CL55" i="24"/>
  <c r="CP55" i="24"/>
  <c r="CA56" i="24"/>
  <c r="CE56" i="24"/>
  <c r="CI56" i="24"/>
  <c r="CM56" i="24"/>
  <c r="CQ56" i="24"/>
  <c r="CB57" i="24"/>
  <c r="CF57" i="24"/>
  <c r="CJ57" i="24"/>
  <c r="CN57" i="24"/>
  <c r="CR57" i="24"/>
  <c r="CC58" i="24"/>
  <c r="CG58" i="24"/>
  <c r="CK58" i="24"/>
  <c r="CO58" i="24"/>
  <c r="BZ59" i="24"/>
  <c r="CD59" i="24"/>
  <c r="CH59" i="24"/>
  <c r="CL59" i="24"/>
  <c r="CP59" i="24"/>
  <c r="CA60" i="24"/>
  <c r="CE60" i="24"/>
  <c r="CI60" i="24"/>
  <c r="CM60" i="24"/>
  <c r="CQ60" i="24"/>
  <c r="CB61" i="24"/>
  <c r="CF61" i="24"/>
  <c r="CJ61" i="24"/>
  <c r="CN61" i="24"/>
  <c r="CR61" i="24"/>
  <c r="CC62" i="24"/>
  <c r="CG62" i="24"/>
  <c r="CK62" i="24"/>
  <c r="CO62" i="24"/>
  <c r="BZ63" i="24"/>
  <c r="CD63" i="24"/>
  <c r="CH63" i="24"/>
  <c r="CL63" i="24"/>
  <c r="CP63" i="24"/>
  <c r="CA64" i="24"/>
  <c r="CE64" i="24"/>
  <c r="CI64" i="24"/>
  <c r="CM64" i="24"/>
  <c r="CQ64" i="24"/>
  <c r="CB65" i="24"/>
  <c r="CF65" i="24"/>
  <c r="CJ65" i="24"/>
  <c r="CN65" i="24"/>
  <c r="CR65" i="24"/>
  <c r="CC66" i="24"/>
  <c r="CG66" i="24"/>
  <c r="CK66" i="24"/>
  <c r="CO66" i="24"/>
  <c r="BZ67" i="24"/>
  <c r="CD67" i="24"/>
  <c r="CH67" i="24"/>
  <c r="CL67" i="24"/>
  <c r="CP67" i="24"/>
  <c r="CA68" i="24"/>
  <c r="CE68" i="24"/>
  <c r="CI68" i="24"/>
  <c r="CM68" i="24"/>
  <c r="CQ68" i="24"/>
  <c r="CB69" i="24"/>
  <c r="CF69" i="24"/>
  <c r="CJ69" i="24"/>
  <c r="CN69" i="24"/>
  <c r="CR69" i="24"/>
  <c r="CC70" i="24"/>
  <c r="CG70" i="24"/>
  <c r="CK70" i="24"/>
  <c r="CO70" i="24"/>
  <c r="BZ71" i="24"/>
  <c r="CD71" i="24"/>
  <c r="CH71" i="24"/>
  <c r="CL71" i="24"/>
  <c r="CP71" i="24"/>
  <c r="CA72" i="24"/>
  <c r="CE72" i="24"/>
  <c r="CI72" i="24"/>
  <c r="CM72" i="24"/>
  <c r="CQ72" i="24"/>
  <c r="CB73" i="24"/>
  <c r="CF73" i="24"/>
  <c r="CJ73" i="24"/>
  <c r="CN73" i="24"/>
  <c r="CR73" i="24"/>
  <c r="CC74" i="24"/>
  <c r="CG74" i="24"/>
  <c r="CK74" i="24"/>
  <c r="CO74" i="24"/>
  <c r="CD8" i="24"/>
  <c r="CR14" i="24"/>
  <c r="CN19" i="24"/>
  <c r="CB23" i="24"/>
  <c r="CO25" i="24"/>
  <c r="CD27" i="24"/>
  <c r="CF28" i="24"/>
  <c r="CC29" i="24"/>
  <c r="BZ30" i="24"/>
  <c r="CP30" i="24"/>
  <c r="CM31" i="24"/>
  <c r="CJ32" i="24"/>
  <c r="CG33" i="24"/>
  <c r="CD34" i="24"/>
  <c r="CA35" i="24"/>
  <c r="CQ35" i="24"/>
  <c r="CN36" i="24"/>
  <c r="CK37" i="24"/>
  <c r="CH38" i="24"/>
  <c r="CE39" i="24"/>
  <c r="CB40" i="24"/>
  <c r="CN40" i="24"/>
  <c r="CC41" i="24"/>
  <c r="CK41" i="24"/>
  <c r="BZ42" i="24"/>
  <c r="CH42" i="24"/>
  <c r="CP42" i="24"/>
  <c r="CE43" i="24"/>
  <c r="CM43" i="24"/>
  <c r="CB44" i="24"/>
  <c r="CJ44" i="24"/>
  <c r="CR44" i="24"/>
  <c r="CG45" i="24"/>
  <c r="CO45" i="24"/>
  <c r="CD46" i="24"/>
  <c r="CK46" i="24"/>
  <c r="CP46" i="24"/>
  <c r="CA47" i="24"/>
  <c r="CE47" i="24"/>
  <c r="CI47" i="24"/>
  <c r="CM47" i="24"/>
  <c r="CQ47" i="24"/>
  <c r="CB48" i="24"/>
  <c r="CF48" i="24"/>
  <c r="CJ48" i="24"/>
  <c r="CN48" i="24"/>
  <c r="CR48" i="24"/>
  <c r="CC49" i="24"/>
  <c r="CG49" i="24"/>
  <c r="CK49" i="24"/>
  <c r="CO49" i="24"/>
  <c r="BZ50" i="24"/>
  <c r="CD50" i="24"/>
  <c r="CH50" i="24"/>
  <c r="CL50" i="24"/>
  <c r="CP50" i="24"/>
  <c r="CA51" i="24"/>
  <c r="CE51" i="24"/>
  <c r="CI51" i="24"/>
  <c r="CM51" i="24"/>
  <c r="CQ51" i="24"/>
  <c r="CB52" i="24"/>
  <c r="CF52" i="24"/>
  <c r="CJ52" i="24"/>
  <c r="CN52" i="24"/>
  <c r="CR52" i="24"/>
  <c r="CC53" i="24"/>
  <c r="CG53" i="24"/>
  <c r="CK53" i="24"/>
  <c r="CO53" i="24"/>
  <c r="BZ54" i="24"/>
  <c r="CD54" i="24"/>
  <c r="CH54" i="24"/>
  <c r="CL54" i="24"/>
  <c r="CP54" i="24"/>
  <c r="CA55" i="24"/>
  <c r="CE55" i="24"/>
  <c r="CI55" i="24"/>
  <c r="CM55" i="24"/>
  <c r="CQ55" i="24"/>
  <c r="CB56" i="24"/>
  <c r="CF56" i="24"/>
  <c r="CJ56" i="24"/>
  <c r="CN56" i="24"/>
  <c r="CR56" i="24"/>
  <c r="CC57" i="24"/>
  <c r="CG57" i="24"/>
  <c r="CK57" i="24"/>
  <c r="CO57" i="24"/>
  <c r="BZ58" i="24"/>
  <c r="CD58" i="24"/>
  <c r="CH58" i="24"/>
  <c r="CL58" i="24"/>
  <c r="CP58" i="24"/>
  <c r="CA59" i="24"/>
  <c r="CE59" i="24"/>
  <c r="CI59" i="24"/>
  <c r="CM59" i="24"/>
  <c r="CQ59" i="24"/>
  <c r="CB60" i="24"/>
  <c r="CF60" i="24"/>
  <c r="CJ60" i="24"/>
  <c r="CN60" i="24"/>
  <c r="CR60" i="24"/>
  <c r="CC61" i="24"/>
  <c r="CG61" i="24"/>
  <c r="CK61" i="24"/>
  <c r="CO61" i="24"/>
  <c r="BZ62" i="24"/>
  <c r="CD62" i="24"/>
  <c r="CH62" i="24"/>
  <c r="CL62" i="24"/>
  <c r="CP62" i="24"/>
  <c r="CA63" i="24"/>
  <c r="CE63" i="24"/>
  <c r="CI63" i="24"/>
  <c r="CM63" i="24"/>
  <c r="CQ63" i="24"/>
  <c r="CB64" i="24"/>
  <c r="CF64" i="24"/>
  <c r="CJ64" i="24"/>
  <c r="CN64" i="24"/>
  <c r="CR64" i="24"/>
  <c r="CC65" i="24"/>
  <c r="CG65" i="24"/>
  <c r="CK65" i="24"/>
  <c r="CO65" i="24"/>
  <c r="BZ66" i="24"/>
  <c r="CD66" i="24"/>
  <c r="CH66" i="24"/>
  <c r="CL66" i="24"/>
  <c r="CP66" i="24"/>
  <c r="CA67" i="24"/>
  <c r="CE67" i="24"/>
  <c r="CI67" i="24"/>
  <c r="CM67" i="24"/>
  <c r="CQ67" i="24"/>
  <c r="CB68" i="24"/>
  <c r="CF68" i="24"/>
  <c r="CJ68" i="24"/>
  <c r="CN68" i="24"/>
  <c r="CR68" i="24"/>
  <c r="CC69" i="24"/>
  <c r="CG69" i="24"/>
  <c r="CK69" i="24"/>
  <c r="CO69" i="24"/>
  <c r="BZ70" i="24"/>
  <c r="CD70" i="24"/>
  <c r="CH70" i="24"/>
  <c r="CL70" i="24"/>
  <c r="CP70" i="24"/>
  <c r="CA71" i="24"/>
  <c r="CE71" i="24"/>
  <c r="CI71" i="24"/>
  <c r="CM71" i="24"/>
  <c r="CQ71" i="24"/>
  <c r="CB72" i="24"/>
  <c r="CF72" i="24"/>
  <c r="CJ72" i="24"/>
  <c r="CN72" i="24"/>
  <c r="CR72" i="24"/>
  <c r="CC73" i="24"/>
  <c r="CG73" i="24"/>
  <c r="CQ9" i="24"/>
  <c r="CD26" i="24"/>
  <c r="CD30" i="24"/>
  <c r="CK33" i="24"/>
  <c r="CR36" i="24"/>
  <c r="CF40" i="24"/>
  <c r="CC42" i="24"/>
  <c r="CP43" i="24"/>
  <c r="CJ45" i="24"/>
  <c r="CQ46" i="24"/>
  <c r="CN47" i="24"/>
  <c r="CK48" i="24"/>
  <c r="CH49" i="24"/>
  <c r="CE50" i="24"/>
  <c r="CB51" i="24"/>
  <c r="CR51" i="24"/>
  <c r="CO52" i="24"/>
  <c r="CL53" i="24"/>
  <c r="CI54" i="24"/>
  <c r="CF55" i="24"/>
  <c r="CC56" i="24"/>
  <c r="BZ57" i="24"/>
  <c r="CP57" i="24"/>
  <c r="CM58" i="24"/>
  <c r="CJ59" i="24"/>
  <c r="CG60" i="24"/>
  <c r="CD61" i="24"/>
  <c r="CA62" i="24"/>
  <c r="CQ62" i="24"/>
  <c r="CN63" i="24"/>
  <c r="CK64" i="24"/>
  <c r="CH65" i="24"/>
  <c r="CE66" i="24"/>
  <c r="CB67" i="24"/>
  <c r="CR67" i="24"/>
  <c r="CO68" i="24"/>
  <c r="CL69" i="24"/>
  <c r="CI70" i="24"/>
  <c r="CF71" i="24"/>
  <c r="CC72" i="24"/>
  <c r="BZ73" i="24"/>
  <c r="CL73" i="24"/>
  <c r="CA74" i="24"/>
  <c r="CI74" i="24"/>
  <c r="CQ74" i="24"/>
  <c r="CB75" i="24"/>
  <c r="CF75" i="24"/>
  <c r="CJ75" i="24"/>
  <c r="CN75" i="24"/>
  <c r="CR75" i="24"/>
  <c r="CC76" i="24"/>
  <c r="CG76" i="24"/>
  <c r="CK76" i="24"/>
  <c r="CO76" i="24"/>
  <c r="BZ77" i="24"/>
  <c r="CD77" i="24"/>
  <c r="CH77" i="24"/>
  <c r="CL77" i="24"/>
  <c r="CP77" i="24"/>
  <c r="CA78" i="24"/>
  <c r="CE78" i="24"/>
  <c r="CI78" i="24"/>
  <c r="CM78" i="24"/>
  <c r="CQ78" i="24"/>
  <c r="CB79" i="24"/>
  <c r="CF79" i="24"/>
  <c r="CJ79" i="24"/>
  <c r="CN79" i="24"/>
  <c r="CR79" i="24"/>
  <c r="CC80" i="24"/>
  <c r="CG80" i="24"/>
  <c r="CK80" i="24"/>
  <c r="CO80" i="24"/>
  <c r="BZ81" i="24"/>
  <c r="CD81" i="24"/>
  <c r="CH81" i="24"/>
  <c r="CL81" i="24"/>
  <c r="CP81" i="24"/>
  <c r="CA82" i="24"/>
  <c r="CE82" i="24"/>
  <c r="CI82" i="24"/>
  <c r="CM82" i="24"/>
  <c r="CQ82" i="24"/>
  <c r="CB83" i="24"/>
  <c r="CF83" i="24"/>
  <c r="CJ83" i="24"/>
  <c r="CN83" i="24"/>
  <c r="CR83" i="24"/>
  <c r="CC84" i="24"/>
  <c r="CG84" i="24"/>
  <c r="CK84" i="24"/>
  <c r="CO84" i="24"/>
  <c r="BZ85" i="24"/>
  <c r="CD85" i="24"/>
  <c r="CH85" i="24"/>
  <c r="CL85" i="24"/>
  <c r="CP85" i="24"/>
  <c r="CA86" i="24"/>
  <c r="CE86" i="24"/>
  <c r="CI86" i="24"/>
  <c r="CM86" i="24"/>
  <c r="CQ86" i="24"/>
  <c r="CB87" i="24"/>
  <c r="CF87" i="24"/>
  <c r="CJ87" i="24"/>
  <c r="CN87" i="24"/>
  <c r="CR87" i="24"/>
  <c r="CC88" i="24"/>
  <c r="CG88" i="24"/>
  <c r="CK88" i="24"/>
  <c r="CO88" i="24"/>
  <c r="BZ89" i="24"/>
  <c r="CD89" i="24"/>
  <c r="CH89" i="24"/>
  <c r="CL89" i="24"/>
  <c r="CP89" i="24"/>
  <c r="CA90" i="24"/>
  <c r="CE90" i="24"/>
  <c r="CI90" i="24"/>
  <c r="CM90" i="24"/>
  <c r="CQ90" i="24"/>
  <c r="CB91" i="24"/>
  <c r="CF91" i="24"/>
  <c r="CJ91" i="24"/>
  <c r="CN91" i="24"/>
  <c r="CR91" i="24"/>
  <c r="CC92" i="24"/>
  <c r="CG92" i="24"/>
  <c r="CK92" i="24"/>
  <c r="CO92" i="24"/>
  <c r="BZ93" i="24"/>
  <c r="CD93" i="24"/>
  <c r="CH93" i="24"/>
  <c r="CL93" i="24"/>
  <c r="CP93" i="24"/>
  <c r="CA94" i="24"/>
  <c r="CE94" i="24"/>
  <c r="CI94" i="24"/>
  <c r="CM94" i="24"/>
  <c r="CQ94" i="24"/>
  <c r="CB95" i="24"/>
  <c r="CF95" i="24"/>
  <c r="CJ95" i="24"/>
  <c r="CN95" i="24"/>
  <c r="CR95" i="24"/>
  <c r="CC96" i="24"/>
  <c r="CG96" i="24"/>
  <c r="CK96" i="24"/>
  <c r="CO96" i="24"/>
  <c r="BZ97" i="24"/>
  <c r="CD97" i="24"/>
  <c r="CH97" i="24"/>
  <c r="CL97" i="24"/>
  <c r="CP97" i="24"/>
  <c r="CA98" i="24"/>
  <c r="CE98" i="24"/>
  <c r="CI98" i="24"/>
  <c r="CM98" i="24"/>
  <c r="CQ98" i="24"/>
  <c r="CB99" i="24"/>
  <c r="CF99" i="24"/>
  <c r="CJ99" i="24"/>
  <c r="CN99" i="24"/>
  <c r="CR99" i="24"/>
  <c r="CC100" i="24"/>
  <c r="CG100" i="24"/>
  <c r="CK100" i="24"/>
  <c r="CO100" i="24"/>
  <c r="BZ101" i="24"/>
  <c r="CD101" i="24"/>
  <c r="CH101" i="24"/>
  <c r="CL101" i="24"/>
  <c r="CP101" i="24"/>
  <c r="CG16" i="24"/>
  <c r="CI27" i="24"/>
  <c r="CA31" i="24"/>
  <c r="CH34" i="24"/>
  <c r="CO37" i="24"/>
  <c r="CQ40" i="24"/>
  <c r="CK42" i="24"/>
  <c r="CE44" i="24"/>
  <c r="CR45" i="24"/>
  <c r="CB47" i="24"/>
  <c r="CR47" i="24"/>
  <c r="CO48" i="24"/>
  <c r="CL49" i="24"/>
  <c r="CI50" i="24"/>
  <c r="CF51" i="24"/>
  <c r="CC52" i="24"/>
  <c r="BZ53" i="24"/>
  <c r="CP53" i="24"/>
  <c r="CM54" i="24"/>
  <c r="CJ55" i="24"/>
  <c r="CG56" i="24"/>
  <c r="CD57" i="24"/>
  <c r="CA58" i="24"/>
  <c r="CQ58" i="24"/>
  <c r="CN59" i="24"/>
  <c r="CK60" i="24"/>
  <c r="CH61" i="24"/>
  <c r="CE62" i="24"/>
  <c r="CB63" i="24"/>
  <c r="CR63" i="24"/>
  <c r="CO64" i="24"/>
  <c r="CL65" i="24"/>
  <c r="CI66" i="24"/>
  <c r="CF67" i="24"/>
  <c r="CC68" i="24"/>
  <c r="BZ69" i="24"/>
  <c r="CP69" i="24"/>
  <c r="CM70" i="24"/>
  <c r="CJ71" i="24"/>
  <c r="CG72" i="24"/>
  <c r="CD73" i="24"/>
  <c r="CO73" i="24"/>
  <c r="CD74" i="24"/>
  <c r="CL74" i="24"/>
  <c r="CR74" i="24"/>
  <c r="CC75" i="24"/>
  <c r="CG75" i="24"/>
  <c r="CK75" i="24"/>
  <c r="CO75" i="24"/>
  <c r="BZ76" i="24"/>
  <c r="CD76" i="24"/>
  <c r="CH76" i="24"/>
  <c r="CL76" i="24"/>
  <c r="CP76" i="24"/>
  <c r="CA77" i="24"/>
  <c r="CE77" i="24"/>
  <c r="CI77" i="24"/>
  <c r="CM77" i="24"/>
  <c r="CQ77" i="24"/>
  <c r="CB78" i="24"/>
  <c r="CF78" i="24"/>
  <c r="CJ78" i="24"/>
  <c r="CN78" i="24"/>
  <c r="CR78" i="24"/>
  <c r="CC79" i="24"/>
  <c r="CG79" i="24"/>
  <c r="CK79" i="24"/>
  <c r="CO79" i="24"/>
  <c r="BZ80" i="24"/>
  <c r="CD80" i="24"/>
  <c r="CH80" i="24"/>
  <c r="CL80" i="24"/>
  <c r="CP80" i="24"/>
  <c r="CA81" i="24"/>
  <c r="CE81" i="24"/>
  <c r="CI81" i="24"/>
  <c r="CM81" i="24"/>
  <c r="CQ81" i="24"/>
  <c r="CB82" i="24"/>
  <c r="CF82" i="24"/>
  <c r="CJ82" i="24"/>
  <c r="CN82" i="24"/>
  <c r="CR82" i="24"/>
  <c r="CC83" i="24"/>
  <c r="CG83" i="24"/>
  <c r="CK83" i="24"/>
  <c r="CO83" i="24"/>
  <c r="BZ84" i="24"/>
  <c r="CD84" i="24"/>
  <c r="CH84" i="24"/>
  <c r="CL84" i="24"/>
  <c r="CP84" i="24"/>
  <c r="CA85" i="24"/>
  <c r="CE85" i="24"/>
  <c r="CI85" i="24"/>
  <c r="CM85" i="24"/>
  <c r="CQ85" i="24"/>
  <c r="CB86" i="24"/>
  <c r="CF86" i="24"/>
  <c r="CJ86" i="24"/>
  <c r="CN86" i="24"/>
  <c r="CR86" i="24"/>
  <c r="CC87" i="24"/>
  <c r="CG87" i="24"/>
  <c r="CK87" i="24"/>
  <c r="CO87" i="24"/>
  <c r="BZ88" i="24"/>
  <c r="CD88" i="24"/>
  <c r="CH88" i="24"/>
  <c r="CL88" i="24"/>
  <c r="CP88" i="24"/>
  <c r="CA89" i="24"/>
  <c r="CE89" i="24"/>
  <c r="CI89" i="24"/>
  <c r="CM89" i="24"/>
  <c r="CQ89" i="24"/>
  <c r="CB90" i="24"/>
  <c r="CF90" i="24"/>
  <c r="CJ90" i="24"/>
  <c r="CN90" i="24"/>
  <c r="CR90" i="24"/>
  <c r="CC91" i="24"/>
  <c r="CG91" i="24"/>
  <c r="CK91" i="24"/>
  <c r="CO91" i="24"/>
  <c r="BZ92" i="24"/>
  <c r="CD92" i="24"/>
  <c r="CH92" i="24"/>
  <c r="CL92" i="24"/>
  <c r="CP92" i="24"/>
  <c r="CA93" i="24"/>
  <c r="CE93" i="24"/>
  <c r="CI93" i="24"/>
  <c r="CM93" i="24"/>
  <c r="CQ93" i="24"/>
  <c r="CB94" i="24"/>
  <c r="CF94" i="24"/>
  <c r="CJ94" i="24"/>
  <c r="CN94" i="24"/>
  <c r="CR94" i="24"/>
  <c r="CC95" i="24"/>
  <c r="CG95" i="24"/>
  <c r="CK95" i="24"/>
  <c r="CO95" i="24"/>
  <c r="BZ96" i="24"/>
  <c r="CD96" i="24"/>
  <c r="CH96" i="24"/>
  <c r="CL96" i="24"/>
  <c r="CP96" i="24"/>
  <c r="CA97" i="24"/>
  <c r="CE97" i="24"/>
  <c r="CI97" i="24"/>
  <c r="CM97" i="24"/>
  <c r="CQ97" i="24"/>
  <c r="CB98" i="24"/>
  <c r="CF98" i="24"/>
  <c r="CJ98" i="24"/>
  <c r="CN98" i="24"/>
  <c r="CR98" i="24"/>
  <c r="CC99" i="24"/>
  <c r="CG99" i="24"/>
  <c r="CK99" i="24"/>
  <c r="CO99" i="24"/>
  <c r="BZ100" i="24"/>
  <c r="CD100" i="24"/>
  <c r="CH100" i="24"/>
  <c r="CL100" i="24"/>
  <c r="CP100" i="24"/>
  <c r="CA101" i="24"/>
  <c r="CE101" i="24"/>
  <c r="CK20" i="24"/>
  <c r="CJ28" i="24"/>
  <c r="CQ31" i="24"/>
  <c r="CE35" i="24"/>
  <c r="CL38" i="24"/>
  <c r="CF41" i="24"/>
  <c r="BZ43" i="24"/>
  <c r="CM44" i="24"/>
  <c r="CG46" i="24"/>
  <c r="CF47" i="24"/>
  <c r="CC48" i="24"/>
  <c r="BZ49" i="24"/>
  <c r="CP49" i="24"/>
  <c r="CM50" i="24"/>
  <c r="CJ51" i="24"/>
  <c r="CG52" i="24"/>
  <c r="CD53" i="24"/>
  <c r="CA54" i="24"/>
  <c r="CQ54" i="24"/>
  <c r="CN55" i="24"/>
  <c r="CK56" i="24"/>
  <c r="CH57" i="24"/>
  <c r="CE58" i="24"/>
  <c r="CB59" i="24"/>
  <c r="CR59" i="24"/>
  <c r="CO60" i="24"/>
  <c r="CL61" i="24"/>
  <c r="CI62" i="24"/>
  <c r="CF63" i="24"/>
  <c r="CC64" i="24"/>
  <c r="BZ65" i="24"/>
  <c r="CP65" i="24"/>
  <c r="CM66" i="24"/>
  <c r="CJ67" i="24"/>
  <c r="CG68" i="24"/>
  <c r="CD69" i="24"/>
  <c r="CA70" i="24"/>
  <c r="CQ70" i="24"/>
  <c r="CN71" i="24"/>
  <c r="CK72" i="24"/>
  <c r="CH73" i="24"/>
  <c r="CP73" i="24"/>
  <c r="CE74" i="24"/>
  <c r="CM74" i="24"/>
  <c r="BZ75" i="24"/>
  <c r="CD75" i="24"/>
  <c r="CH75" i="24"/>
  <c r="CL75" i="24"/>
  <c r="CP75" i="24"/>
  <c r="CA76" i="24"/>
  <c r="CE76" i="24"/>
  <c r="CI76" i="24"/>
  <c r="CM76" i="24"/>
  <c r="CQ76" i="24"/>
  <c r="CB77" i="24"/>
  <c r="CF77" i="24"/>
  <c r="CJ77" i="24"/>
  <c r="CN77" i="24"/>
  <c r="CR77" i="24"/>
  <c r="CC78" i="24"/>
  <c r="CG78" i="24"/>
  <c r="CK78" i="24"/>
  <c r="CO78" i="24"/>
  <c r="BZ79" i="24"/>
  <c r="CD79" i="24"/>
  <c r="CH79" i="24"/>
  <c r="CL79" i="24"/>
  <c r="CP79" i="24"/>
  <c r="CA80" i="24"/>
  <c r="CE80" i="24"/>
  <c r="CI80" i="24"/>
  <c r="CM80" i="24"/>
  <c r="CQ80" i="24"/>
  <c r="CB81" i="24"/>
  <c r="CF81" i="24"/>
  <c r="CJ81" i="24"/>
  <c r="CN81" i="24"/>
  <c r="CR81" i="24"/>
  <c r="CC82" i="24"/>
  <c r="CG82" i="24"/>
  <c r="CK82" i="24"/>
  <c r="CO82" i="24"/>
  <c r="BZ83" i="24"/>
  <c r="CD83" i="24"/>
  <c r="CH83" i="24"/>
  <c r="CL83" i="24"/>
  <c r="CP83" i="24"/>
  <c r="CA84" i="24"/>
  <c r="CE84" i="24"/>
  <c r="CI84" i="24"/>
  <c r="CM84" i="24"/>
  <c r="CQ84" i="24"/>
  <c r="CB85" i="24"/>
  <c r="CF85" i="24"/>
  <c r="CJ85" i="24"/>
  <c r="CN85" i="24"/>
  <c r="CR85" i="24"/>
  <c r="CC86" i="24"/>
  <c r="CG86" i="24"/>
  <c r="CK86" i="24"/>
  <c r="CO86" i="24"/>
  <c r="BZ87" i="24"/>
  <c r="CD87" i="24"/>
  <c r="CH87" i="24"/>
  <c r="CL87" i="24"/>
  <c r="CP87" i="24"/>
  <c r="CA88" i="24"/>
  <c r="CE88" i="24"/>
  <c r="CI88" i="24"/>
  <c r="CM88" i="24"/>
  <c r="CQ88" i="24"/>
  <c r="CB89" i="24"/>
  <c r="CF89" i="24"/>
  <c r="CJ89" i="24"/>
  <c r="CN89" i="24"/>
  <c r="CR89" i="24"/>
  <c r="CC90" i="24"/>
  <c r="CG90" i="24"/>
  <c r="CK90" i="24"/>
  <c r="CO90" i="24"/>
  <c r="BZ91" i="24"/>
  <c r="CD91" i="24"/>
  <c r="CH91" i="24"/>
  <c r="CL91" i="24"/>
  <c r="CP91" i="24"/>
  <c r="CA92" i="24"/>
  <c r="CE92" i="24"/>
  <c r="CI92" i="24"/>
  <c r="CM92" i="24"/>
  <c r="CQ92" i="24"/>
  <c r="CB93" i="24"/>
  <c r="CF93" i="24"/>
  <c r="CJ93" i="24"/>
  <c r="CN93" i="24"/>
  <c r="CR93" i="24"/>
  <c r="CC94" i="24"/>
  <c r="CG94" i="24"/>
  <c r="CK94" i="24"/>
  <c r="CO94" i="24"/>
  <c r="BZ95" i="24"/>
  <c r="CD95" i="24"/>
  <c r="CH95" i="24"/>
  <c r="CL95" i="24"/>
  <c r="CP95" i="24"/>
  <c r="CA96" i="24"/>
  <c r="CE96" i="24"/>
  <c r="CI96" i="24"/>
  <c r="CM96" i="24"/>
  <c r="CQ96" i="24"/>
  <c r="CB97" i="24"/>
  <c r="CF97" i="24"/>
  <c r="CJ97" i="24"/>
  <c r="CN97" i="24"/>
  <c r="CR97" i="24"/>
  <c r="CC98" i="24"/>
  <c r="CG98" i="24"/>
  <c r="CK98" i="24"/>
  <c r="CO98" i="24"/>
  <c r="BZ99" i="24"/>
  <c r="CD99" i="24"/>
  <c r="CH99" i="24"/>
  <c r="CL99" i="24"/>
  <c r="CP99" i="24"/>
  <c r="CA100" i="24"/>
  <c r="CE100" i="24"/>
  <c r="CI100" i="24"/>
  <c r="CM100" i="24"/>
  <c r="CQ100" i="24"/>
  <c r="CB101" i="24"/>
  <c r="CR23" i="24"/>
  <c r="CI39" i="24"/>
  <c r="CL46" i="24"/>
  <c r="CA50" i="24"/>
  <c r="CH53" i="24"/>
  <c r="CO56" i="24"/>
  <c r="CC60" i="24"/>
  <c r="CJ63" i="24"/>
  <c r="CQ66" i="24"/>
  <c r="CE70" i="24"/>
  <c r="CK73" i="24"/>
  <c r="CA75" i="24"/>
  <c r="CQ75" i="24"/>
  <c r="CN76" i="24"/>
  <c r="CK77" i="24"/>
  <c r="CH78" i="24"/>
  <c r="CE79" i="24"/>
  <c r="CB80" i="24"/>
  <c r="CR80" i="24"/>
  <c r="CO81" i="24"/>
  <c r="CL82" i="24"/>
  <c r="CI83" i="24"/>
  <c r="CF84" i="24"/>
  <c r="CC85" i="24"/>
  <c r="BZ86" i="24"/>
  <c r="CP86" i="24"/>
  <c r="CM87" i="24"/>
  <c r="CJ88" i="24"/>
  <c r="CG89" i="24"/>
  <c r="CD90" i="24"/>
  <c r="CA91" i="24"/>
  <c r="CQ91" i="24"/>
  <c r="CN92" i="24"/>
  <c r="CK93" i="24"/>
  <c r="CH94" i="24"/>
  <c r="CE95" i="24"/>
  <c r="CB96" i="24"/>
  <c r="CR96" i="24"/>
  <c r="CO97" i="24"/>
  <c r="CL98" i="24"/>
  <c r="CI99" i="24"/>
  <c r="CF100" i="24"/>
  <c r="CC101" i="24"/>
  <c r="CJ101" i="24"/>
  <c r="CO101" i="24"/>
  <c r="CA102" i="24"/>
  <c r="CE102" i="24"/>
  <c r="CI102" i="24"/>
  <c r="CM102" i="24"/>
  <c r="CQ102" i="24"/>
  <c r="CB103" i="24"/>
  <c r="CF103" i="24"/>
  <c r="CJ103" i="24"/>
  <c r="CN103" i="24"/>
  <c r="CR103" i="24"/>
  <c r="CC104" i="24"/>
  <c r="CG104" i="24"/>
  <c r="CK104" i="24"/>
  <c r="CO104" i="24"/>
  <c r="BZ105" i="24"/>
  <c r="CD105" i="24"/>
  <c r="CH105" i="24"/>
  <c r="CL105" i="24"/>
  <c r="CP105" i="24"/>
  <c r="CA106" i="24"/>
  <c r="CE106" i="24"/>
  <c r="CI106" i="24"/>
  <c r="CM106" i="24"/>
  <c r="CQ106" i="24"/>
  <c r="CB107" i="24"/>
  <c r="CF107" i="24"/>
  <c r="CJ107" i="24"/>
  <c r="CN107" i="24"/>
  <c r="CR107" i="24"/>
  <c r="CC108" i="24"/>
  <c r="CG108" i="24"/>
  <c r="CK108" i="24"/>
  <c r="CO108" i="24"/>
  <c r="BZ109" i="24"/>
  <c r="CD109" i="24"/>
  <c r="CH109" i="24"/>
  <c r="CL109" i="24"/>
  <c r="CP109" i="24"/>
  <c r="CA110" i="24"/>
  <c r="CE110" i="24"/>
  <c r="CI110" i="24"/>
  <c r="CM110" i="24"/>
  <c r="CQ110" i="24"/>
  <c r="CB111" i="24"/>
  <c r="CF111" i="24"/>
  <c r="CJ111" i="24"/>
  <c r="CN111" i="24"/>
  <c r="CR111" i="24"/>
  <c r="CC112" i="24"/>
  <c r="CG112" i="24"/>
  <c r="CK112" i="24"/>
  <c r="CO112" i="24"/>
  <c r="BZ113" i="24"/>
  <c r="CD113" i="24"/>
  <c r="CH113" i="24"/>
  <c r="CL113" i="24"/>
  <c r="CP113" i="24"/>
  <c r="CA114" i="24"/>
  <c r="CE114" i="24"/>
  <c r="CI114" i="24"/>
  <c r="CM114" i="24"/>
  <c r="CQ114" i="24"/>
  <c r="CB115" i="24"/>
  <c r="CF115" i="24"/>
  <c r="CJ115" i="24"/>
  <c r="CN115" i="24"/>
  <c r="CR115" i="24"/>
  <c r="CC116" i="24"/>
  <c r="CG116" i="24"/>
  <c r="CK116" i="24"/>
  <c r="CO116" i="24"/>
  <c r="BZ117" i="24"/>
  <c r="CD117" i="24"/>
  <c r="CH117" i="24"/>
  <c r="CL117" i="24"/>
  <c r="CP117" i="24"/>
  <c r="CA118" i="24"/>
  <c r="CE118" i="24"/>
  <c r="CI118" i="24"/>
  <c r="CM118" i="24"/>
  <c r="CQ118" i="24"/>
  <c r="CB119" i="24"/>
  <c r="CF119" i="24"/>
  <c r="CJ119" i="24"/>
  <c r="CN119" i="24"/>
  <c r="CR119" i="24"/>
  <c r="CC120" i="24"/>
  <c r="CG120" i="24"/>
  <c r="CK120" i="24"/>
  <c r="CO120" i="24"/>
  <c r="BZ121" i="24"/>
  <c r="CD121" i="24"/>
  <c r="CH121" i="24"/>
  <c r="CL121" i="24"/>
  <c r="CP121" i="24"/>
  <c r="CA122" i="24"/>
  <c r="CE122" i="24"/>
  <c r="CI122" i="24"/>
  <c r="CM122" i="24"/>
  <c r="CQ122" i="24"/>
  <c r="CB123" i="24"/>
  <c r="CF123" i="24"/>
  <c r="CJ123" i="24"/>
  <c r="CN123" i="24"/>
  <c r="CR123" i="24"/>
  <c r="CC124" i="24"/>
  <c r="CG124" i="24"/>
  <c r="CK124" i="24"/>
  <c r="CO124" i="24"/>
  <c r="BZ125" i="24"/>
  <c r="CD125" i="24"/>
  <c r="CH125" i="24"/>
  <c r="CL125" i="24"/>
  <c r="CP125" i="24"/>
  <c r="CA126" i="24"/>
  <c r="CE126" i="24"/>
  <c r="CI126" i="24"/>
  <c r="CM126" i="24"/>
  <c r="CQ126" i="24"/>
  <c r="CB127" i="24"/>
  <c r="CF127" i="24"/>
  <c r="CJ127" i="24"/>
  <c r="CN127" i="24"/>
  <c r="CR127" i="24"/>
  <c r="CC128" i="24"/>
  <c r="CG128" i="24"/>
  <c r="CK128" i="24"/>
  <c r="CO128" i="24"/>
  <c r="BZ129" i="24"/>
  <c r="CD129" i="24"/>
  <c r="CH129" i="24"/>
  <c r="CL129" i="24"/>
  <c r="CP129" i="24"/>
  <c r="CA130" i="24"/>
  <c r="CE130" i="24"/>
  <c r="CI130" i="24"/>
  <c r="CM130" i="24"/>
  <c r="CQ130" i="24"/>
  <c r="CB131" i="24"/>
  <c r="CF131" i="24"/>
  <c r="CG29" i="24"/>
  <c r="CN41" i="24"/>
  <c r="CJ47" i="24"/>
  <c r="CQ50" i="24"/>
  <c r="CE54" i="24"/>
  <c r="CL57" i="24"/>
  <c r="BZ61" i="24"/>
  <c r="CG64" i="24"/>
  <c r="CN67" i="24"/>
  <c r="CB71" i="24"/>
  <c r="BZ74" i="24"/>
  <c r="CE75" i="24"/>
  <c r="CB76" i="24"/>
  <c r="CR76" i="24"/>
  <c r="CO77" i="24"/>
  <c r="CL78" i="24"/>
  <c r="CI79" i="24"/>
  <c r="CF80" i="24"/>
  <c r="CC81" i="24"/>
  <c r="BZ82" i="24"/>
  <c r="CP82" i="24"/>
  <c r="CM83" i="24"/>
  <c r="CJ84" i="24"/>
  <c r="CG85" i="24"/>
  <c r="CD86" i="24"/>
  <c r="CA87" i="24"/>
  <c r="CQ87" i="24"/>
  <c r="CN88" i="24"/>
  <c r="CK89" i="24"/>
  <c r="CH90" i="24"/>
  <c r="CE91" i="24"/>
  <c r="CB92" i="24"/>
  <c r="CR92" i="24"/>
  <c r="CO93" i="24"/>
  <c r="CL94" i="24"/>
  <c r="CI95" i="24"/>
  <c r="CF96" i="24"/>
  <c r="CC97" i="24"/>
  <c r="BZ98" i="24"/>
  <c r="CP98" i="24"/>
  <c r="CM99" i="24"/>
  <c r="CJ100" i="24"/>
  <c r="CF101" i="24"/>
  <c r="CK101" i="24"/>
  <c r="CQ101" i="24"/>
  <c r="CB102" i="24"/>
  <c r="CF102" i="24"/>
  <c r="CJ102" i="24"/>
  <c r="CN102" i="24"/>
  <c r="CR102" i="24"/>
  <c r="CC103" i="24"/>
  <c r="CG103" i="24"/>
  <c r="CK103" i="24"/>
  <c r="CO103" i="24"/>
  <c r="BZ104" i="24"/>
  <c r="CD104" i="24"/>
  <c r="CH104" i="24"/>
  <c r="CL104" i="24"/>
  <c r="CP104" i="24"/>
  <c r="CA105" i="24"/>
  <c r="CE105" i="24"/>
  <c r="CI105" i="24"/>
  <c r="CM105" i="24"/>
  <c r="CQ105" i="24"/>
  <c r="CB106" i="24"/>
  <c r="CF106" i="24"/>
  <c r="CJ106" i="24"/>
  <c r="CN106" i="24"/>
  <c r="CR106" i="24"/>
  <c r="CC107" i="24"/>
  <c r="CG107" i="24"/>
  <c r="CK107" i="24"/>
  <c r="CO107" i="24"/>
  <c r="BZ108" i="24"/>
  <c r="CD108" i="24"/>
  <c r="CH108" i="24"/>
  <c r="CL108" i="24"/>
  <c r="CP108" i="24"/>
  <c r="CA109" i="24"/>
  <c r="CE109" i="24"/>
  <c r="CI109" i="24"/>
  <c r="CM109" i="24"/>
  <c r="CQ109" i="24"/>
  <c r="CB110" i="24"/>
  <c r="CF110" i="24"/>
  <c r="CJ110" i="24"/>
  <c r="CN110" i="24"/>
  <c r="CR110" i="24"/>
  <c r="CC111" i="24"/>
  <c r="CG111" i="24"/>
  <c r="CK111" i="24"/>
  <c r="CO111" i="24"/>
  <c r="BZ112" i="24"/>
  <c r="CD112" i="24"/>
  <c r="CH112" i="24"/>
  <c r="CL112" i="24"/>
  <c r="CP112" i="24"/>
  <c r="CA113" i="24"/>
  <c r="CE113" i="24"/>
  <c r="CI113" i="24"/>
  <c r="CM113" i="24"/>
  <c r="CQ113" i="24"/>
  <c r="CB114" i="24"/>
  <c r="CF114" i="24"/>
  <c r="CJ114" i="24"/>
  <c r="CN114" i="24"/>
  <c r="CR114" i="24"/>
  <c r="CC115" i="24"/>
  <c r="CG115" i="24"/>
  <c r="CK115" i="24"/>
  <c r="CO115" i="24"/>
  <c r="BZ116" i="24"/>
  <c r="CD116" i="24"/>
  <c r="CH116" i="24"/>
  <c r="CL116" i="24"/>
  <c r="CP116" i="24"/>
  <c r="CA117" i="24"/>
  <c r="CE117" i="24"/>
  <c r="CI117" i="24"/>
  <c r="CM117" i="24"/>
  <c r="CQ117" i="24"/>
  <c r="CB118" i="24"/>
  <c r="CF118" i="24"/>
  <c r="CJ118" i="24"/>
  <c r="CN118" i="24"/>
  <c r="CR118" i="24"/>
  <c r="CC119" i="24"/>
  <c r="CG119" i="24"/>
  <c r="CK119" i="24"/>
  <c r="CO119" i="24"/>
  <c r="BZ120" i="24"/>
  <c r="CD120" i="24"/>
  <c r="CH120" i="24"/>
  <c r="CL120" i="24"/>
  <c r="CP120" i="24"/>
  <c r="CA121" i="24"/>
  <c r="CE121" i="24"/>
  <c r="CI121" i="24"/>
  <c r="CM121" i="24"/>
  <c r="CQ121" i="24"/>
  <c r="CB122" i="24"/>
  <c r="CF122" i="24"/>
  <c r="CJ122" i="24"/>
  <c r="CN122" i="24"/>
  <c r="CR122" i="24"/>
  <c r="CC123" i="24"/>
  <c r="CG123" i="24"/>
  <c r="CK123" i="24"/>
  <c r="CO123" i="24"/>
  <c r="BZ124" i="24"/>
  <c r="CD124" i="24"/>
  <c r="CH124" i="24"/>
  <c r="CL124" i="24"/>
  <c r="CP124" i="24"/>
  <c r="CA125" i="24"/>
  <c r="CE125" i="24"/>
  <c r="CI125" i="24"/>
  <c r="CM125" i="24"/>
  <c r="CQ125" i="24"/>
  <c r="CB126" i="24"/>
  <c r="CF126" i="24"/>
  <c r="CJ126" i="24"/>
  <c r="CN126" i="24"/>
  <c r="CR126" i="24"/>
  <c r="CC127" i="24"/>
  <c r="CG127" i="24"/>
  <c r="CK127" i="24"/>
  <c r="CO127" i="24"/>
  <c r="BZ128" i="24"/>
  <c r="CD128" i="24"/>
  <c r="CH128" i="24"/>
  <c r="CL128" i="24"/>
  <c r="CP128" i="24"/>
  <c r="CA129" i="24"/>
  <c r="CE129" i="24"/>
  <c r="CI129" i="24"/>
  <c r="CM129" i="24"/>
  <c r="CQ129" i="24"/>
  <c r="CB130" i="24"/>
  <c r="CF130" i="24"/>
  <c r="CJ130" i="24"/>
  <c r="CN130" i="24"/>
  <c r="CR130" i="24"/>
  <c r="CC131" i="24"/>
  <c r="CG131" i="24"/>
  <c r="CN32" i="24"/>
  <c r="CH43" i="24"/>
  <c r="CG48" i="24"/>
  <c r="CN51" i="24"/>
  <c r="CB55" i="24"/>
  <c r="CI58" i="24"/>
  <c r="CP61" i="24"/>
  <c r="CD65" i="24"/>
  <c r="CK68" i="24"/>
  <c r="CR71" i="24"/>
  <c r="CH74" i="24"/>
  <c r="CI75" i="24"/>
  <c r="CF76" i="24"/>
  <c r="CC77" i="24"/>
  <c r="BZ78" i="24"/>
  <c r="CP78" i="24"/>
  <c r="CM79" i="24"/>
  <c r="CJ80" i="24"/>
  <c r="CG81" i="24"/>
  <c r="CD82" i="24"/>
  <c r="CA83" i="24"/>
  <c r="CQ83" i="24"/>
  <c r="CN84" i="24"/>
  <c r="CK85" i="24"/>
  <c r="CH86" i="24"/>
  <c r="CE87" i="24"/>
  <c r="CB88" i="24"/>
  <c r="CR88" i="24"/>
  <c r="CO89" i="24"/>
  <c r="CL90" i="24"/>
  <c r="CI91" i="24"/>
  <c r="CF92" i="24"/>
  <c r="CC93" i="24"/>
  <c r="BZ94" i="24"/>
  <c r="CP94" i="24"/>
  <c r="CM95" i="24"/>
  <c r="CJ96" i="24"/>
  <c r="CG97" i="24"/>
  <c r="CD98" i="24"/>
  <c r="CA99" i="24"/>
  <c r="CQ99" i="24"/>
  <c r="CN100" i="24"/>
  <c r="CG101" i="24"/>
  <c r="CM101" i="24"/>
  <c r="CR101" i="24"/>
  <c r="CC102" i="24"/>
  <c r="CG102" i="24"/>
  <c r="CK102" i="24"/>
  <c r="CO102" i="24"/>
  <c r="BZ103" i="24"/>
  <c r="CD103" i="24"/>
  <c r="CH103" i="24"/>
  <c r="CL103" i="24"/>
  <c r="CP103" i="24"/>
  <c r="CA104" i="24"/>
  <c r="CE104" i="24"/>
  <c r="CI104" i="24"/>
  <c r="CM104" i="24"/>
  <c r="CQ104" i="24"/>
  <c r="CB105" i="24"/>
  <c r="CF105" i="24"/>
  <c r="CJ105" i="24"/>
  <c r="CN105" i="24"/>
  <c r="CR105" i="24"/>
  <c r="CC106" i="24"/>
  <c r="CG106" i="24"/>
  <c r="CK106" i="24"/>
  <c r="CO106" i="24"/>
  <c r="BZ107" i="24"/>
  <c r="CD107" i="24"/>
  <c r="CH107" i="24"/>
  <c r="CL107" i="24"/>
  <c r="CP107" i="24"/>
  <c r="CA108" i="24"/>
  <c r="CE108" i="24"/>
  <c r="CI108" i="24"/>
  <c r="CM108" i="24"/>
  <c r="CQ108" i="24"/>
  <c r="CB109" i="24"/>
  <c r="CF109" i="24"/>
  <c r="CJ109" i="24"/>
  <c r="CN109" i="24"/>
  <c r="CR109" i="24"/>
  <c r="CC110" i="24"/>
  <c r="CG110" i="24"/>
  <c r="CK110" i="24"/>
  <c r="CO110" i="24"/>
  <c r="BZ111" i="24"/>
  <c r="CD111" i="24"/>
  <c r="CH111" i="24"/>
  <c r="CL111" i="24"/>
  <c r="CP111" i="24"/>
  <c r="CA112" i="24"/>
  <c r="CE112" i="24"/>
  <c r="CI112" i="24"/>
  <c r="CM112" i="24"/>
  <c r="CQ112" i="24"/>
  <c r="CB113" i="24"/>
  <c r="CF113" i="24"/>
  <c r="CJ113" i="24"/>
  <c r="CN113" i="24"/>
  <c r="CR113" i="24"/>
  <c r="CC114" i="24"/>
  <c r="CG114" i="24"/>
  <c r="CK114" i="24"/>
  <c r="CO114" i="24"/>
  <c r="BZ115" i="24"/>
  <c r="CD115" i="24"/>
  <c r="CH115" i="24"/>
  <c r="CL115" i="24"/>
  <c r="CP115" i="24"/>
  <c r="CA116" i="24"/>
  <c r="CE116" i="24"/>
  <c r="CI116" i="24"/>
  <c r="CM116" i="24"/>
  <c r="CQ116" i="24"/>
  <c r="CB117" i="24"/>
  <c r="CF117" i="24"/>
  <c r="CJ117" i="24"/>
  <c r="CN117" i="24"/>
  <c r="CR117" i="24"/>
  <c r="CC118" i="24"/>
  <c r="CG118" i="24"/>
  <c r="CK118" i="24"/>
  <c r="CO118" i="24"/>
  <c r="BZ119" i="24"/>
  <c r="CD119" i="24"/>
  <c r="CH119" i="24"/>
  <c r="CL119" i="24"/>
  <c r="CP119" i="24"/>
  <c r="CA120" i="24"/>
  <c r="CE120" i="24"/>
  <c r="CI120" i="24"/>
  <c r="CM120" i="24"/>
  <c r="CQ120" i="24"/>
  <c r="CB121" i="24"/>
  <c r="CF121" i="24"/>
  <c r="CJ121" i="24"/>
  <c r="CN121" i="24"/>
  <c r="CR121" i="24"/>
  <c r="CC122" i="24"/>
  <c r="CG122" i="24"/>
  <c r="CK122" i="24"/>
  <c r="CO122" i="24"/>
  <c r="BZ123" i="24"/>
  <c r="CD123" i="24"/>
  <c r="CH123" i="24"/>
  <c r="CL123" i="24"/>
  <c r="CP123" i="24"/>
  <c r="CA124" i="24"/>
  <c r="CE124" i="24"/>
  <c r="CI124" i="24"/>
  <c r="CM124" i="24"/>
  <c r="CQ124" i="24"/>
  <c r="CB125" i="24"/>
  <c r="CF125" i="24"/>
  <c r="CJ125" i="24"/>
  <c r="CN125" i="24"/>
  <c r="CR125" i="24"/>
  <c r="CC126" i="24"/>
  <c r="CG126" i="24"/>
  <c r="CK126" i="24"/>
  <c r="CO126" i="24"/>
  <c r="BZ127" i="24"/>
  <c r="CD127" i="24"/>
  <c r="CH127" i="24"/>
  <c r="CL127" i="24"/>
  <c r="CP127" i="24"/>
  <c r="CA128" i="24"/>
  <c r="CE128" i="24"/>
  <c r="CB36" i="24"/>
  <c r="CR55" i="24"/>
  <c r="CH69" i="24"/>
  <c r="CJ76" i="24"/>
  <c r="CQ79" i="24"/>
  <c r="CE83" i="24"/>
  <c r="CL86" i="24"/>
  <c r="BZ90" i="24"/>
  <c r="CG93" i="24"/>
  <c r="CN96" i="24"/>
  <c r="CB100" i="24"/>
  <c r="BZ102" i="24"/>
  <c r="CP102" i="24"/>
  <c r="CM103" i="24"/>
  <c r="CJ104" i="24"/>
  <c r="CG105" i="24"/>
  <c r="CD106" i="24"/>
  <c r="CA107" i="24"/>
  <c r="CQ107" i="24"/>
  <c r="CN108" i="24"/>
  <c r="CK109" i="24"/>
  <c r="CH110" i="24"/>
  <c r="CE111" i="24"/>
  <c r="CB112" i="24"/>
  <c r="CR112" i="24"/>
  <c r="CO113" i="24"/>
  <c r="CL114" i="24"/>
  <c r="CI115" i="24"/>
  <c r="CF116" i="24"/>
  <c r="CC117" i="24"/>
  <c r="BZ118" i="24"/>
  <c r="CP118" i="24"/>
  <c r="CM119" i="24"/>
  <c r="CJ120" i="24"/>
  <c r="CG121" i="24"/>
  <c r="CD122" i="24"/>
  <c r="CA123" i="24"/>
  <c r="CQ123" i="24"/>
  <c r="CN124" i="24"/>
  <c r="CK125" i="24"/>
  <c r="CH126" i="24"/>
  <c r="CE127" i="24"/>
  <c r="CB128" i="24"/>
  <c r="CM128" i="24"/>
  <c r="CB129" i="24"/>
  <c r="CJ129" i="24"/>
  <c r="CR129" i="24"/>
  <c r="CG130" i="24"/>
  <c r="CO130" i="24"/>
  <c r="CD131" i="24"/>
  <c r="CJ131" i="24"/>
  <c r="CN131" i="24"/>
  <c r="CR131" i="24"/>
  <c r="CC132" i="24"/>
  <c r="CG132" i="24"/>
  <c r="CK132" i="24"/>
  <c r="CO132" i="24"/>
  <c r="BZ133" i="24"/>
  <c r="CD133" i="24"/>
  <c r="CH133" i="24"/>
  <c r="CL133" i="24"/>
  <c r="CP133" i="24"/>
  <c r="CA134" i="24"/>
  <c r="CE134" i="24"/>
  <c r="CI134" i="24"/>
  <c r="CM134" i="24"/>
  <c r="CQ134" i="24"/>
  <c r="CB135" i="24"/>
  <c r="CF135" i="24"/>
  <c r="CJ135" i="24"/>
  <c r="CN135" i="24"/>
  <c r="CR135" i="24"/>
  <c r="CC136" i="24"/>
  <c r="CG136" i="24"/>
  <c r="CK136" i="24"/>
  <c r="CO136" i="24"/>
  <c r="BZ137" i="24"/>
  <c r="CD137" i="24"/>
  <c r="CH137" i="24"/>
  <c r="CL137" i="24"/>
  <c r="CP137" i="24"/>
  <c r="CA138" i="24"/>
  <c r="CE138" i="24"/>
  <c r="CI138" i="24"/>
  <c r="CM138" i="24"/>
  <c r="CQ138" i="24"/>
  <c r="CB139" i="24"/>
  <c r="CF139" i="24"/>
  <c r="CJ139" i="24"/>
  <c r="CN139" i="24"/>
  <c r="CR139" i="24"/>
  <c r="CC140" i="24"/>
  <c r="CG140" i="24"/>
  <c r="CK140" i="24"/>
  <c r="CO140" i="24"/>
  <c r="BZ141" i="24"/>
  <c r="CD141" i="24"/>
  <c r="CH141" i="24"/>
  <c r="CL141" i="24"/>
  <c r="CP141" i="24"/>
  <c r="CA142" i="24"/>
  <c r="CE142" i="24"/>
  <c r="CI142" i="24"/>
  <c r="CM142" i="24"/>
  <c r="CQ142" i="24"/>
  <c r="CB143" i="24"/>
  <c r="CF143" i="24"/>
  <c r="CJ143" i="24"/>
  <c r="CN143" i="24"/>
  <c r="CR143" i="24"/>
  <c r="CC144" i="24"/>
  <c r="CG144" i="24"/>
  <c r="CK144" i="24"/>
  <c r="CO144" i="24"/>
  <c r="BZ145" i="24"/>
  <c r="CD145" i="24"/>
  <c r="CH145" i="24"/>
  <c r="CL145" i="24"/>
  <c r="CP145" i="24"/>
  <c r="CA146" i="24"/>
  <c r="CE146" i="24"/>
  <c r="CI146" i="24"/>
  <c r="CM146" i="24"/>
  <c r="CQ146" i="24"/>
  <c r="CB147" i="24"/>
  <c r="CF147" i="24"/>
  <c r="CJ147" i="24"/>
  <c r="CN147" i="24"/>
  <c r="CR147" i="24"/>
  <c r="CC148" i="24"/>
  <c r="CG148" i="24"/>
  <c r="CK148" i="24"/>
  <c r="CO148" i="24"/>
  <c r="BZ149" i="24"/>
  <c r="CD149" i="24"/>
  <c r="CH149" i="24"/>
  <c r="CL149" i="24"/>
  <c r="CP149" i="24"/>
  <c r="CA150" i="24"/>
  <c r="CE150" i="24"/>
  <c r="CI150" i="24"/>
  <c r="CM150" i="24"/>
  <c r="CQ150" i="24"/>
  <c r="CB151" i="24"/>
  <c r="CF151" i="24"/>
  <c r="CJ151" i="24"/>
  <c r="CN151" i="24"/>
  <c r="CR151" i="24"/>
  <c r="CC152" i="24"/>
  <c r="CG152" i="24"/>
  <c r="CK152" i="24"/>
  <c r="CO152" i="24"/>
  <c r="BZ153" i="24"/>
  <c r="CD153" i="24"/>
  <c r="CH153" i="24"/>
  <c r="CL153" i="24"/>
  <c r="CP153" i="24"/>
  <c r="CA154" i="24"/>
  <c r="CE154" i="24"/>
  <c r="CI154" i="24"/>
  <c r="CM154" i="24"/>
  <c r="CQ154" i="24"/>
  <c r="CB155" i="24"/>
  <c r="CF155" i="24"/>
  <c r="CJ155" i="24"/>
  <c r="CN155" i="24"/>
  <c r="CR155" i="24"/>
  <c r="CC156" i="24"/>
  <c r="CG156" i="24"/>
  <c r="CK156" i="24"/>
  <c r="CO156" i="24"/>
  <c r="BZ157" i="24"/>
  <c r="CD157" i="24"/>
  <c r="CH157" i="24"/>
  <c r="CL157" i="24"/>
  <c r="CP157" i="24"/>
  <c r="CA158" i="24"/>
  <c r="CE158" i="24"/>
  <c r="CI158" i="24"/>
  <c r="CM158" i="24"/>
  <c r="CQ158" i="24"/>
  <c r="CB159" i="24"/>
  <c r="CF159" i="24"/>
  <c r="CJ159" i="24"/>
  <c r="CN159" i="24"/>
  <c r="CR159" i="24"/>
  <c r="CC160" i="24"/>
  <c r="CG160" i="24"/>
  <c r="CK160" i="24"/>
  <c r="CO160" i="24"/>
  <c r="BZ161" i="24"/>
  <c r="CD161" i="24"/>
  <c r="CH161" i="24"/>
  <c r="CL161" i="24"/>
  <c r="CP161" i="24"/>
  <c r="CA162" i="24"/>
  <c r="CE162" i="24"/>
  <c r="CI162" i="24"/>
  <c r="CM162" i="24"/>
  <c r="CQ162" i="24"/>
  <c r="CB163" i="24"/>
  <c r="CF163" i="24"/>
  <c r="CJ163" i="24"/>
  <c r="CN163" i="24"/>
  <c r="CR163" i="24"/>
  <c r="CC164" i="24"/>
  <c r="CG164" i="24"/>
  <c r="CK164" i="24"/>
  <c r="CO164" i="24"/>
  <c r="BZ165" i="24"/>
  <c r="CD165" i="24"/>
  <c r="CH165" i="24"/>
  <c r="CL165" i="24"/>
  <c r="CP165" i="24"/>
  <c r="CA166" i="24"/>
  <c r="CE166" i="24"/>
  <c r="CI166" i="24"/>
  <c r="CM166" i="24"/>
  <c r="CQ166" i="24"/>
  <c r="CB167" i="24"/>
  <c r="CF167" i="24"/>
  <c r="CJ167" i="24"/>
  <c r="CN167" i="24"/>
  <c r="CR167" i="24"/>
  <c r="CC168" i="24"/>
  <c r="CG168" i="24"/>
  <c r="CK168" i="24"/>
  <c r="CO168" i="24"/>
  <c r="BZ169" i="24"/>
  <c r="CD169" i="24"/>
  <c r="CH169" i="24"/>
  <c r="CL169" i="24"/>
  <c r="CP169" i="24"/>
  <c r="CA170" i="24"/>
  <c r="CE170" i="24"/>
  <c r="CI170" i="24"/>
  <c r="CM170" i="24"/>
  <c r="CQ170" i="24"/>
  <c r="CB171" i="24"/>
  <c r="CF171" i="24"/>
  <c r="CJ171" i="24"/>
  <c r="CN171" i="24"/>
  <c r="CR171" i="24"/>
  <c r="CC172" i="24"/>
  <c r="CG172" i="24"/>
  <c r="CK172" i="24"/>
  <c r="CO172" i="24"/>
  <c r="BZ173" i="24"/>
  <c r="CD173" i="24"/>
  <c r="CH173" i="24"/>
  <c r="CL173" i="24"/>
  <c r="CP173" i="24"/>
  <c r="CA174" i="24"/>
  <c r="CE174" i="24"/>
  <c r="CI174" i="24"/>
  <c r="CM174" i="24"/>
  <c r="CQ174" i="24"/>
  <c r="CB175" i="24"/>
  <c r="CF175" i="24"/>
  <c r="CJ175" i="24"/>
  <c r="CN175" i="24"/>
  <c r="CR175" i="24"/>
  <c r="CC176" i="24"/>
  <c r="CG176" i="24"/>
  <c r="CK176" i="24"/>
  <c r="CO176" i="24"/>
  <c r="BZ177" i="24"/>
  <c r="CD177" i="24"/>
  <c r="CH177" i="24"/>
  <c r="CL177" i="24"/>
  <c r="CP177" i="24"/>
  <c r="CA178" i="24"/>
  <c r="CE178" i="24"/>
  <c r="CI178" i="24"/>
  <c r="CM178" i="24"/>
  <c r="CQ178" i="24"/>
  <c r="CB179" i="24"/>
  <c r="CF179" i="24"/>
  <c r="CJ179" i="24"/>
  <c r="CN179" i="24"/>
  <c r="CR179" i="24"/>
  <c r="CC180" i="24"/>
  <c r="CG180" i="24"/>
  <c r="CK180" i="24"/>
  <c r="CO180" i="24"/>
  <c r="BZ181" i="24"/>
  <c r="CD181" i="24"/>
  <c r="CH181" i="24"/>
  <c r="CL181" i="24"/>
  <c r="CP181" i="24"/>
  <c r="CA182" i="24"/>
  <c r="CE182" i="24"/>
  <c r="CI182" i="24"/>
  <c r="CM182" i="24"/>
  <c r="CQ182" i="24"/>
  <c r="CB183" i="24"/>
  <c r="CF183" i="24"/>
  <c r="CJ183" i="24"/>
  <c r="CN183" i="24"/>
  <c r="CR183" i="24"/>
  <c r="CC184" i="24"/>
  <c r="CG184" i="24"/>
  <c r="CK184" i="24"/>
  <c r="CO184" i="24"/>
  <c r="BZ185" i="24"/>
  <c r="CD185" i="24"/>
  <c r="CH185" i="24"/>
  <c r="CL185" i="24"/>
  <c r="CP185" i="24"/>
  <c r="CA186" i="24"/>
  <c r="CE186" i="24"/>
  <c r="CI186" i="24"/>
  <c r="CM186" i="24"/>
  <c r="CQ186" i="24"/>
  <c r="CB187" i="24"/>
  <c r="CF187" i="24"/>
  <c r="CJ187" i="24"/>
  <c r="CN187" i="24"/>
  <c r="CR187" i="24"/>
  <c r="CC188" i="24"/>
  <c r="CG188" i="24"/>
  <c r="CK188" i="24"/>
  <c r="CO188" i="24"/>
  <c r="BZ189" i="24"/>
  <c r="CD189" i="24"/>
  <c r="CH189" i="24"/>
  <c r="CL189" i="24"/>
  <c r="CP189" i="24"/>
  <c r="CB45" i="24"/>
  <c r="CF59" i="24"/>
  <c r="CO72" i="24"/>
  <c r="CG77" i="24"/>
  <c r="CN80" i="24"/>
  <c r="CB84" i="24"/>
  <c r="CI87" i="24"/>
  <c r="CP90" i="24"/>
  <c r="CD94" i="24"/>
  <c r="CK97" i="24"/>
  <c r="CR100" i="24"/>
  <c r="CD102" i="24"/>
  <c r="CA103" i="24"/>
  <c r="CQ103" i="24"/>
  <c r="CN104" i="24"/>
  <c r="CK105" i="24"/>
  <c r="CH106" i="24"/>
  <c r="CE107" i="24"/>
  <c r="CB108" i="24"/>
  <c r="CR108" i="24"/>
  <c r="CO109" i="24"/>
  <c r="CL110" i="24"/>
  <c r="CI111" i="24"/>
  <c r="CF112" i="24"/>
  <c r="CC113" i="24"/>
  <c r="BZ114" i="24"/>
  <c r="CP114" i="24"/>
  <c r="CM115" i="24"/>
  <c r="CJ116" i="24"/>
  <c r="CG117" i="24"/>
  <c r="CD118" i="24"/>
  <c r="CA119" i="24"/>
  <c r="CQ119" i="24"/>
  <c r="CN120" i="24"/>
  <c r="CK121" i="24"/>
  <c r="CH122" i="24"/>
  <c r="CE123" i="24"/>
  <c r="CB124" i="24"/>
  <c r="CR124" i="24"/>
  <c r="CO125" i="24"/>
  <c r="CL126" i="24"/>
  <c r="CI127" i="24"/>
  <c r="CF128" i="24"/>
  <c r="CN128" i="24"/>
  <c r="CC129" i="24"/>
  <c r="CK129" i="24"/>
  <c r="BZ130" i="24"/>
  <c r="CH130" i="24"/>
  <c r="CP130" i="24"/>
  <c r="CE131" i="24"/>
  <c r="CK131" i="24"/>
  <c r="CO131" i="24"/>
  <c r="BZ132" i="24"/>
  <c r="CD132" i="24"/>
  <c r="CH132" i="24"/>
  <c r="CL132" i="24"/>
  <c r="CP132" i="24"/>
  <c r="CA133" i="24"/>
  <c r="CE133" i="24"/>
  <c r="CI133" i="24"/>
  <c r="CM133" i="24"/>
  <c r="CQ133" i="24"/>
  <c r="CB134" i="24"/>
  <c r="CF134" i="24"/>
  <c r="CJ134" i="24"/>
  <c r="CN134" i="24"/>
  <c r="CR134" i="24"/>
  <c r="CC135" i="24"/>
  <c r="CG135" i="24"/>
  <c r="CK135" i="24"/>
  <c r="CO135" i="24"/>
  <c r="BZ136" i="24"/>
  <c r="CD136" i="24"/>
  <c r="CH136" i="24"/>
  <c r="CL136" i="24"/>
  <c r="CP136" i="24"/>
  <c r="CA137" i="24"/>
  <c r="CE137" i="24"/>
  <c r="CI137" i="24"/>
  <c r="CM137" i="24"/>
  <c r="CQ137" i="24"/>
  <c r="CB138" i="24"/>
  <c r="CF138" i="24"/>
  <c r="CJ138" i="24"/>
  <c r="CN138" i="24"/>
  <c r="CR138" i="24"/>
  <c r="CC139" i="24"/>
  <c r="CG139" i="24"/>
  <c r="CK139" i="24"/>
  <c r="CO139" i="24"/>
  <c r="BZ140" i="24"/>
  <c r="CD140" i="24"/>
  <c r="CH140" i="24"/>
  <c r="CL140" i="24"/>
  <c r="CP140" i="24"/>
  <c r="CA141" i="24"/>
  <c r="CE141" i="24"/>
  <c r="CI141" i="24"/>
  <c r="CM141" i="24"/>
  <c r="CQ141" i="24"/>
  <c r="CB142" i="24"/>
  <c r="CF142" i="24"/>
  <c r="CJ142" i="24"/>
  <c r="CN142" i="24"/>
  <c r="CR142" i="24"/>
  <c r="CC143" i="24"/>
  <c r="CG143" i="24"/>
  <c r="CK143" i="24"/>
  <c r="CO143" i="24"/>
  <c r="BZ144" i="24"/>
  <c r="CD144" i="24"/>
  <c r="CH144" i="24"/>
  <c r="CL144" i="24"/>
  <c r="CP144" i="24"/>
  <c r="CA145" i="24"/>
  <c r="CE145" i="24"/>
  <c r="CI145" i="24"/>
  <c r="CM145" i="24"/>
  <c r="CQ145" i="24"/>
  <c r="CB146" i="24"/>
  <c r="CF146" i="24"/>
  <c r="CJ146" i="24"/>
  <c r="CN146" i="24"/>
  <c r="CR146" i="24"/>
  <c r="CC147" i="24"/>
  <c r="CG147" i="24"/>
  <c r="CK147" i="24"/>
  <c r="CO147" i="24"/>
  <c r="BZ148" i="24"/>
  <c r="CD148" i="24"/>
  <c r="CH148" i="24"/>
  <c r="CL148" i="24"/>
  <c r="CP148" i="24"/>
  <c r="CA149" i="24"/>
  <c r="CE149" i="24"/>
  <c r="CI149" i="24"/>
  <c r="CM149" i="24"/>
  <c r="CQ149" i="24"/>
  <c r="CB150" i="24"/>
  <c r="CF150" i="24"/>
  <c r="CJ150" i="24"/>
  <c r="CN150" i="24"/>
  <c r="CR150" i="24"/>
  <c r="CC151" i="24"/>
  <c r="CG151" i="24"/>
  <c r="CK151" i="24"/>
  <c r="CO151" i="24"/>
  <c r="BZ152" i="24"/>
  <c r="CD152" i="24"/>
  <c r="CH152" i="24"/>
  <c r="CL152" i="24"/>
  <c r="CP152" i="24"/>
  <c r="CA153" i="24"/>
  <c r="CE153" i="24"/>
  <c r="CI153" i="24"/>
  <c r="CM153" i="24"/>
  <c r="CQ153" i="24"/>
  <c r="CB154" i="24"/>
  <c r="CF154" i="24"/>
  <c r="CJ154" i="24"/>
  <c r="CN154" i="24"/>
  <c r="CR154" i="24"/>
  <c r="CC155" i="24"/>
  <c r="CG155" i="24"/>
  <c r="CK155" i="24"/>
  <c r="CO155" i="24"/>
  <c r="BZ156" i="24"/>
  <c r="CD156" i="24"/>
  <c r="CH156" i="24"/>
  <c r="CL156" i="24"/>
  <c r="CP156" i="24"/>
  <c r="CA157" i="24"/>
  <c r="CE157" i="24"/>
  <c r="CI157" i="24"/>
  <c r="CM157" i="24"/>
  <c r="CQ157" i="24"/>
  <c r="CB158" i="24"/>
  <c r="CF158" i="24"/>
  <c r="CJ158" i="24"/>
  <c r="CN158" i="24"/>
  <c r="CR158" i="24"/>
  <c r="CC159" i="24"/>
  <c r="CG159" i="24"/>
  <c r="CK159" i="24"/>
  <c r="CO159" i="24"/>
  <c r="BZ160" i="24"/>
  <c r="CD160" i="24"/>
  <c r="CH160" i="24"/>
  <c r="CL160" i="24"/>
  <c r="CP160" i="24"/>
  <c r="CA161" i="24"/>
  <c r="CE161" i="24"/>
  <c r="CI161" i="24"/>
  <c r="CM161" i="24"/>
  <c r="CQ161" i="24"/>
  <c r="CB162" i="24"/>
  <c r="CF162" i="24"/>
  <c r="CJ162" i="24"/>
  <c r="CN162" i="24"/>
  <c r="CR162" i="24"/>
  <c r="CC163" i="24"/>
  <c r="CG163" i="24"/>
  <c r="CK163" i="24"/>
  <c r="CO163" i="24"/>
  <c r="BZ164" i="24"/>
  <c r="CD164" i="24"/>
  <c r="CH164" i="24"/>
  <c r="CL164" i="24"/>
  <c r="CP164" i="24"/>
  <c r="CA165" i="24"/>
  <c r="CE165" i="24"/>
  <c r="CI165" i="24"/>
  <c r="CM165" i="24"/>
  <c r="CQ165" i="24"/>
  <c r="CB166" i="24"/>
  <c r="CF166" i="24"/>
  <c r="CJ166" i="24"/>
  <c r="CN166" i="24"/>
  <c r="CR166" i="24"/>
  <c r="CC167" i="24"/>
  <c r="CG167" i="24"/>
  <c r="CK167" i="24"/>
  <c r="CO167" i="24"/>
  <c r="BZ168" i="24"/>
  <c r="CD168" i="24"/>
  <c r="CH168" i="24"/>
  <c r="CL168" i="24"/>
  <c r="CP168" i="24"/>
  <c r="CA169" i="24"/>
  <c r="CE169" i="24"/>
  <c r="CI169" i="24"/>
  <c r="CM169" i="24"/>
  <c r="CQ169" i="24"/>
  <c r="CB170" i="24"/>
  <c r="CF170" i="24"/>
  <c r="CJ170" i="24"/>
  <c r="CN170" i="24"/>
  <c r="CR170" i="24"/>
  <c r="CC171" i="24"/>
  <c r="CG171" i="24"/>
  <c r="CK171" i="24"/>
  <c r="CO171" i="24"/>
  <c r="BZ172" i="24"/>
  <c r="CD172" i="24"/>
  <c r="CH172" i="24"/>
  <c r="CL172" i="24"/>
  <c r="CP172" i="24"/>
  <c r="CA173" i="24"/>
  <c r="CE173" i="24"/>
  <c r="CI173" i="24"/>
  <c r="CM173" i="24"/>
  <c r="CQ173" i="24"/>
  <c r="CB174" i="24"/>
  <c r="CF174" i="24"/>
  <c r="CJ174" i="24"/>
  <c r="CN174" i="24"/>
  <c r="CR174" i="24"/>
  <c r="CC175" i="24"/>
  <c r="CG175" i="24"/>
  <c r="CK175" i="24"/>
  <c r="CO175" i="24"/>
  <c r="BZ176" i="24"/>
  <c r="CD176" i="24"/>
  <c r="CH176" i="24"/>
  <c r="CL176" i="24"/>
  <c r="CP176" i="24"/>
  <c r="CA177" i="24"/>
  <c r="CE177" i="24"/>
  <c r="CI177" i="24"/>
  <c r="CM177" i="24"/>
  <c r="CQ177" i="24"/>
  <c r="CB178" i="24"/>
  <c r="CF178" i="24"/>
  <c r="CJ178" i="24"/>
  <c r="CN178" i="24"/>
  <c r="CR178" i="24"/>
  <c r="CC179" i="24"/>
  <c r="CG179" i="24"/>
  <c r="CK179" i="24"/>
  <c r="CO179" i="24"/>
  <c r="BZ180" i="24"/>
  <c r="CD180" i="24"/>
  <c r="CH180" i="24"/>
  <c r="CL180" i="24"/>
  <c r="CP180" i="24"/>
  <c r="CA181" i="24"/>
  <c r="CE181" i="24"/>
  <c r="CI181" i="24"/>
  <c r="CM181" i="24"/>
  <c r="CQ181" i="24"/>
  <c r="CB182" i="24"/>
  <c r="CF182" i="24"/>
  <c r="CJ182" i="24"/>
  <c r="CN182" i="24"/>
  <c r="CR182" i="24"/>
  <c r="CC183" i="24"/>
  <c r="CG183" i="24"/>
  <c r="CK183" i="24"/>
  <c r="CO183" i="24"/>
  <c r="BZ184" i="24"/>
  <c r="CD184" i="24"/>
  <c r="CH184" i="24"/>
  <c r="CL184" i="24"/>
  <c r="CP184" i="24"/>
  <c r="CA185" i="24"/>
  <c r="CE185" i="24"/>
  <c r="CI185" i="24"/>
  <c r="CM185" i="24"/>
  <c r="CQ185" i="24"/>
  <c r="CB186" i="24"/>
  <c r="CF186" i="24"/>
  <c r="CJ186" i="24"/>
  <c r="CN186" i="24"/>
  <c r="CR186" i="24"/>
  <c r="CC187" i="24"/>
  <c r="CG187" i="24"/>
  <c r="CK187" i="24"/>
  <c r="CO187" i="24"/>
  <c r="BZ188" i="24"/>
  <c r="CD188" i="24"/>
  <c r="CH188" i="24"/>
  <c r="CL188" i="24"/>
  <c r="CP188" i="24"/>
  <c r="CA189" i="24"/>
  <c r="CE189" i="24"/>
  <c r="CI189" i="24"/>
  <c r="CM189" i="24"/>
  <c r="CQ189" i="24"/>
  <c r="CB190" i="24"/>
  <c r="CF190" i="24"/>
  <c r="CJ190" i="24"/>
  <c r="CN190" i="24"/>
  <c r="CR190" i="24"/>
  <c r="CC191" i="24"/>
  <c r="CG191" i="24"/>
  <c r="CK191" i="24"/>
  <c r="CO191" i="24"/>
  <c r="BZ192" i="24"/>
  <c r="CD192" i="24"/>
  <c r="CH192" i="24"/>
  <c r="CL192" i="24"/>
  <c r="CD49" i="24"/>
  <c r="CM62" i="24"/>
  <c r="CP74" i="24"/>
  <c r="CD78" i="24"/>
  <c r="CK81" i="24"/>
  <c r="CR84" i="24"/>
  <c r="CF88" i="24"/>
  <c r="CM91" i="24"/>
  <c r="CA95" i="24"/>
  <c r="CH98" i="24"/>
  <c r="CI101" i="24"/>
  <c r="CH102" i="24"/>
  <c r="CE103" i="24"/>
  <c r="CB104" i="24"/>
  <c r="CR104" i="24"/>
  <c r="CO105" i="24"/>
  <c r="CL106" i="24"/>
  <c r="CI107" i="24"/>
  <c r="CF108" i="24"/>
  <c r="CC109" i="24"/>
  <c r="BZ110" i="24"/>
  <c r="CP110" i="24"/>
  <c r="CM111" i="24"/>
  <c r="CJ112" i="24"/>
  <c r="CG113" i="24"/>
  <c r="CD114" i="24"/>
  <c r="CA115" i="24"/>
  <c r="CQ115" i="24"/>
  <c r="CN116" i="24"/>
  <c r="CK117" i="24"/>
  <c r="CH118" i="24"/>
  <c r="CE119" i="24"/>
  <c r="CB120" i="24"/>
  <c r="CR120" i="24"/>
  <c r="CO121" i="24"/>
  <c r="CL122" i="24"/>
  <c r="CI123" i="24"/>
  <c r="CF124" i="24"/>
  <c r="CC125" i="24"/>
  <c r="BZ126" i="24"/>
  <c r="CP126" i="24"/>
  <c r="CM127" i="24"/>
  <c r="CI128" i="24"/>
  <c r="CQ128" i="24"/>
  <c r="CF129" i="24"/>
  <c r="CN129" i="24"/>
  <c r="CC130" i="24"/>
  <c r="CK130" i="24"/>
  <c r="BZ131" i="24"/>
  <c r="CH131" i="24"/>
  <c r="CL131" i="24"/>
  <c r="CP131" i="24"/>
  <c r="CA132" i="24"/>
  <c r="CE132" i="24"/>
  <c r="CI132" i="24"/>
  <c r="CM132" i="24"/>
  <c r="CQ132" i="24"/>
  <c r="CB133" i="24"/>
  <c r="CF133" i="24"/>
  <c r="CJ133" i="24"/>
  <c r="CN133" i="24"/>
  <c r="CR133" i="24"/>
  <c r="CC134" i="24"/>
  <c r="CG134" i="24"/>
  <c r="CK134" i="24"/>
  <c r="CO134" i="24"/>
  <c r="BZ135" i="24"/>
  <c r="CD135" i="24"/>
  <c r="CH135" i="24"/>
  <c r="CL135" i="24"/>
  <c r="CP135" i="24"/>
  <c r="CA136" i="24"/>
  <c r="CE136" i="24"/>
  <c r="CI136" i="24"/>
  <c r="CM136" i="24"/>
  <c r="CQ136" i="24"/>
  <c r="CB137" i="24"/>
  <c r="CF137" i="24"/>
  <c r="CJ137" i="24"/>
  <c r="CN137" i="24"/>
  <c r="CR137" i="24"/>
  <c r="CC138" i="24"/>
  <c r="CG138" i="24"/>
  <c r="CK138" i="24"/>
  <c r="CO138" i="24"/>
  <c r="BZ139" i="24"/>
  <c r="CD139" i="24"/>
  <c r="CH139" i="24"/>
  <c r="CL139" i="24"/>
  <c r="CP139" i="24"/>
  <c r="CA140" i="24"/>
  <c r="CE140" i="24"/>
  <c r="CI140" i="24"/>
  <c r="CM140" i="24"/>
  <c r="CQ140" i="24"/>
  <c r="CB141" i="24"/>
  <c r="CF141" i="24"/>
  <c r="CJ141" i="24"/>
  <c r="CN141" i="24"/>
  <c r="CR141" i="24"/>
  <c r="CC142" i="24"/>
  <c r="CG142" i="24"/>
  <c r="CK142" i="24"/>
  <c r="CO142" i="24"/>
  <c r="BZ143" i="24"/>
  <c r="CD143" i="24"/>
  <c r="CH143" i="24"/>
  <c r="CL143" i="24"/>
  <c r="CP143" i="24"/>
  <c r="CA144" i="24"/>
  <c r="CE144" i="24"/>
  <c r="CI144" i="24"/>
  <c r="CM144" i="24"/>
  <c r="CQ144" i="24"/>
  <c r="CB145" i="24"/>
  <c r="CF145" i="24"/>
  <c r="CJ145" i="24"/>
  <c r="CN145" i="24"/>
  <c r="CR145" i="24"/>
  <c r="CC146" i="24"/>
  <c r="CG146" i="24"/>
  <c r="CK146" i="24"/>
  <c r="CO146" i="24"/>
  <c r="BZ147" i="24"/>
  <c r="CD147" i="24"/>
  <c r="CH147" i="24"/>
  <c r="CL147" i="24"/>
  <c r="CP147" i="24"/>
  <c r="CA148" i="24"/>
  <c r="CE148" i="24"/>
  <c r="CI148" i="24"/>
  <c r="CM148" i="24"/>
  <c r="CQ148" i="24"/>
  <c r="CB149" i="24"/>
  <c r="CF149" i="24"/>
  <c r="CJ149" i="24"/>
  <c r="CN149" i="24"/>
  <c r="CR149" i="24"/>
  <c r="CC150" i="24"/>
  <c r="CG150" i="24"/>
  <c r="CK150" i="24"/>
  <c r="CO150" i="24"/>
  <c r="BZ151" i="24"/>
  <c r="CD151" i="24"/>
  <c r="CH151" i="24"/>
  <c r="CL151" i="24"/>
  <c r="CP151" i="24"/>
  <c r="CA152" i="24"/>
  <c r="CE152" i="24"/>
  <c r="CI152" i="24"/>
  <c r="CM152" i="24"/>
  <c r="CQ152" i="24"/>
  <c r="CB153" i="24"/>
  <c r="CF153" i="24"/>
  <c r="CJ153" i="24"/>
  <c r="CN153" i="24"/>
  <c r="CR153" i="24"/>
  <c r="CC154" i="24"/>
  <c r="CG154" i="24"/>
  <c r="CK154" i="24"/>
  <c r="CO154" i="24"/>
  <c r="BZ155" i="24"/>
  <c r="CD155" i="24"/>
  <c r="CH155" i="24"/>
  <c r="CL155" i="24"/>
  <c r="CP155" i="24"/>
  <c r="CA156" i="24"/>
  <c r="CE156" i="24"/>
  <c r="CI156" i="24"/>
  <c r="CM156" i="24"/>
  <c r="CQ156" i="24"/>
  <c r="CB157" i="24"/>
  <c r="CF157" i="24"/>
  <c r="CJ157" i="24"/>
  <c r="CN157" i="24"/>
  <c r="CR157" i="24"/>
  <c r="CC158" i="24"/>
  <c r="CG158" i="24"/>
  <c r="CK158" i="24"/>
  <c r="CO158" i="24"/>
  <c r="BZ159" i="24"/>
  <c r="CD159" i="24"/>
  <c r="CH159" i="24"/>
  <c r="CL159" i="24"/>
  <c r="CP159" i="24"/>
  <c r="CA160" i="24"/>
  <c r="CE160" i="24"/>
  <c r="CI160" i="24"/>
  <c r="CM160" i="24"/>
  <c r="CQ160" i="24"/>
  <c r="CB161" i="24"/>
  <c r="CF161" i="24"/>
  <c r="CJ161" i="24"/>
  <c r="CN161" i="24"/>
  <c r="CR161" i="24"/>
  <c r="CC162" i="24"/>
  <c r="CG162" i="24"/>
  <c r="CK162" i="24"/>
  <c r="CO162" i="24"/>
  <c r="BZ163" i="24"/>
  <c r="CD163" i="24"/>
  <c r="CH163" i="24"/>
  <c r="CL163" i="24"/>
  <c r="CP163" i="24"/>
  <c r="CA164" i="24"/>
  <c r="CE164" i="24"/>
  <c r="CI164" i="24"/>
  <c r="CM164" i="24"/>
  <c r="CQ164" i="24"/>
  <c r="CB165" i="24"/>
  <c r="CF165" i="24"/>
  <c r="CJ165" i="24"/>
  <c r="CN165" i="24"/>
  <c r="CR165" i="24"/>
  <c r="CC166" i="24"/>
  <c r="CG166" i="24"/>
  <c r="CK166" i="24"/>
  <c r="CO166" i="24"/>
  <c r="BZ167" i="24"/>
  <c r="CD167" i="24"/>
  <c r="CH167" i="24"/>
  <c r="CL167" i="24"/>
  <c r="CP167" i="24"/>
  <c r="CA168" i="24"/>
  <c r="CE168" i="24"/>
  <c r="CI168" i="24"/>
  <c r="CM168" i="24"/>
  <c r="CQ168" i="24"/>
  <c r="CB169" i="24"/>
  <c r="CF169" i="24"/>
  <c r="CJ169" i="24"/>
  <c r="CN169" i="24"/>
  <c r="CR169" i="24"/>
  <c r="CC170" i="24"/>
  <c r="CG170" i="24"/>
  <c r="CK170" i="24"/>
  <c r="CO170" i="24"/>
  <c r="BZ171" i="24"/>
  <c r="CD171" i="24"/>
  <c r="CH171" i="24"/>
  <c r="CL171" i="24"/>
  <c r="CP171" i="24"/>
  <c r="CA172" i="24"/>
  <c r="CE172" i="24"/>
  <c r="CI172" i="24"/>
  <c r="CM172" i="24"/>
  <c r="CQ172" i="24"/>
  <c r="CB173" i="24"/>
  <c r="CF173" i="24"/>
  <c r="CJ173" i="24"/>
  <c r="CN173" i="24"/>
  <c r="CR173" i="24"/>
  <c r="CC174" i="24"/>
  <c r="CG174" i="24"/>
  <c r="CK174" i="24"/>
  <c r="CO174" i="24"/>
  <c r="BZ175" i="24"/>
  <c r="CD175" i="24"/>
  <c r="CH175" i="24"/>
  <c r="CL175" i="24"/>
  <c r="CP175" i="24"/>
  <c r="CA176" i="24"/>
  <c r="CE176" i="24"/>
  <c r="CI176" i="24"/>
  <c r="CM176" i="24"/>
  <c r="CQ176" i="24"/>
  <c r="CB177" i="24"/>
  <c r="CF177" i="24"/>
  <c r="CJ177" i="24"/>
  <c r="CN177" i="24"/>
  <c r="CR177" i="24"/>
  <c r="CC178" i="24"/>
  <c r="CG178" i="24"/>
  <c r="CK178" i="24"/>
  <c r="CO178" i="24"/>
  <c r="BZ179" i="24"/>
  <c r="CD179" i="24"/>
  <c r="CH179" i="24"/>
  <c r="CL179" i="24"/>
  <c r="CP179" i="24"/>
  <c r="CA180" i="24"/>
  <c r="CE180" i="24"/>
  <c r="CI180" i="24"/>
  <c r="CM180" i="24"/>
  <c r="CQ180" i="24"/>
  <c r="CB181" i="24"/>
  <c r="CF181" i="24"/>
  <c r="CJ181" i="24"/>
  <c r="CN181" i="24"/>
  <c r="CR181" i="24"/>
  <c r="CC182" i="24"/>
  <c r="CG182" i="24"/>
  <c r="CK182" i="24"/>
  <c r="CO182" i="24"/>
  <c r="BZ183" i="24"/>
  <c r="CD183" i="24"/>
  <c r="CK52" i="24"/>
  <c r="CH82" i="24"/>
  <c r="CQ95" i="24"/>
  <c r="CI103" i="24"/>
  <c r="CP106" i="24"/>
  <c r="CD110" i="24"/>
  <c r="CK113" i="24"/>
  <c r="CR116" i="24"/>
  <c r="CF120" i="24"/>
  <c r="CM123" i="24"/>
  <c r="CA127" i="24"/>
  <c r="CG129" i="24"/>
  <c r="CA131" i="24"/>
  <c r="CB132" i="24"/>
  <c r="CR132" i="24"/>
  <c r="CO133" i="24"/>
  <c r="CL134" i="24"/>
  <c r="CI135" i="24"/>
  <c r="CF136" i="24"/>
  <c r="CC137" i="24"/>
  <c r="BZ138" i="24"/>
  <c r="CP138" i="24"/>
  <c r="CM139" i="24"/>
  <c r="CJ140" i="24"/>
  <c r="CG141" i="24"/>
  <c r="CD142" i="24"/>
  <c r="CA143" i="24"/>
  <c r="CQ143" i="24"/>
  <c r="CN144" i="24"/>
  <c r="CK145" i="24"/>
  <c r="CH146" i="24"/>
  <c r="CE147" i="24"/>
  <c r="CB148" i="24"/>
  <c r="CR148" i="24"/>
  <c r="CO149" i="24"/>
  <c r="CL150" i="24"/>
  <c r="CI151" i="24"/>
  <c r="CF152" i="24"/>
  <c r="CC153" i="24"/>
  <c r="BZ154" i="24"/>
  <c r="CP154" i="24"/>
  <c r="CM155" i="24"/>
  <c r="CJ156" i="24"/>
  <c r="CG157" i="24"/>
  <c r="CD158" i="24"/>
  <c r="CA159" i="24"/>
  <c r="CQ159" i="24"/>
  <c r="CN160" i="24"/>
  <c r="CK161" i="24"/>
  <c r="CH162" i="24"/>
  <c r="CE163" i="24"/>
  <c r="CB164" i="24"/>
  <c r="CR164" i="24"/>
  <c r="CO165" i="24"/>
  <c r="CL166" i="24"/>
  <c r="CI167" i="24"/>
  <c r="CF168" i="24"/>
  <c r="CC169" i="24"/>
  <c r="BZ170" i="24"/>
  <c r="CP170" i="24"/>
  <c r="CM171" i="24"/>
  <c r="CJ172" i="24"/>
  <c r="CG173" i="24"/>
  <c r="CD174" i="24"/>
  <c r="CA175" i="24"/>
  <c r="CQ175" i="24"/>
  <c r="CN176" i="24"/>
  <c r="CK177" i="24"/>
  <c r="CH178" i="24"/>
  <c r="CE179" i="24"/>
  <c r="CB180" i="24"/>
  <c r="CR180" i="24"/>
  <c r="CO181" i="24"/>
  <c r="CL182" i="24"/>
  <c r="CH183" i="24"/>
  <c r="CP183" i="24"/>
  <c r="CE184" i="24"/>
  <c r="CM184" i="24"/>
  <c r="CB185" i="24"/>
  <c r="CJ185" i="24"/>
  <c r="CR185" i="24"/>
  <c r="CG186" i="24"/>
  <c r="CO186" i="24"/>
  <c r="CD187" i="24"/>
  <c r="CL187" i="24"/>
  <c r="CA188" i="24"/>
  <c r="CI188" i="24"/>
  <c r="CQ188" i="24"/>
  <c r="CF189" i="24"/>
  <c r="CN189" i="24"/>
  <c r="CA190" i="24"/>
  <c r="CG190" i="24"/>
  <c r="CL190" i="24"/>
  <c r="CQ190" i="24"/>
  <c r="CD191" i="24"/>
  <c r="CI191" i="24"/>
  <c r="CN191" i="24"/>
  <c r="CA192" i="24"/>
  <c r="CF192" i="24"/>
  <c r="CK192" i="24"/>
  <c r="CP192" i="24"/>
  <c r="CA193" i="24"/>
  <c r="CE193" i="24"/>
  <c r="CI193" i="24"/>
  <c r="CM193" i="24"/>
  <c r="CQ193" i="24"/>
  <c r="CB194" i="24"/>
  <c r="CF194" i="24"/>
  <c r="CJ194" i="24"/>
  <c r="CN194" i="24"/>
  <c r="CR194" i="24"/>
  <c r="CC195" i="24"/>
  <c r="CG195" i="24"/>
  <c r="CK195" i="24"/>
  <c r="CO195" i="24"/>
  <c r="BZ196" i="24"/>
  <c r="CD196" i="24"/>
  <c r="CH196" i="24"/>
  <c r="CL196" i="24"/>
  <c r="CP196" i="24"/>
  <c r="CA197" i="24"/>
  <c r="CE197" i="24"/>
  <c r="CI197" i="24"/>
  <c r="CM197" i="24"/>
  <c r="CQ197" i="24"/>
  <c r="CB198" i="24"/>
  <c r="CF198" i="24"/>
  <c r="CJ198" i="24"/>
  <c r="CN198" i="24"/>
  <c r="CR198" i="24"/>
  <c r="CC199" i="24"/>
  <c r="CG199" i="24"/>
  <c r="CK199" i="24"/>
  <c r="CO199" i="24"/>
  <c r="BZ200" i="24"/>
  <c r="CD200" i="24"/>
  <c r="CH200" i="24"/>
  <c r="CL200" i="24"/>
  <c r="CP200" i="24"/>
  <c r="CA201" i="24"/>
  <c r="CE201" i="24"/>
  <c r="CI201" i="24"/>
  <c r="CM201" i="24"/>
  <c r="CQ201" i="24"/>
  <c r="CB202" i="24"/>
  <c r="CF202" i="24"/>
  <c r="CJ202" i="24"/>
  <c r="CN202" i="24"/>
  <c r="CR202" i="24"/>
  <c r="CC203" i="24"/>
  <c r="CG203" i="24"/>
  <c r="CK203" i="24"/>
  <c r="CO203" i="24"/>
  <c r="BZ204" i="24"/>
  <c r="CD204" i="24"/>
  <c r="CH204" i="24"/>
  <c r="CL204" i="24"/>
  <c r="CP204" i="24"/>
  <c r="CA205" i="24"/>
  <c r="CE205" i="24"/>
  <c r="CI205" i="24"/>
  <c r="CM205" i="24"/>
  <c r="CQ205" i="24"/>
  <c r="CB206" i="24"/>
  <c r="CF206" i="24"/>
  <c r="CJ206" i="24"/>
  <c r="CN206" i="24"/>
  <c r="CR206" i="24"/>
  <c r="CC207" i="24"/>
  <c r="CG207" i="24"/>
  <c r="CK207" i="24"/>
  <c r="CO207" i="24"/>
  <c r="BZ208" i="24"/>
  <c r="CD208" i="24"/>
  <c r="CH208" i="24"/>
  <c r="CL208" i="24"/>
  <c r="CP208" i="24"/>
  <c r="CA209" i="24"/>
  <c r="CE209" i="24"/>
  <c r="CI209" i="24"/>
  <c r="CM209" i="24"/>
  <c r="CQ209" i="24"/>
  <c r="CB210" i="24"/>
  <c r="CF210" i="24"/>
  <c r="CJ210" i="24"/>
  <c r="CN210" i="24"/>
  <c r="CR210" i="24"/>
  <c r="CC211" i="24"/>
  <c r="CG211" i="24"/>
  <c r="CK211" i="24"/>
  <c r="CO211" i="24"/>
  <c r="BZ212" i="24"/>
  <c r="CD212" i="24"/>
  <c r="CH212" i="24"/>
  <c r="CL212" i="24"/>
  <c r="CP212" i="24"/>
  <c r="CA213" i="24"/>
  <c r="CE213" i="24"/>
  <c r="CI213" i="24"/>
  <c r="CM213" i="24"/>
  <c r="CQ213" i="24"/>
  <c r="CB214" i="24"/>
  <c r="CF214" i="24"/>
  <c r="CJ214" i="24"/>
  <c r="CN214" i="24"/>
  <c r="CR214" i="24"/>
  <c r="CC215" i="24"/>
  <c r="CG215" i="24"/>
  <c r="CK215" i="24"/>
  <c r="CO215" i="24"/>
  <c r="BZ216" i="24"/>
  <c r="CD216" i="24"/>
  <c r="CH216" i="24"/>
  <c r="CL216" i="24"/>
  <c r="CP216" i="24"/>
  <c r="CA217" i="24"/>
  <c r="CE217" i="24"/>
  <c r="CI217" i="24"/>
  <c r="CM217" i="24"/>
  <c r="CQ217" i="24"/>
  <c r="CB218" i="24"/>
  <c r="CF218" i="24"/>
  <c r="CJ218" i="24"/>
  <c r="CN218" i="24"/>
  <c r="CR218" i="24"/>
  <c r="CC219" i="24"/>
  <c r="CG219" i="24"/>
  <c r="CK219" i="24"/>
  <c r="CO219" i="24"/>
  <c r="BZ220" i="24"/>
  <c r="CD220" i="24"/>
  <c r="CH220" i="24"/>
  <c r="CL220" i="24"/>
  <c r="CP220" i="24"/>
  <c r="CA221" i="24"/>
  <c r="CE221" i="24"/>
  <c r="CI221" i="24"/>
  <c r="CM221" i="24"/>
  <c r="CQ221" i="24"/>
  <c r="CB222" i="24"/>
  <c r="CF222" i="24"/>
  <c r="CJ222" i="24"/>
  <c r="CN222" i="24"/>
  <c r="CR222" i="24"/>
  <c r="CC223" i="24"/>
  <c r="CG223" i="24"/>
  <c r="CK223" i="24"/>
  <c r="CO223" i="24"/>
  <c r="BZ224" i="24"/>
  <c r="CD224" i="24"/>
  <c r="CH224" i="24"/>
  <c r="CL224" i="24"/>
  <c r="CP224" i="24"/>
  <c r="CA225" i="24"/>
  <c r="CE225" i="24"/>
  <c r="CI225" i="24"/>
  <c r="CM225" i="24"/>
  <c r="CQ225" i="24"/>
  <c r="CB226" i="24"/>
  <c r="CF226" i="24"/>
  <c r="CJ226" i="24"/>
  <c r="CN226" i="24"/>
  <c r="CR226" i="24"/>
  <c r="CC227" i="24"/>
  <c r="CG227" i="24"/>
  <c r="CK227" i="24"/>
  <c r="CO227" i="24"/>
  <c r="BZ228" i="24"/>
  <c r="CD228" i="24"/>
  <c r="CH228" i="24"/>
  <c r="CL228" i="24"/>
  <c r="CP228" i="24"/>
  <c r="CA229" i="24"/>
  <c r="CE229" i="24"/>
  <c r="CI229" i="24"/>
  <c r="CM229" i="24"/>
  <c r="CQ229" i="24"/>
  <c r="CB230" i="24"/>
  <c r="CF230" i="24"/>
  <c r="CJ230" i="24"/>
  <c r="CN230" i="24"/>
  <c r="CR230" i="24"/>
  <c r="CC231" i="24"/>
  <c r="CG231" i="24"/>
  <c r="CK231" i="24"/>
  <c r="CO231" i="24"/>
  <c r="CI220" i="24"/>
  <c r="CR221" i="24"/>
  <c r="CK222" i="24"/>
  <c r="CD223" i="24"/>
  <c r="CL223" i="24"/>
  <c r="CA224" i="24"/>
  <c r="CI224" i="24"/>
  <c r="CQ224" i="24"/>
  <c r="CF225" i="24"/>
  <c r="CN225" i="24"/>
  <c r="CC226" i="24"/>
  <c r="CK226" i="24"/>
  <c r="BZ227" i="24"/>
  <c r="CH227" i="24"/>
  <c r="CP227" i="24"/>
  <c r="CE228" i="24"/>
  <c r="CM228" i="24"/>
  <c r="CB229" i="24"/>
  <c r="CJ229" i="24"/>
  <c r="CR229" i="24"/>
  <c r="CG230" i="24"/>
  <c r="CO230" i="24"/>
  <c r="CD231" i="24"/>
  <c r="CL231" i="24"/>
  <c r="CJ92" i="24"/>
  <c r="CJ144" i="24"/>
  <c r="CN148" i="24"/>
  <c r="CE151" i="24"/>
  <c r="CR152" i="24"/>
  <c r="CI155" i="24"/>
  <c r="BZ158" i="24"/>
  <c r="CJ160" i="24"/>
  <c r="CQ163" i="24"/>
  <c r="CK165" i="24"/>
  <c r="CB168" i="24"/>
  <c r="CI171" i="24"/>
  <c r="BZ174" i="24"/>
  <c r="CJ176" i="24"/>
  <c r="CD178" i="24"/>
  <c r="CK181" i="24"/>
  <c r="CM183" i="24"/>
  <c r="CR184" i="24"/>
  <c r="CD186" i="24"/>
  <c r="CI187" i="24"/>
  <c r="CF188" i="24"/>
  <c r="BZ190" i="24"/>
  <c r="CP190" i="24"/>
  <c r="CM191" i="24"/>
  <c r="CO192" i="24"/>
  <c r="CD193" i="24"/>
  <c r="CA194" i="24"/>
  <c r="CM194" i="24"/>
  <c r="CB195" i="24"/>
  <c r="CR195" i="24"/>
  <c r="CG196" i="24"/>
  <c r="CA66" i="24"/>
  <c r="CO85" i="24"/>
  <c r="CE99" i="24"/>
  <c r="CF104" i="24"/>
  <c r="CM107" i="24"/>
  <c r="CA111" i="24"/>
  <c r="CH114" i="24"/>
  <c r="CO117" i="24"/>
  <c r="CC121" i="24"/>
  <c r="CJ124" i="24"/>
  <c r="CQ127" i="24"/>
  <c r="CO129" i="24"/>
  <c r="CI131" i="24"/>
  <c r="CF132" i="24"/>
  <c r="CC133" i="24"/>
  <c r="BZ134" i="24"/>
  <c r="CP134" i="24"/>
  <c r="CM135" i="24"/>
  <c r="CJ136" i="24"/>
  <c r="CG137" i="24"/>
  <c r="CD138" i="24"/>
  <c r="CA139" i="24"/>
  <c r="CQ139" i="24"/>
  <c r="CN140" i="24"/>
  <c r="CK141" i="24"/>
  <c r="CH142" i="24"/>
  <c r="CE143" i="24"/>
  <c r="CB144" i="24"/>
  <c r="CR144" i="24"/>
  <c r="CO145" i="24"/>
  <c r="CL146" i="24"/>
  <c r="CI147" i="24"/>
  <c r="CF148" i="24"/>
  <c r="CC149" i="24"/>
  <c r="BZ150" i="24"/>
  <c r="CP150" i="24"/>
  <c r="CM151" i="24"/>
  <c r="CJ152" i="24"/>
  <c r="CG153" i="24"/>
  <c r="CD154" i="24"/>
  <c r="CA155" i="24"/>
  <c r="CQ155" i="24"/>
  <c r="CN156" i="24"/>
  <c r="CK157" i="24"/>
  <c r="CH158" i="24"/>
  <c r="CE159" i="24"/>
  <c r="CB160" i="24"/>
  <c r="CR160" i="24"/>
  <c r="CO161" i="24"/>
  <c r="CL162" i="24"/>
  <c r="CI163" i="24"/>
  <c r="CF164" i="24"/>
  <c r="CC165" i="24"/>
  <c r="BZ166" i="24"/>
  <c r="CP166" i="24"/>
  <c r="CM167" i="24"/>
  <c r="CJ168" i="24"/>
  <c r="CG169" i="24"/>
  <c r="CD170" i="24"/>
  <c r="CA171" i="24"/>
  <c r="CQ171" i="24"/>
  <c r="CN172" i="24"/>
  <c r="CK173" i="24"/>
  <c r="CH174" i="24"/>
  <c r="CE175" i="24"/>
  <c r="CB176" i="24"/>
  <c r="CR176" i="24"/>
  <c r="CO177" i="24"/>
  <c r="CL178" i="24"/>
  <c r="CI179" i="24"/>
  <c r="CF180" i="24"/>
  <c r="CC181" i="24"/>
  <c r="BZ182" i="24"/>
  <c r="CP182" i="24"/>
  <c r="CI183" i="24"/>
  <c r="CQ183" i="24"/>
  <c r="CF184" i="24"/>
  <c r="CN184" i="24"/>
  <c r="CC185" i="24"/>
  <c r="CK185" i="24"/>
  <c r="BZ186" i="24"/>
  <c r="CH186" i="24"/>
  <c r="CP186" i="24"/>
  <c r="CE187" i="24"/>
  <c r="CM187" i="24"/>
  <c r="CB188" i="24"/>
  <c r="CJ188" i="24"/>
  <c r="CR188" i="24"/>
  <c r="CG189" i="24"/>
  <c r="CO189" i="24"/>
  <c r="CC190" i="24"/>
  <c r="CH190" i="24"/>
  <c r="CM190" i="24"/>
  <c r="BZ191" i="24"/>
  <c r="CE191" i="24"/>
  <c r="CJ191" i="24"/>
  <c r="CP191" i="24"/>
  <c r="CB192" i="24"/>
  <c r="CG192" i="24"/>
  <c r="CM192" i="24"/>
  <c r="CQ192" i="24"/>
  <c r="CB193" i="24"/>
  <c r="CF193" i="24"/>
  <c r="CJ193" i="24"/>
  <c r="CN193" i="24"/>
  <c r="CR193" i="24"/>
  <c r="CC194" i="24"/>
  <c r="CG194" i="24"/>
  <c r="CK194" i="24"/>
  <c r="CO194" i="24"/>
  <c r="BZ195" i="24"/>
  <c r="CD195" i="24"/>
  <c r="CH195" i="24"/>
  <c r="CL195" i="24"/>
  <c r="CP195" i="24"/>
  <c r="CA196" i="24"/>
  <c r="CE196" i="24"/>
  <c r="CI196" i="24"/>
  <c r="CM196" i="24"/>
  <c r="CQ196" i="24"/>
  <c r="CB197" i="24"/>
  <c r="CF197" i="24"/>
  <c r="CJ197" i="24"/>
  <c r="CN197" i="24"/>
  <c r="CR197" i="24"/>
  <c r="CC198" i="24"/>
  <c r="CG198" i="24"/>
  <c r="CK198" i="24"/>
  <c r="CO198" i="24"/>
  <c r="BZ199" i="24"/>
  <c r="CD199" i="24"/>
  <c r="CH199" i="24"/>
  <c r="CL199" i="24"/>
  <c r="CP199" i="24"/>
  <c r="CA200" i="24"/>
  <c r="CE200" i="24"/>
  <c r="CI200" i="24"/>
  <c r="CM200" i="24"/>
  <c r="CQ200" i="24"/>
  <c r="CB201" i="24"/>
  <c r="CF201" i="24"/>
  <c r="CJ201" i="24"/>
  <c r="CN201" i="24"/>
  <c r="CR201" i="24"/>
  <c r="CC202" i="24"/>
  <c r="CG202" i="24"/>
  <c r="CK202" i="24"/>
  <c r="CO202" i="24"/>
  <c r="BZ203" i="24"/>
  <c r="CD203" i="24"/>
  <c r="CH203" i="24"/>
  <c r="CL203" i="24"/>
  <c r="CP203" i="24"/>
  <c r="CA204" i="24"/>
  <c r="CE204" i="24"/>
  <c r="CI204" i="24"/>
  <c r="CM204" i="24"/>
  <c r="CQ204" i="24"/>
  <c r="CB205" i="24"/>
  <c r="CF205" i="24"/>
  <c r="CJ205" i="24"/>
  <c r="CN205" i="24"/>
  <c r="CR205" i="24"/>
  <c r="CC206" i="24"/>
  <c r="CG206" i="24"/>
  <c r="CK206" i="24"/>
  <c r="CO206" i="24"/>
  <c r="BZ207" i="24"/>
  <c r="CD207" i="24"/>
  <c r="CH207" i="24"/>
  <c r="CL207" i="24"/>
  <c r="CP207" i="24"/>
  <c r="CA208" i="24"/>
  <c r="CE208" i="24"/>
  <c r="CI208" i="24"/>
  <c r="CM208" i="24"/>
  <c r="CQ208" i="24"/>
  <c r="CB209" i="24"/>
  <c r="CF209" i="24"/>
  <c r="CJ209" i="24"/>
  <c r="CN209" i="24"/>
  <c r="CR209" i="24"/>
  <c r="CC210" i="24"/>
  <c r="CG210" i="24"/>
  <c r="CK210" i="24"/>
  <c r="CO210" i="24"/>
  <c r="BZ211" i="24"/>
  <c r="CD211" i="24"/>
  <c r="CH211" i="24"/>
  <c r="CL211" i="24"/>
  <c r="CP211" i="24"/>
  <c r="CA212" i="24"/>
  <c r="CE212" i="24"/>
  <c r="CI212" i="24"/>
  <c r="CM212" i="24"/>
  <c r="CQ212" i="24"/>
  <c r="CB213" i="24"/>
  <c r="CF213" i="24"/>
  <c r="CJ213" i="24"/>
  <c r="CN213" i="24"/>
  <c r="CR213" i="24"/>
  <c r="CC214" i="24"/>
  <c r="CG214" i="24"/>
  <c r="CK214" i="24"/>
  <c r="CO214" i="24"/>
  <c r="BZ215" i="24"/>
  <c r="CD215" i="24"/>
  <c r="CH215" i="24"/>
  <c r="CL215" i="24"/>
  <c r="CP215" i="24"/>
  <c r="CA216" i="24"/>
  <c r="CE216" i="24"/>
  <c r="CI216" i="24"/>
  <c r="CM216" i="24"/>
  <c r="CQ216" i="24"/>
  <c r="CB217" i="24"/>
  <c r="CF217" i="24"/>
  <c r="CJ217" i="24"/>
  <c r="CN217" i="24"/>
  <c r="CR217" i="24"/>
  <c r="CC218" i="24"/>
  <c r="CG218" i="24"/>
  <c r="CK218" i="24"/>
  <c r="CO218" i="24"/>
  <c r="BZ219" i="24"/>
  <c r="CD219" i="24"/>
  <c r="CH219" i="24"/>
  <c r="CL219" i="24"/>
  <c r="CP219" i="24"/>
  <c r="CA220" i="24"/>
  <c r="CE220" i="24"/>
  <c r="CM220" i="24"/>
  <c r="CQ220" i="24"/>
  <c r="CB221" i="24"/>
  <c r="CF221" i="24"/>
  <c r="CJ221" i="24"/>
  <c r="CN221" i="24"/>
  <c r="CC222" i="24"/>
  <c r="CG222" i="24"/>
  <c r="CO222" i="24"/>
  <c r="BZ223" i="24"/>
  <c r="CH223" i="24"/>
  <c r="CP223" i="24"/>
  <c r="CE224" i="24"/>
  <c r="CM224" i="24"/>
  <c r="CB225" i="24"/>
  <c r="CJ225" i="24"/>
  <c r="CR225" i="24"/>
  <c r="CG226" i="24"/>
  <c r="CO226" i="24"/>
  <c r="CD227" i="24"/>
  <c r="CL227" i="24"/>
  <c r="CA228" i="24"/>
  <c r="CI228" i="24"/>
  <c r="CQ228" i="24"/>
  <c r="CF229" i="24"/>
  <c r="CN229" i="24"/>
  <c r="CC230" i="24"/>
  <c r="CK230" i="24"/>
  <c r="BZ231" i="24"/>
  <c r="CH231" i="24"/>
  <c r="CP231" i="24"/>
  <c r="CL102" i="24"/>
  <c r="CP142" i="24"/>
  <c r="CA147" i="24"/>
  <c r="CK149" i="24"/>
  <c r="CB152" i="24"/>
  <c r="CL154" i="24"/>
  <c r="CF156" i="24"/>
  <c r="CP158" i="24"/>
  <c r="CG161" i="24"/>
  <c r="CA163" i="24"/>
  <c r="CH166" i="24"/>
  <c r="CR168" i="24"/>
  <c r="CL170" i="24"/>
  <c r="CC173" i="24"/>
  <c r="CM175" i="24"/>
  <c r="CA179" i="24"/>
  <c r="CN180" i="24"/>
  <c r="CE183" i="24"/>
  <c r="CJ184" i="24"/>
  <c r="CO185" i="24"/>
  <c r="CA187" i="24"/>
  <c r="CN188" i="24"/>
  <c r="CK189" i="24"/>
  <c r="CE190" i="24"/>
  <c r="CB191" i="24"/>
  <c r="CR191" i="24"/>
  <c r="CJ192" i="24"/>
  <c r="CH193" i="24"/>
  <c r="CP193" i="24"/>
  <c r="CI194" i="24"/>
  <c r="CF195" i="24"/>
  <c r="CN195" i="24"/>
  <c r="CK196" i="24"/>
  <c r="CD197" i="24"/>
  <c r="CM75" i="24"/>
  <c r="CC89" i="24"/>
  <c r="CN101" i="24"/>
  <c r="CC105" i="24"/>
  <c r="CJ108" i="24"/>
  <c r="CQ111" i="24"/>
  <c r="CE115" i="24"/>
  <c r="CL118" i="24"/>
  <c r="BZ122" i="24"/>
  <c r="CG125" i="24"/>
  <c r="CJ128" i="24"/>
  <c r="CD130" i="24"/>
  <c r="CM131" i="24"/>
  <c r="CJ132" i="24"/>
  <c r="CG133" i="24"/>
  <c r="CD134" i="24"/>
  <c r="CA135" i="24"/>
  <c r="CQ135" i="24"/>
  <c r="CN136" i="24"/>
  <c r="CK137" i="24"/>
  <c r="CH138" i="24"/>
  <c r="CE139" i="24"/>
  <c r="CB140" i="24"/>
  <c r="CR140" i="24"/>
  <c r="CO141" i="24"/>
  <c r="CL142" i="24"/>
  <c r="CI143" i="24"/>
  <c r="CF144" i="24"/>
  <c r="CC145" i="24"/>
  <c r="BZ146" i="24"/>
  <c r="CP146" i="24"/>
  <c r="CM147" i="24"/>
  <c r="CJ148" i="24"/>
  <c r="CG149" i="24"/>
  <c r="CD150" i="24"/>
  <c r="CA151" i="24"/>
  <c r="CQ151" i="24"/>
  <c r="CN152" i="24"/>
  <c r="CK153" i="24"/>
  <c r="CH154" i="24"/>
  <c r="CE155" i="24"/>
  <c r="CB156" i="24"/>
  <c r="CR156" i="24"/>
  <c r="CO157" i="24"/>
  <c r="CL158" i="24"/>
  <c r="CI159" i="24"/>
  <c r="CF160" i="24"/>
  <c r="CC161" i="24"/>
  <c r="BZ162" i="24"/>
  <c r="CP162" i="24"/>
  <c r="CM163" i="24"/>
  <c r="CJ164" i="24"/>
  <c r="CG165" i="24"/>
  <c r="CD166" i="24"/>
  <c r="CA167" i="24"/>
  <c r="CQ167" i="24"/>
  <c r="CN168" i="24"/>
  <c r="CK169" i="24"/>
  <c r="CH170" i="24"/>
  <c r="CE171" i="24"/>
  <c r="CB172" i="24"/>
  <c r="CR172" i="24"/>
  <c r="CO173" i="24"/>
  <c r="CL174" i="24"/>
  <c r="CI175" i="24"/>
  <c r="CF176" i="24"/>
  <c r="CC177" i="24"/>
  <c r="BZ178" i="24"/>
  <c r="CP178" i="24"/>
  <c r="CM179" i="24"/>
  <c r="CJ180" i="24"/>
  <c r="CG181" i="24"/>
  <c r="CD182" i="24"/>
  <c r="CA183" i="24"/>
  <c r="CL183" i="24"/>
  <c r="CA184" i="24"/>
  <c r="CI184" i="24"/>
  <c r="CQ184" i="24"/>
  <c r="CF185" i="24"/>
  <c r="CN185" i="24"/>
  <c r="CC186" i="24"/>
  <c r="CK186" i="24"/>
  <c r="BZ187" i="24"/>
  <c r="CH187" i="24"/>
  <c r="CP187" i="24"/>
  <c r="CE188" i="24"/>
  <c r="CM188" i="24"/>
  <c r="CB189" i="24"/>
  <c r="CJ189" i="24"/>
  <c r="CR189" i="24"/>
  <c r="CD190" i="24"/>
  <c r="CI190" i="24"/>
  <c r="CO190" i="24"/>
  <c r="CA191" i="24"/>
  <c r="CF191" i="24"/>
  <c r="CL191" i="24"/>
  <c r="CQ191" i="24"/>
  <c r="CC192" i="24"/>
  <c r="CI192" i="24"/>
  <c r="CN192" i="24"/>
  <c r="CR192" i="24"/>
  <c r="CC193" i="24"/>
  <c r="CG193" i="24"/>
  <c r="CK193" i="24"/>
  <c r="CO193" i="24"/>
  <c r="BZ194" i="24"/>
  <c r="CD194" i="24"/>
  <c r="CH194" i="24"/>
  <c r="CL194" i="24"/>
  <c r="CP194" i="24"/>
  <c r="CA195" i="24"/>
  <c r="CE195" i="24"/>
  <c r="CI195" i="24"/>
  <c r="CM195" i="24"/>
  <c r="CQ195" i="24"/>
  <c r="CB196" i="24"/>
  <c r="CF196" i="24"/>
  <c r="CJ196" i="24"/>
  <c r="CN196" i="24"/>
  <c r="CR196" i="24"/>
  <c r="CC197" i="24"/>
  <c r="CG197" i="24"/>
  <c r="CK197" i="24"/>
  <c r="CO197" i="24"/>
  <c r="BZ198" i="24"/>
  <c r="CD198" i="24"/>
  <c r="CH198" i="24"/>
  <c r="CL198" i="24"/>
  <c r="CP198" i="24"/>
  <c r="CA199" i="24"/>
  <c r="CE199" i="24"/>
  <c r="CI199" i="24"/>
  <c r="CM199" i="24"/>
  <c r="CQ199" i="24"/>
  <c r="CB200" i="24"/>
  <c r="CF200" i="24"/>
  <c r="CJ200" i="24"/>
  <c r="CN200" i="24"/>
  <c r="CR200" i="24"/>
  <c r="CC201" i="24"/>
  <c r="CG201" i="24"/>
  <c r="CK201" i="24"/>
  <c r="CO201" i="24"/>
  <c r="BZ202" i="24"/>
  <c r="CD202" i="24"/>
  <c r="CH202" i="24"/>
  <c r="CL202" i="24"/>
  <c r="CP202" i="24"/>
  <c r="CA203" i="24"/>
  <c r="CE203" i="24"/>
  <c r="CI203" i="24"/>
  <c r="CM203" i="24"/>
  <c r="CQ203" i="24"/>
  <c r="CB204" i="24"/>
  <c r="CF204" i="24"/>
  <c r="CJ204" i="24"/>
  <c r="CN204" i="24"/>
  <c r="CR204" i="24"/>
  <c r="CC205" i="24"/>
  <c r="CG205" i="24"/>
  <c r="CK205" i="24"/>
  <c r="CO205" i="24"/>
  <c r="BZ206" i="24"/>
  <c r="CD206" i="24"/>
  <c r="CH206" i="24"/>
  <c r="CL206" i="24"/>
  <c r="CP206" i="24"/>
  <c r="CA207" i="24"/>
  <c r="CE207" i="24"/>
  <c r="CI207" i="24"/>
  <c r="CM207" i="24"/>
  <c r="CQ207" i="24"/>
  <c r="CB208" i="24"/>
  <c r="CF208" i="24"/>
  <c r="CJ208" i="24"/>
  <c r="CN208" i="24"/>
  <c r="CR208" i="24"/>
  <c r="CC209" i="24"/>
  <c r="CG209" i="24"/>
  <c r="CK209" i="24"/>
  <c r="CO209" i="24"/>
  <c r="BZ210" i="24"/>
  <c r="CD210" i="24"/>
  <c r="CH210" i="24"/>
  <c r="CL210" i="24"/>
  <c r="CP210" i="24"/>
  <c r="CA211" i="24"/>
  <c r="CE211" i="24"/>
  <c r="CI211" i="24"/>
  <c r="CM211" i="24"/>
  <c r="CQ211" i="24"/>
  <c r="CB212" i="24"/>
  <c r="CF212" i="24"/>
  <c r="CJ212" i="24"/>
  <c r="CN212" i="24"/>
  <c r="CR212" i="24"/>
  <c r="CC213" i="24"/>
  <c r="CG213" i="24"/>
  <c r="CK213" i="24"/>
  <c r="CO213" i="24"/>
  <c r="BZ214" i="24"/>
  <c r="CD214" i="24"/>
  <c r="CH214" i="24"/>
  <c r="CL214" i="24"/>
  <c r="CP214" i="24"/>
  <c r="CA215" i="24"/>
  <c r="CE215" i="24"/>
  <c r="CI215" i="24"/>
  <c r="CM215" i="24"/>
  <c r="CQ215" i="24"/>
  <c r="CB216" i="24"/>
  <c r="CF216" i="24"/>
  <c r="CJ216" i="24"/>
  <c r="CN216" i="24"/>
  <c r="CR216" i="24"/>
  <c r="CC217" i="24"/>
  <c r="CG217" i="24"/>
  <c r="CK217" i="24"/>
  <c r="CO217" i="24"/>
  <c r="BZ218" i="24"/>
  <c r="CD218" i="24"/>
  <c r="CH218" i="24"/>
  <c r="CL218" i="24"/>
  <c r="CP218" i="24"/>
  <c r="CA219" i="24"/>
  <c r="CE219" i="24"/>
  <c r="CI219" i="24"/>
  <c r="CM219" i="24"/>
  <c r="CQ219" i="24"/>
  <c r="CB220" i="24"/>
  <c r="CF220" i="24"/>
  <c r="CJ220" i="24"/>
  <c r="CN220" i="24"/>
  <c r="CR220" i="24"/>
  <c r="CC221" i="24"/>
  <c r="CG221" i="24"/>
  <c r="CK221" i="24"/>
  <c r="CO221" i="24"/>
  <c r="BZ222" i="24"/>
  <c r="CD222" i="24"/>
  <c r="CH222" i="24"/>
  <c r="CL222" i="24"/>
  <c r="CP222" i="24"/>
  <c r="CA223" i="24"/>
  <c r="CE223" i="24"/>
  <c r="CI223" i="24"/>
  <c r="CM223" i="24"/>
  <c r="CQ223" i="24"/>
  <c r="CB224" i="24"/>
  <c r="CF224" i="24"/>
  <c r="CJ224" i="24"/>
  <c r="CN224" i="24"/>
  <c r="CR224" i="24"/>
  <c r="CC225" i="24"/>
  <c r="CG225" i="24"/>
  <c r="CK225" i="24"/>
  <c r="CO225" i="24"/>
  <c r="BZ226" i="24"/>
  <c r="CD226" i="24"/>
  <c r="CH226" i="24"/>
  <c r="CL226" i="24"/>
  <c r="CP226" i="24"/>
  <c r="CA227" i="24"/>
  <c r="CE227" i="24"/>
  <c r="CI227" i="24"/>
  <c r="CM227" i="24"/>
  <c r="CQ227" i="24"/>
  <c r="CB228" i="24"/>
  <c r="CF228" i="24"/>
  <c r="CJ228" i="24"/>
  <c r="CN228" i="24"/>
  <c r="CR228" i="24"/>
  <c r="CC229" i="24"/>
  <c r="CG229" i="24"/>
  <c r="CK229" i="24"/>
  <c r="CO229" i="24"/>
  <c r="BZ230" i="24"/>
  <c r="CD230" i="24"/>
  <c r="CH230" i="24"/>
  <c r="CL230" i="24"/>
  <c r="CP230" i="24"/>
  <c r="CA231" i="24"/>
  <c r="CE231" i="24"/>
  <c r="CI231" i="24"/>
  <c r="CM231" i="24"/>
  <c r="CQ231" i="24"/>
  <c r="CA79" i="24"/>
  <c r="BZ106" i="24"/>
  <c r="CG109" i="24"/>
  <c r="CN112" i="24"/>
  <c r="CB116" i="24"/>
  <c r="CI119" i="24"/>
  <c r="CP122" i="24"/>
  <c r="CD126" i="24"/>
  <c r="CR128" i="24"/>
  <c r="CL130" i="24"/>
  <c r="CQ131" i="24"/>
  <c r="CN132" i="24"/>
  <c r="CK133" i="24"/>
  <c r="CH134" i="24"/>
  <c r="CE135" i="24"/>
  <c r="CB136" i="24"/>
  <c r="CR136" i="24"/>
  <c r="CO137" i="24"/>
  <c r="CL138" i="24"/>
  <c r="CI139" i="24"/>
  <c r="CF140" i="24"/>
  <c r="CC141" i="24"/>
  <c r="BZ142" i="24"/>
  <c r="CM143" i="24"/>
  <c r="CG145" i="24"/>
  <c r="CD146" i="24"/>
  <c r="CQ147" i="24"/>
  <c r="CH150" i="24"/>
  <c r="CO153" i="24"/>
  <c r="CC157" i="24"/>
  <c r="CM159" i="24"/>
  <c r="CD162" i="24"/>
  <c r="CN164" i="24"/>
  <c r="CE167" i="24"/>
  <c r="CO169" i="24"/>
  <c r="CF172" i="24"/>
  <c r="CP174" i="24"/>
  <c r="CG177" i="24"/>
  <c r="CQ179" i="24"/>
  <c r="CH182" i="24"/>
  <c r="CB184" i="24"/>
  <c r="CG185" i="24"/>
  <c r="CL186" i="24"/>
  <c r="CQ187" i="24"/>
  <c r="CC189" i="24"/>
  <c r="CK190" i="24"/>
  <c r="CH191" i="24"/>
  <c r="CE192" i="24"/>
  <c r="BZ193" i="24"/>
  <c r="CL193" i="24"/>
  <c r="CE194" i="24"/>
  <c r="CQ194" i="24"/>
  <c r="CJ195" i="24"/>
  <c r="CC196" i="24"/>
  <c r="CO196" i="24"/>
  <c r="BZ197" i="24"/>
  <c r="CA198" i="24"/>
  <c r="CQ198" i="24"/>
  <c r="CN199" i="24"/>
  <c r="CK200" i="24"/>
  <c r="CH201" i="24"/>
  <c r="CE202" i="24"/>
  <c r="CB203" i="24"/>
  <c r="CR203" i="24"/>
  <c r="CO204" i="24"/>
  <c r="CL205" i="24"/>
  <c r="CI206" i="24"/>
  <c r="CF207" i="24"/>
  <c r="CC208" i="24"/>
  <c r="BZ209" i="24"/>
  <c r="CP209" i="24"/>
  <c r="CM210" i="24"/>
  <c r="CJ211" i="24"/>
  <c r="CG212" i="24"/>
  <c r="CD213" i="24"/>
  <c r="CA214" i="24"/>
  <c r="CQ214" i="24"/>
  <c r="CN215" i="24"/>
  <c r="CK216" i="24"/>
  <c r="CH217" i="24"/>
  <c r="CE218" i="24"/>
  <c r="CB219" i="24"/>
  <c r="CR219" i="24"/>
  <c r="CO220" i="24"/>
  <c r="CL221" i="24"/>
  <c r="CI222" i="24"/>
  <c r="CF223" i="24"/>
  <c r="CC224" i="24"/>
  <c r="BZ225" i="24"/>
  <c r="CP225" i="24"/>
  <c r="CM226" i="24"/>
  <c r="CJ227" i="24"/>
  <c r="CG228" i="24"/>
  <c r="CD229" i="24"/>
  <c r="CA230" i="24"/>
  <c r="CQ230" i="24"/>
  <c r="CN231" i="24"/>
  <c r="CO200" i="24"/>
  <c r="CC204" i="24"/>
  <c r="BZ205" i="24"/>
  <c r="CM206" i="24"/>
  <c r="CJ207" i="24"/>
  <c r="CG208" i="24"/>
  <c r="CA210" i="24"/>
  <c r="CN211" i="24"/>
  <c r="CK212" i="24"/>
  <c r="CE214" i="24"/>
  <c r="CH197" i="24"/>
  <c r="CE198" i="24"/>
  <c r="CB199" i="24"/>
  <c r="CR199" i="24"/>
  <c r="CL201" i="24"/>
  <c r="CI202" i="24"/>
  <c r="CF203" i="24"/>
  <c r="CP205" i="24"/>
  <c r="CD209" i="24"/>
  <c r="CQ210" i="24"/>
  <c r="CH213" i="24"/>
  <c r="CB215" i="24"/>
  <c r="CR215" i="24"/>
  <c r="CO216" i="24"/>
  <c r="CL217" i="24"/>
  <c r="CI218" i="24"/>
  <c r="CF219" i="24"/>
  <c r="CC220" i="24"/>
  <c r="BZ221" i="24"/>
  <c r="CP221" i="24"/>
  <c r="CM222" i="24"/>
  <c r="CJ223" i="24"/>
  <c r="CG224" i="24"/>
  <c r="CD225" i="24"/>
  <c r="CA226" i="24"/>
  <c r="CQ226" i="24"/>
  <c r="CN227" i="24"/>
  <c r="CK228" i="24"/>
  <c r="CH229" i="24"/>
  <c r="CE230" i="24"/>
  <c r="CB231" i="24"/>
  <c r="CR231" i="24"/>
  <c r="CB227" i="24"/>
  <c r="CL229" i="24"/>
  <c r="CF231" i="24"/>
  <c r="CM198" i="24"/>
  <c r="CJ199" i="24"/>
  <c r="CD201" i="24"/>
  <c r="CQ202" i="24"/>
  <c r="CK204" i="24"/>
  <c r="CE206" i="24"/>
  <c r="CR207" i="24"/>
  <c r="CL209" i="24"/>
  <c r="CF211" i="24"/>
  <c r="BZ213" i="24"/>
  <c r="CM214" i="24"/>
  <c r="CG216" i="24"/>
  <c r="CA218" i="24"/>
  <c r="CN219" i="24"/>
  <c r="CH221" i="24"/>
  <c r="CB223" i="24"/>
  <c r="CO224" i="24"/>
  <c r="CI226" i="24"/>
  <c r="CC228" i="24"/>
  <c r="CP229" i="24"/>
  <c r="CJ231" i="24"/>
  <c r="CL197" i="24"/>
  <c r="CI198" i="24"/>
  <c r="CF199" i="24"/>
  <c r="CC200" i="24"/>
  <c r="BZ201" i="24"/>
  <c r="CP201" i="24"/>
  <c r="CM202" i="24"/>
  <c r="CJ203" i="24"/>
  <c r="CG204" i="24"/>
  <c r="CD205" i="24"/>
  <c r="CA206" i="24"/>
  <c r="CQ206" i="24"/>
  <c r="CN207" i="24"/>
  <c r="CK208" i="24"/>
  <c r="CH209" i="24"/>
  <c r="CE210" i="24"/>
  <c r="CB211" i="24"/>
  <c r="CR211" i="24"/>
  <c r="CO212" i="24"/>
  <c r="CL213" i="24"/>
  <c r="CI214" i="24"/>
  <c r="CF215" i="24"/>
  <c r="CC216" i="24"/>
  <c r="BZ217" i="24"/>
  <c r="CP217" i="24"/>
  <c r="CM218" i="24"/>
  <c r="CJ219" i="24"/>
  <c r="CG220" i="24"/>
  <c r="CD221" i="24"/>
  <c r="CA222" i="24"/>
  <c r="CQ222" i="24"/>
  <c r="CN223" i="24"/>
  <c r="CK224" i="24"/>
  <c r="CH225" i="24"/>
  <c r="CE226" i="24"/>
  <c r="CR227" i="24"/>
  <c r="CO228" i="24"/>
  <c r="CI230" i="24"/>
  <c r="CP197" i="24"/>
  <c r="CG200" i="24"/>
  <c r="CA202" i="24"/>
  <c r="CN203" i="24"/>
  <c r="CH205" i="24"/>
  <c r="CB207" i="24"/>
  <c r="CO208" i="24"/>
  <c r="CI210" i="24"/>
  <c r="CC212" i="24"/>
  <c r="CP213" i="24"/>
  <c r="CJ215" i="24"/>
  <c r="CD217" i="24"/>
  <c r="CQ218" i="24"/>
  <c r="CK220" i="24"/>
  <c r="CE222" i="24"/>
  <c r="CR223" i="24"/>
  <c r="CL225" i="24"/>
  <c r="CF227" i="24"/>
  <c r="BZ229" i="24"/>
  <c r="CM230" i="24"/>
  <c r="BA5" i="24"/>
  <c r="BS6" i="24"/>
  <c r="BR6" i="24"/>
  <c r="BQ6" i="24"/>
  <c r="BP6" i="24"/>
  <c r="BN6" i="24"/>
  <c r="BM6" i="24"/>
  <c r="BL6" i="24"/>
  <c r="BK6" i="24"/>
  <c r="BJ6" i="24"/>
  <c r="BI6" i="24"/>
  <c r="BH6" i="24"/>
  <c r="BG6" i="24"/>
  <c r="BE6" i="24"/>
  <c r="BD6" i="24"/>
  <c r="BC6" i="24"/>
  <c r="AL62" i="24"/>
  <c r="AL61" i="24"/>
  <c r="AL60" i="24"/>
  <c r="AL59" i="24"/>
  <c r="AL58" i="24"/>
  <c r="AL57" i="24"/>
  <c r="AL56" i="24"/>
  <c r="AL55" i="24"/>
  <c r="BT66" i="24"/>
  <c r="BJ66" i="24"/>
  <c r="AL54" i="24"/>
  <c r="BT65" i="24"/>
  <c r="BJ65" i="24"/>
  <c r="AL53" i="24"/>
  <c r="BT64" i="24"/>
  <c r="BJ64" i="24"/>
  <c r="AL52" i="24"/>
  <c r="BT63" i="24"/>
  <c r="BJ63" i="24"/>
  <c r="AL51" i="24"/>
  <c r="BT62" i="24"/>
  <c r="BJ62" i="24"/>
  <c r="AL50" i="24"/>
  <c r="BT61" i="24"/>
  <c r="BJ61" i="24"/>
  <c r="AL49" i="24"/>
  <c r="BT60" i="24"/>
  <c r="BJ60" i="24"/>
  <c r="AL48" i="24"/>
  <c r="BT59" i="24"/>
  <c r="BJ59" i="24"/>
  <c r="AL47" i="24"/>
  <c r="BT58" i="24"/>
  <c r="BJ58" i="24"/>
  <c r="AL46" i="24"/>
  <c r="BT57" i="24"/>
  <c r="BJ57" i="24"/>
  <c r="AL45" i="24"/>
  <c r="BT56" i="24"/>
  <c r="BJ56" i="24"/>
  <c r="AL44" i="24"/>
  <c r="BT55" i="24"/>
  <c r="BJ55" i="24"/>
  <c r="AL43" i="24"/>
  <c r="BT54" i="24"/>
  <c r="BJ54" i="24"/>
  <c r="AL42" i="24"/>
  <c r="BT53" i="24"/>
  <c r="BJ53" i="24"/>
  <c r="AL41" i="24"/>
  <c r="BT52" i="24"/>
  <c r="BJ52" i="24"/>
  <c r="AL40" i="24"/>
  <c r="BT51" i="24"/>
  <c r="BJ51" i="24"/>
  <c r="AL39" i="24"/>
  <c r="BT50" i="24"/>
  <c r="BJ50" i="24"/>
  <c r="AL38" i="24"/>
  <c r="BT49" i="24"/>
  <c r="BJ49" i="24"/>
  <c r="AL37" i="24"/>
  <c r="BT48" i="24"/>
  <c r="BJ48" i="24"/>
  <c r="AL36" i="24"/>
  <c r="BT47" i="24"/>
  <c r="BJ47" i="24"/>
  <c r="AL35" i="24"/>
  <c r="BT46" i="24"/>
  <c r="BJ46" i="24"/>
  <c r="AL34" i="24"/>
  <c r="BT45" i="24"/>
  <c r="BJ45" i="24"/>
  <c r="AL33" i="24"/>
  <c r="BT44" i="24"/>
  <c r="BJ44" i="24"/>
  <c r="AL32" i="24"/>
  <c r="BT43" i="24"/>
  <c r="BJ43" i="24"/>
  <c r="AL31" i="24"/>
  <c r="BT42" i="24"/>
  <c r="BJ42" i="24"/>
  <c r="AL30" i="24"/>
  <c r="BT41" i="24"/>
  <c r="BJ41" i="24"/>
  <c r="AL29" i="24"/>
  <c r="BT40" i="24"/>
  <c r="BJ40" i="24"/>
  <c r="AL28" i="24"/>
  <c r="BT39" i="24"/>
  <c r="BJ39" i="24"/>
  <c r="AL27" i="24"/>
  <c r="BT38" i="24"/>
  <c r="BJ38" i="24"/>
  <c r="AL26" i="24"/>
  <c r="BT37" i="24"/>
  <c r="BJ37" i="24"/>
  <c r="AL25" i="24"/>
  <c r="BT36" i="24"/>
  <c r="BJ36" i="24"/>
  <c r="AL24" i="24"/>
  <c r="BT35" i="24"/>
  <c r="BJ35" i="24"/>
  <c r="AL23" i="24"/>
  <c r="BT34" i="24"/>
  <c r="BJ34" i="24"/>
  <c r="AL22" i="24"/>
  <c r="BT33" i="24"/>
  <c r="BJ33" i="24"/>
  <c r="AL21" i="24"/>
  <c r="BT32" i="24"/>
  <c r="BJ32" i="24"/>
  <c r="AL20" i="24"/>
  <c r="BT31" i="24"/>
  <c r="BJ31" i="24"/>
  <c r="AL19" i="24"/>
  <c r="BT30" i="24"/>
  <c r="BJ30" i="24"/>
  <c r="AL18" i="24"/>
  <c r="BT29" i="24"/>
  <c r="BJ29" i="24"/>
  <c r="AL17" i="24"/>
  <c r="BT28" i="24"/>
  <c r="BJ28" i="24"/>
  <c r="AL16" i="24"/>
  <c r="B16" i="24"/>
  <c r="BT27" i="24"/>
  <c r="BJ27" i="24"/>
  <c r="AL15" i="24"/>
  <c r="BT26" i="24"/>
  <c r="BJ26" i="24"/>
  <c r="AL14" i="24"/>
  <c r="BT25" i="24"/>
  <c r="BJ25" i="24"/>
  <c r="AL13" i="24"/>
  <c r="BT24" i="24"/>
  <c r="BJ24" i="24"/>
  <c r="AL12" i="24"/>
  <c r="BT23" i="24"/>
  <c r="BJ23" i="24"/>
  <c r="AL11" i="24"/>
  <c r="BT22" i="24"/>
  <c r="BJ22" i="24"/>
  <c r="AL10" i="24"/>
  <c r="BT21" i="24"/>
  <c r="BJ21" i="24"/>
  <c r="AL9" i="24"/>
  <c r="AL8" i="24"/>
  <c r="AL7" i="24"/>
  <c r="AL6" i="24"/>
  <c r="AL5" i="24"/>
  <c r="AL4" i="24"/>
  <c r="AL3" i="24"/>
  <c r="AL2" i="24"/>
  <c r="BB1" i="24"/>
  <c r="AZ21" i="24" s="1"/>
  <c r="BH21" i="24" s="1"/>
  <c r="U1" i="24"/>
  <c r="V1" i="24" s="1"/>
  <c r="W1" i="24" s="1"/>
  <c r="X1" i="24" s="1"/>
  <c r="Y1" i="24" s="1"/>
  <c r="Z1" i="24" s="1"/>
  <c r="AA1" i="24" s="1"/>
  <c r="AB1" i="24" s="1"/>
  <c r="AC1" i="24" s="1"/>
  <c r="AD1" i="24" s="1"/>
  <c r="AE1" i="24" s="1"/>
  <c r="AF1" i="24" s="1"/>
  <c r="AG1" i="24" s="1"/>
  <c r="C41" i="5"/>
  <c r="B2" i="24"/>
  <c r="BI21" i="24" l="1"/>
  <c r="BP3" i="24"/>
  <c r="BQ3" i="24"/>
  <c r="BR3" i="24"/>
  <c r="BS3" i="24"/>
  <c r="BF7" i="24"/>
  <c r="BF3" i="24"/>
  <c r="BD7" i="24"/>
  <c r="BS7" i="24"/>
  <c r="BH7" i="24"/>
  <c r="BL7" i="24"/>
  <c r="BP7" i="24"/>
  <c r="BT7" i="24"/>
  <c r="BE7" i="24"/>
  <c r="BI7" i="24"/>
  <c r="BM7" i="24"/>
  <c r="BQ7" i="24"/>
  <c r="BU7" i="24"/>
  <c r="BC3" i="24"/>
  <c r="BJ7" i="24"/>
  <c r="BO7" i="24"/>
  <c r="BR7" i="24"/>
  <c r="BC7" i="24"/>
  <c r="BG7" i="24"/>
  <c r="BK7" i="24"/>
  <c r="BN7" i="24"/>
  <c r="BA6" i="24"/>
  <c r="AI62" i="24"/>
  <c r="AI60" i="24"/>
  <c r="AI58" i="24"/>
  <c r="AI56" i="24"/>
  <c r="AI59" i="24"/>
  <c r="AI55" i="24"/>
  <c r="AI54" i="24"/>
  <c r="AI53" i="24"/>
  <c r="AI52" i="24"/>
  <c r="AI57" i="24"/>
  <c r="AI49" i="24"/>
  <c r="AI48" i="24"/>
  <c r="AI47" i="24"/>
  <c r="AI50" i="24"/>
  <c r="AI61" i="24"/>
  <c r="AI51" i="24"/>
  <c r="AI46" i="24"/>
  <c r="AI45" i="24"/>
  <c r="AI44" i="24"/>
  <c r="AI43" i="24"/>
  <c r="AI42" i="24"/>
  <c r="AI41" i="24"/>
  <c r="AI40" i="24"/>
  <c r="AI39" i="24"/>
  <c r="AI38" i="24"/>
  <c r="AI37" i="24"/>
  <c r="AI36" i="24"/>
  <c r="AI35" i="24"/>
  <c r="AI34" i="24"/>
  <c r="AI33" i="24"/>
  <c r="AI32" i="24"/>
  <c r="AI31" i="24"/>
  <c r="AI30" i="24"/>
  <c r="AI29" i="24"/>
  <c r="AI28" i="24"/>
  <c r="AI27" i="24"/>
  <c r="AI26" i="24"/>
  <c r="AI25" i="24"/>
  <c r="AI15" i="24"/>
  <c r="AI14" i="24"/>
  <c r="AI8" i="24"/>
  <c r="AI24" i="24"/>
  <c r="AI22" i="24"/>
  <c r="AI20" i="24"/>
  <c r="AI18" i="24"/>
  <c r="AI16" i="24"/>
  <c r="AI13" i="24"/>
  <c r="AI11" i="24"/>
  <c r="AI9" i="24"/>
  <c r="AI6" i="24"/>
  <c r="AI5" i="24"/>
  <c r="AI4" i="24"/>
  <c r="AI2" i="24"/>
  <c r="B5" i="24"/>
  <c r="AI3" i="24"/>
  <c r="AI21" i="24"/>
  <c r="AI10" i="24"/>
  <c r="AI19" i="24"/>
  <c r="AI17" i="24"/>
  <c r="AI23" i="24"/>
  <c r="AI12" i="24"/>
  <c r="AI7" i="24"/>
  <c r="AJ7" i="24" s="1"/>
  <c r="BG3" i="24"/>
  <c r="AZ22" i="24"/>
  <c r="BS21" i="24"/>
  <c r="BG21" i="24"/>
  <c r="BC21" i="24"/>
  <c r="BR21" i="24"/>
  <c r="BN21" i="24"/>
  <c r="BF21" i="24"/>
  <c r="BU21" i="24"/>
  <c r="BM21" i="24"/>
  <c r="BE21" i="24"/>
  <c r="BK3" i="24"/>
  <c r="BK21" i="24" s="1"/>
  <c r="BN3" i="24"/>
  <c r="BJ3" i="24"/>
  <c r="BU3" i="24"/>
  <c r="BQ21" i="24"/>
  <c r="BM3" i="24"/>
  <c r="BI3" i="24"/>
  <c r="BE3" i="24"/>
  <c r="BT3" i="24"/>
  <c r="BP21" i="24"/>
  <c r="BL3" i="24"/>
  <c r="BL21" i="24" s="1"/>
  <c r="BH3" i="24"/>
  <c r="BD3" i="24"/>
  <c r="BD21" i="24" s="1"/>
  <c r="BO3" i="24"/>
  <c r="BO21" i="24" s="1"/>
  <c r="M3" i="5"/>
  <c r="BQ6" i="21"/>
  <c r="BR6" i="21"/>
  <c r="BS6" i="21"/>
  <c r="BO6" i="21"/>
  <c r="BN6" i="21"/>
  <c r="BM6" i="21"/>
  <c r="BL6" i="21"/>
  <c r="BK6" i="21"/>
  <c r="BJ6" i="21"/>
  <c r="BG6" i="21"/>
  <c r="BF6" i="21"/>
  <c r="BE6" i="21"/>
  <c r="BD6" i="21"/>
  <c r="BC6" i="21"/>
  <c r="BH22" i="24" l="1"/>
  <c r="BI22" i="24"/>
  <c r="AJ19" i="24"/>
  <c r="AJ17" i="24"/>
  <c r="AJ3" i="24"/>
  <c r="AJ5" i="24"/>
  <c r="AJ13" i="24"/>
  <c r="BA6" i="21"/>
  <c r="BA7" i="24"/>
  <c r="AJ22" i="24"/>
  <c r="AJ15" i="24"/>
  <c r="AJ23" i="24"/>
  <c r="AJ21" i="24"/>
  <c r="AJ4" i="24"/>
  <c r="AJ11" i="24"/>
  <c r="AJ20" i="24"/>
  <c r="AJ14" i="24"/>
  <c r="AJ27" i="24"/>
  <c r="AJ31" i="24"/>
  <c r="AJ35" i="24"/>
  <c r="AJ39" i="24"/>
  <c r="AJ43" i="24"/>
  <c r="AJ51" i="24"/>
  <c r="AJ48" i="24"/>
  <c r="AJ53" i="24"/>
  <c r="AJ56" i="24"/>
  <c r="AJ28" i="24"/>
  <c r="AJ32" i="24"/>
  <c r="AJ36" i="24"/>
  <c r="AJ40" i="24"/>
  <c r="AJ44" i="24"/>
  <c r="AJ61" i="24"/>
  <c r="AJ49" i="24"/>
  <c r="AJ54" i="24"/>
  <c r="AJ58" i="24"/>
  <c r="AJ6" i="24"/>
  <c r="AJ16" i="24"/>
  <c r="AJ24" i="24"/>
  <c r="AJ25" i="24"/>
  <c r="AJ29" i="24"/>
  <c r="AJ33" i="24"/>
  <c r="AJ37" i="24"/>
  <c r="AJ41" i="24"/>
  <c r="AJ45" i="24"/>
  <c r="AJ50" i="24"/>
  <c r="AJ57" i="24"/>
  <c r="AJ55" i="24"/>
  <c r="AJ60" i="24"/>
  <c r="BU22" i="24"/>
  <c r="BQ22" i="24"/>
  <c r="BM22" i="24"/>
  <c r="BE22" i="24"/>
  <c r="BP22" i="24"/>
  <c r="BL22" i="24"/>
  <c r="BD22" i="24"/>
  <c r="AZ23" i="24"/>
  <c r="BS22" i="24"/>
  <c r="BO22" i="24"/>
  <c r="BK22" i="24"/>
  <c r="BG22" i="24"/>
  <c r="BC22" i="24"/>
  <c r="BR22" i="24"/>
  <c r="BN22" i="24"/>
  <c r="BF22" i="24"/>
  <c r="BA21" i="24"/>
  <c r="AJ12" i="24"/>
  <c r="AJ10" i="24"/>
  <c r="AJ2" i="24"/>
  <c r="F2" i="24" s="1"/>
  <c r="AJ9" i="24"/>
  <c r="AJ18" i="24"/>
  <c r="AJ8" i="24"/>
  <c r="AJ26" i="24"/>
  <c r="AJ30" i="24"/>
  <c r="AJ34" i="24"/>
  <c r="AJ38" i="24"/>
  <c r="AJ42" i="24"/>
  <c r="AJ46" i="24"/>
  <c r="AJ47" i="24"/>
  <c r="AJ52" i="24"/>
  <c r="AJ59" i="24"/>
  <c r="AJ62" i="24"/>
  <c r="BH23" i="24" l="1"/>
  <c r="BI23" i="24"/>
  <c r="BA22" i="24"/>
  <c r="AZ24" i="24"/>
  <c r="BS23" i="24"/>
  <c r="BO23" i="24"/>
  <c r="BK23" i="24"/>
  <c r="BG23" i="24"/>
  <c r="BC23" i="24"/>
  <c r="BR23" i="24"/>
  <c r="BN23" i="24"/>
  <c r="BF23" i="24"/>
  <c r="BU23" i="24"/>
  <c r="BQ23" i="24"/>
  <c r="BM23" i="24"/>
  <c r="BE23" i="24"/>
  <c r="BP23" i="24"/>
  <c r="BL23" i="24"/>
  <c r="BD23" i="24"/>
  <c r="E2" i="24"/>
  <c r="CM6" i="21"/>
  <c r="CL6" i="21"/>
  <c r="CK6" i="21"/>
  <c r="CJ6" i="21"/>
  <c r="CI6" i="21"/>
  <c r="CH6" i="21"/>
  <c r="CG6" i="21"/>
  <c r="CF6" i="21"/>
  <c r="CE6" i="21"/>
  <c r="CD6" i="21"/>
  <c r="CC6" i="21"/>
  <c r="CB6" i="21"/>
  <c r="CA6" i="21"/>
  <c r="CK54" i="21"/>
  <c r="CJ54" i="21"/>
  <c r="CI54" i="21"/>
  <c r="CH54" i="21"/>
  <c r="CG54" i="21"/>
  <c r="CF54" i="21"/>
  <c r="CE54" i="21"/>
  <c r="CD54" i="21"/>
  <c r="CK53" i="21"/>
  <c r="CJ53" i="21"/>
  <c r="CI53" i="21"/>
  <c r="CH53" i="21"/>
  <c r="CG53" i="21"/>
  <c r="CF53" i="21"/>
  <c r="CE53" i="21"/>
  <c r="CD53" i="21"/>
  <c r="CK52" i="21"/>
  <c r="CJ52" i="21"/>
  <c r="CI52" i="21"/>
  <c r="CH52" i="21"/>
  <c r="CG52" i="21"/>
  <c r="CF52" i="21"/>
  <c r="CE52" i="21"/>
  <c r="CD52" i="21"/>
  <c r="CK51" i="21"/>
  <c r="CJ51" i="21"/>
  <c r="CI51" i="21"/>
  <c r="CH51" i="21"/>
  <c r="CG51" i="21"/>
  <c r="CF51" i="21"/>
  <c r="CE51" i="21"/>
  <c r="CD51" i="21"/>
  <c r="CK50" i="21"/>
  <c r="CJ50" i="21"/>
  <c r="CI50" i="21"/>
  <c r="CH50" i="21"/>
  <c r="CG50" i="21"/>
  <c r="CF50" i="21"/>
  <c r="CE50" i="21"/>
  <c r="CD50" i="21"/>
  <c r="CK49" i="21"/>
  <c r="CJ49" i="21"/>
  <c r="CI49" i="21"/>
  <c r="CH49" i="21"/>
  <c r="CG49" i="21"/>
  <c r="CF49" i="21"/>
  <c r="CE49" i="21"/>
  <c r="CD49" i="21"/>
  <c r="CK48" i="21"/>
  <c r="CJ48" i="21"/>
  <c r="CI48" i="21"/>
  <c r="CH48" i="21"/>
  <c r="CG48" i="21"/>
  <c r="CF48" i="21"/>
  <c r="CE48" i="21"/>
  <c r="CD48" i="21"/>
  <c r="CK47" i="21"/>
  <c r="CJ47" i="21"/>
  <c r="CI47" i="21"/>
  <c r="CH47" i="21"/>
  <c r="CG47" i="21"/>
  <c r="CF47" i="21"/>
  <c r="CE47" i="21"/>
  <c r="CD47" i="21"/>
  <c r="CK46" i="21"/>
  <c r="CJ46" i="21"/>
  <c r="CI46" i="21"/>
  <c r="CH46" i="21"/>
  <c r="CG46" i="21"/>
  <c r="CF46" i="21"/>
  <c r="CE46" i="21"/>
  <c r="CD46" i="21"/>
  <c r="CK45" i="21"/>
  <c r="CJ45" i="21"/>
  <c r="CI45" i="21"/>
  <c r="CH45" i="21"/>
  <c r="CG45" i="21"/>
  <c r="CF45" i="21"/>
  <c r="CE45" i="21"/>
  <c r="CD45" i="21"/>
  <c r="CK44" i="21"/>
  <c r="CJ44" i="21"/>
  <c r="CI44" i="21"/>
  <c r="CH44" i="21"/>
  <c r="CG44" i="21"/>
  <c r="CF44" i="21"/>
  <c r="CE44" i="21"/>
  <c r="CD44" i="21"/>
  <c r="CK43" i="21"/>
  <c r="CJ43" i="21"/>
  <c r="CI43" i="21"/>
  <c r="CH43" i="21"/>
  <c r="CG43" i="21"/>
  <c r="CF43" i="21"/>
  <c r="CE43" i="21"/>
  <c r="CD43" i="21"/>
  <c r="CK42" i="21"/>
  <c r="CJ42" i="21"/>
  <c r="CI42" i="21"/>
  <c r="CH42" i="21"/>
  <c r="CG42" i="21"/>
  <c r="CF42" i="21"/>
  <c r="CE42" i="21"/>
  <c r="CD42" i="21"/>
  <c r="CK41" i="21"/>
  <c r="CJ41" i="21"/>
  <c r="CI41" i="21"/>
  <c r="CH41" i="21"/>
  <c r="CG41" i="21"/>
  <c r="CF41" i="21"/>
  <c r="CE41" i="21"/>
  <c r="CD41" i="21"/>
  <c r="CK40" i="21"/>
  <c r="CJ40" i="21"/>
  <c r="CI40" i="21"/>
  <c r="CH40" i="21"/>
  <c r="CG40" i="21"/>
  <c r="CF40" i="21"/>
  <c r="CE40" i="21"/>
  <c r="CD40" i="21"/>
  <c r="CK39" i="21"/>
  <c r="CJ39" i="21"/>
  <c r="CI39" i="21"/>
  <c r="CH39" i="21"/>
  <c r="CG39" i="21"/>
  <c r="CF39" i="21"/>
  <c r="CE39" i="21"/>
  <c r="CD39" i="21"/>
  <c r="CK38" i="21"/>
  <c r="CJ38" i="21"/>
  <c r="CI38" i="21"/>
  <c r="CH38" i="21"/>
  <c r="CG38" i="21"/>
  <c r="CF38" i="21"/>
  <c r="CE38" i="21"/>
  <c r="CD38" i="21"/>
  <c r="CK37" i="21"/>
  <c r="CJ37" i="21"/>
  <c r="CI37" i="21"/>
  <c r="CH37" i="21"/>
  <c r="CG37" i="21"/>
  <c r="CF37" i="21"/>
  <c r="CE37" i="21"/>
  <c r="CD37" i="21"/>
  <c r="CK36" i="21"/>
  <c r="CJ36" i="21"/>
  <c r="CI36" i="21"/>
  <c r="CH36" i="21"/>
  <c r="CG36" i="21"/>
  <c r="CF36" i="21"/>
  <c r="CE36" i="21"/>
  <c r="CD36" i="21"/>
  <c r="CK35" i="21"/>
  <c r="CJ35" i="21"/>
  <c r="CI35" i="21"/>
  <c r="CH35" i="21"/>
  <c r="CG35" i="21"/>
  <c r="CF35" i="21"/>
  <c r="CE35" i="21"/>
  <c r="CD35" i="21"/>
  <c r="CK34" i="21"/>
  <c r="CJ34" i="21"/>
  <c r="CI34" i="21"/>
  <c r="CH34" i="21"/>
  <c r="CG34" i="21"/>
  <c r="CF34" i="21"/>
  <c r="CE34" i="21"/>
  <c r="CD34" i="21"/>
  <c r="CK33" i="21"/>
  <c r="CJ33" i="21"/>
  <c r="CI33" i="21"/>
  <c r="CH33" i="21"/>
  <c r="CG33" i="21"/>
  <c r="CF33" i="21"/>
  <c r="CE33" i="21"/>
  <c r="CD33" i="21"/>
  <c r="CK32" i="21"/>
  <c r="CJ32" i="21"/>
  <c r="CI32" i="21"/>
  <c r="CH32" i="21"/>
  <c r="CG32" i="21"/>
  <c r="CF32" i="21"/>
  <c r="CE32" i="21"/>
  <c r="CD32" i="21"/>
  <c r="CK31" i="21"/>
  <c r="CJ31" i="21"/>
  <c r="CI31" i="21"/>
  <c r="CH31" i="21"/>
  <c r="CG31" i="21"/>
  <c r="CF31" i="21"/>
  <c r="CE31" i="21"/>
  <c r="CD31" i="21"/>
  <c r="CK30" i="21"/>
  <c r="CJ30" i="21"/>
  <c r="CI30" i="21"/>
  <c r="CH30" i="21"/>
  <c r="CG30" i="21"/>
  <c r="CF30" i="21"/>
  <c r="CE30" i="21"/>
  <c r="CD30" i="21"/>
  <c r="CK29" i="21"/>
  <c r="CJ29" i="21"/>
  <c r="CI29" i="21"/>
  <c r="CH29" i="21"/>
  <c r="CG29" i="21"/>
  <c r="CF29" i="21"/>
  <c r="CE29" i="21"/>
  <c r="CD29" i="21"/>
  <c r="CK28" i="21"/>
  <c r="CJ28" i="21"/>
  <c r="CI28" i="21"/>
  <c r="CH28" i="21"/>
  <c r="CG28" i="21"/>
  <c r="CF28" i="21"/>
  <c r="CE28" i="21"/>
  <c r="CD28" i="21"/>
  <c r="CK27" i="21"/>
  <c r="CJ27" i="21"/>
  <c r="CI27" i="21"/>
  <c r="CH27" i="21"/>
  <c r="CG27" i="21"/>
  <c r="CF27" i="21"/>
  <c r="CE27" i="21"/>
  <c r="CD27" i="21"/>
  <c r="CK26" i="21"/>
  <c r="CJ26" i="21"/>
  <c r="CI26" i="21"/>
  <c r="CH26" i="21"/>
  <c r="CG26" i="21"/>
  <c r="CF26" i="21"/>
  <c r="CE26" i="21"/>
  <c r="CD26" i="21"/>
  <c r="CK25" i="21"/>
  <c r="CJ25" i="21"/>
  <c r="CI25" i="21"/>
  <c r="CH25" i="21"/>
  <c r="CG25" i="21"/>
  <c r="CF25" i="21"/>
  <c r="CE25" i="21"/>
  <c r="CD25" i="21"/>
  <c r="CK24" i="21"/>
  <c r="CJ24" i="21"/>
  <c r="CI24" i="21"/>
  <c r="CH24" i="21"/>
  <c r="CG24" i="21"/>
  <c r="CF24" i="21"/>
  <c r="CE24" i="21"/>
  <c r="CD24" i="21"/>
  <c r="CK23" i="21"/>
  <c r="CJ23" i="21"/>
  <c r="CI23" i="21"/>
  <c r="CH23" i="21"/>
  <c r="CG23" i="21"/>
  <c r="CF23" i="21"/>
  <c r="CE23" i="21"/>
  <c r="CD23" i="21"/>
  <c r="CK22" i="21"/>
  <c r="CJ22" i="21"/>
  <c r="CI22" i="21"/>
  <c r="CH22" i="21"/>
  <c r="CG22" i="21"/>
  <c r="CF22" i="21"/>
  <c r="CE22" i="21"/>
  <c r="CD22" i="21"/>
  <c r="CK21" i="21"/>
  <c r="CJ21" i="21"/>
  <c r="CI21" i="21"/>
  <c r="CH21" i="21"/>
  <c r="CG21" i="21"/>
  <c r="CF21" i="21"/>
  <c r="CE21" i="21"/>
  <c r="CD21" i="21"/>
  <c r="CK20" i="21"/>
  <c r="CJ20" i="21"/>
  <c r="CI20" i="21"/>
  <c r="CH20" i="21"/>
  <c r="CG20" i="21"/>
  <c r="CF20" i="21"/>
  <c r="CE20" i="21"/>
  <c r="CD20" i="21"/>
  <c r="CK19" i="21"/>
  <c r="CJ19" i="21"/>
  <c r="CI19" i="21"/>
  <c r="CH19" i="21"/>
  <c r="CG19" i="21"/>
  <c r="CF19" i="21"/>
  <c r="CE19" i="21"/>
  <c r="CD19" i="21"/>
  <c r="CK18" i="21"/>
  <c r="CJ18" i="21"/>
  <c r="CI18" i="21"/>
  <c r="CH18" i="21"/>
  <c r="CG18" i="21"/>
  <c r="CF18" i="21"/>
  <c r="CE18" i="21"/>
  <c r="CD18" i="21"/>
  <c r="CK17" i="21"/>
  <c r="CJ17" i="21"/>
  <c r="CI17" i="21"/>
  <c r="CH17" i="21"/>
  <c r="CG17" i="21"/>
  <c r="CF17" i="21"/>
  <c r="CE17" i="21"/>
  <c r="CD17" i="21"/>
  <c r="CK16" i="21"/>
  <c r="CJ16" i="21"/>
  <c r="CI16" i="21"/>
  <c r="CH16" i="21"/>
  <c r="CG16" i="21"/>
  <c r="CF16" i="21"/>
  <c r="CE16" i="21"/>
  <c r="CD16" i="21"/>
  <c r="CK15" i="21"/>
  <c r="CJ15" i="21"/>
  <c r="CI15" i="21"/>
  <c r="CH15" i="21"/>
  <c r="CG15" i="21"/>
  <c r="CF15" i="21"/>
  <c r="CE15" i="21"/>
  <c r="CD15" i="21"/>
  <c r="CK14" i="21"/>
  <c r="CJ14" i="21"/>
  <c r="CI14" i="21"/>
  <c r="CH14" i="21"/>
  <c r="CG14" i="21"/>
  <c r="CF14" i="21"/>
  <c r="CE14" i="21"/>
  <c r="CD14" i="21"/>
  <c r="CK13" i="21"/>
  <c r="CJ13" i="21"/>
  <c r="CI13" i="21"/>
  <c r="CH13" i="21"/>
  <c r="CG13" i="21"/>
  <c r="CF13" i="21"/>
  <c r="CE13" i="21"/>
  <c r="CD13" i="21"/>
  <c r="CK12" i="21"/>
  <c r="CJ12" i="21"/>
  <c r="CI12" i="21"/>
  <c r="CH12" i="21"/>
  <c r="CG12" i="21"/>
  <c r="CF12" i="21"/>
  <c r="CE12" i="21"/>
  <c r="CD12" i="21"/>
  <c r="CK11" i="21"/>
  <c r="CJ11" i="21"/>
  <c r="CI11" i="21"/>
  <c r="CH11" i="21"/>
  <c r="CG11" i="21"/>
  <c r="CF11" i="21"/>
  <c r="CE11" i="21"/>
  <c r="CD11" i="21"/>
  <c r="CK10" i="21"/>
  <c r="CJ10" i="21"/>
  <c r="CI10" i="21"/>
  <c r="CH10" i="21"/>
  <c r="CG10" i="21"/>
  <c r="CF10" i="21"/>
  <c r="CE10" i="21"/>
  <c r="CD10" i="21"/>
  <c r="CK9" i="21"/>
  <c r="CJ9" i="21"/>
  <c r="CI9" i="21"/>
  <c r="CH9" i="21"/>
  <c r="CG9" i="21"/>
  <c r="CF9" i="21"/>
  <c r="CE9" i="21"/>
  <c r="CD9" i="21"/>
  <c r="CQ54" i="21"/>
  <c r="CP54" i="21"/>
  <c r="CO54" i="21"/>
  <c r="CN54" i="21"/>
  <c r="CQ53" i="21"/>
  <c r="CP53" i="21"/>
  <c r="CO53" i="21"/>
  <c r="CN53" i="21"/>
  <c r="CQ52" i="21"/>
  <c r="CP52" i="21"/>
  <c r="CO52" i="21"/>
  <c r="CN52" i="21"/>
  <c r="CQ51" i="21"/>
  <c r="CP51" i="21"/>
  <c r="CO51" i="21"/>
  <c r="CN51" i="21"/>
  <c r="CQ50" i="21"/>
  <c r="CP50" i="21"/>
  <c r="CO50" i="21"/>
  <c r="CN50" i="21"/>
  <c r="CQ49" i="21"/>
  <c r="CP49" i="21"/>
  <c r="CO49" i="21"/>
  <c r="CN49" i="21"/>
  <c r="CQ48" i="21"/>
  <c r="CP48" i="21"/>
  <c r="CO48" i="21"/>
  <c r="CN48" i="21"/>
  <c r="CQ47" i="21"/>
  <c r="CP47" i="21"/>
  <c r="CO47" i="21"/>
  <c r="CN47" i="21"/>
  <c r="CQ46" i="21"/>
  <c r="CP46" i="21"/>
  <c r="CO46" i="21"/>
  <c r="CN46" i="21"/>
  <c r="CQ45" i="21"/>
  <c r="CP45" i="21"/>
  <c r="CO45" i="21"/>
  <c r="CN45" i="21"/>
  <c r="CQ44" i="21"/>
  <c r="CP44" i="21"/>
  <c r="CO44" i="21"/>
  <c r="CN44" i="21"/>
  <c r="CQ43" i="21"/>
  <c r="CP43" i="21"/>
  <c r="CO43" i="21"/>
  <c r="CN43" i="21"/>
  <c r="CQ42" i="21"/>
  <c r="CP42" i="21"/>
  <c r="CO42" i="21"/>
  <c r="CN42" i="21"/>
  <c r="CQ41" i="21"/>
  <c r="CP41" i="21"/>
  <c r="CO41" i="21"/>
  <c r="CN41" i="21"/>
  <c r="CQ40" i="21"/>
  <c r="CP40" i="21"/>
  <c r="CO40" i="21"/>
  <c r="CN40" i="21"/>
  <c r="CQ39" i="21"/>
  <c r="CP39" i="21"/>
  <c r="CO39" i="21"/>
  <c r="CN39" i="21"/>
  <c r="CQ38" i="21"/>
  <c r="CP38" i="21"/>
  <c r="CO38" i="21"/>
  <c r="CN38" i="21"/>
  <c r="CQ37" i="21"/>
  <c r="CP37" i="21"/>
  <c r="CO37" i="21"/>
  <c r="CN37" i="21"/>
  <c r="CQ36" i="21"/>
  <c r="CP36" i="21"/>
  <c r="CO36" i="21"/>
  <c r="CN36" i="21"/>
  <c r="CQ35" i="21"/>
  <c r="CP35" i="21"/>
  <c r="CO35" i="21"/>
  <c r="CN35" i="21"/>
  <c r="CQ34" i="21"/>
  <c r="CP34" i="21"/>
  <c r="CO34" i="21"/>
  <c r="CN34" i="21"/>
  <c r="CQ33" i="21"/>
  <c r="CP33" i="21"/>
  <c r="CO33" i="21"/>
  <c r="CN33" i="21"/>
  <c r="CQ32" i="21"/>
  <c r="CP32" i="21"/>
  <c r="CO32" i="21"/>
  <c r="CN32" i="21"/>
  <c r="CQ31" i="21"/>
  <c r="CP31" i="21"/>
  <c r="CO31" i="21"/>
  <c r="CN31" i="21"/>
  <c r="CQ30" i="21"/>
  <c r="CP30" i="21"/>
  <c r="CO30" i="21"/>
  <c r="CN30" i="21"/>
  <c r="CQ29" i="21"/>
  <c r="CP29" i="21"/>
  <c r="CO29" i="21"/>
  <c r="CN29" i="21"/>
  <c r="CQ28" i="21"/>
  <c r="CP28" i="21"/>
  <c r="CO28" i="21"/>
  <c r="CN28" i="21"/>
  <c r="CQ27" i="21"/>
  <c r="CP27" i="21"/>
  <c r="CO27" i="21"/>
  <c r="CN27" i="21"/>
  <c r="CQ26" i="21"/>
  <c r="CP26" i="21"/>
  <c r="CO26" i="21"/>
  <c r="CN26" i="21"/>
  <c r="CQ25" i="21"/>
  <c r="CP25" i="21"/>
  <c r="CO25" i="21"/>
  <c r="CN25" i="21"/>
  <c r="CQ24" i="21"/>
  <c r="CP24" i="21"/>
  <c r="CO24" i="21"/>
  <c r="CN24" i="21"/>
  <c r="CQ23" i="21"/>
  <c r="CP23" i="21"/>
  <c r="CO23" i="21"/>
  <c r="CN23" i="21"/>
  <c r="CQ22" i="21"/>
  <c r="CP22" i="21"/>
  <c r="CO22" i="21"/>
  <c r="CN22" i="21"/>
  <c r="CQ21" i="21"/>
  <c r="CP21" i="21"/>
  <c r="CO21" i="21"/>
  <c r="CN21" i="21"/>
  <c r="CQ20" i="21"/>
  <c r="CP20" i="21"/>
  <c r="CO20" i="21"/>
  <c r="CN20" i="21"/>
  <c r="CQ19" i="21"/>
  <c r="CP19" i="21"/>
  <c r="CO19" i="21"/>
  <c r="CN19" i="21"/>
  <c r="CQ18" i="21"/>
  <c r="CP18" i="21"/>
  <c r="CO18" i="21"/>
  <c r="CN18" i="21"/>
  <c r="CQ17" i="21"/>
  <c r="CP17" i="21"/>
  <c r="CO17" i="21"/>
  <c r="CN17" i="21"/>
  <c r="CQ16" i="21"/>
  <c r="CP16" i="21"/>
  <c r="CO16" i="21"/>
  <c r="CN16" i="21"/>
  <c r="CQ15" i="21"/>
  <c r="CP15" i="21"/>
  <c r="CO15" i="21"/>
  <c r="CN15" i="21"/>
  <c r="CQ14" i="21"/>
  <c r="CP14" i="21"/>
  <c r="CO14" i="21"/>
  <c r="CN14" i="21"/>
  <c r="CQ13" i="21"/>
  <c r="CP13" i="21"/>
  <c r="CO13" i="21"/>
  <c r="CN13" i="21"/>
  <c r="CQ12" i="21"/>
  <c r="CP12" i="21"/>
  <c r="CO12" i="21"/>
  <c r="CN12" i="21"/>
  <c r="CQ11" i="21"/>
  <c r="CP11" i="21"/>
  <c r="CO11" i="21"/>
  <c r="CN11" i="21"/>
  <c r="CQ10" i="21"/>
  <c r="CP10" i="21"/>
  <c r="CO10" i="21"/>
  <c r="CN10" i="21"/>
  <c r="CQ9" i="21"/>
  <c r="CP9" i="21"/>
  <c r="CO9" i="21"/>
  <c r="CN9" i="21"/>
  <c r="BY1" i="21"/>
  <c r="BW9" i="21" s="1"/>
  <c r="BH24" i="24" l="1"/>
  <c r="BI24" i="24"/>
  <c r="BU24" i="24"/>
  <c r="BQ24" i="24"/>
  <c r="BM24" i="24"/>
  <c r="BE24" i="24"/>
  <c r="BP24" i="24"/>
  <c r="BL24" i="24"/>
  <c r="BD24" i="24"/>
  <c r="AZ25" i="24"/>
  <c r="BS24" i="24"/>
  <c r="BO24" i="24"/>
  <c r="BK24" i="24"/>
  <c r="BG24" i="24"/>
  <c r="BC24" i="24"/>
  <c r="BN24" i="24"/>
  <c r="BF24" i="24"/>
  <c r="BR24" i="24"/>
  <c r="G2" i="24"/>
  <c r="BA23" i="24"/>
  <c r="J11" i="23"/>
  <c r="J9" i="23"/>
  <c r="BB1" i="21"/>
  <c r="AZ9" i="21" s="1"/>
  <c r="Q24" i="23"/>
  <c r="BH25" i="24" l="1"/>
  <c r="BI25" i="24"/>
  <c r="BS25" i="24"/>
  <c r="BO25" i="24"/>
  <c r="BK25" i="24"/>
  <c r="BG25" i="24"/>
  <c r="BC25" i="24"/>
  <c r="AZ26" i="24"/>
  <c r="BR25" i="24"/>
  <c r="BN25" i="24"/>
  <c r="BF25" i="24"/>
  <c r="BU25" i="24"/>
  <c r="BQ25" i="24"/>
  <c r="BM25" i="24"/>
  <c r="BE25" i="24"/>
  <c r="BP25" i="24"/>
  <c r="BL25" i="24"/>
  <c r="BD25" i="24"/>
  <c r="N2" i="24"/>
  <c r="J2" i="24"/>
  <c r="L2" i="24" s="1"/>
  <c r="M2" i="24" s="1"/>
  <c r="H2" i="24"/>
  <c r="BA24" i="24"/>
  <c r="BW10" i="21"/>
  <c r="BJ9" i="21"/>
  <c r="Y24" i="23"/>
  <c r="S24" i="23" l="1"/>
  <c r="BH26" i="24"/>
  <c r="BI26" i="24"/>
  <c r="Q2" i="24"/>
  <c r="I2" i="24"/>
  <c r="BR26" i="24"/>
  <c r="BN26" i="24"/>
  <c r="BF26" i="24"/>
  <c r="AZ27" i="24"/>
  <c r="BU26" i="24"/>
  <c r="BQ26" i="24"/>
  <c r="BM26" i="24"/>
  <c r="BE26" i="24"/>
  <c r="BP26" i="24"/>
  <c r="BL26" i="24"/>
  <c r="BD26" i="24"/>
  <c r="BC26" i="24"/>
  <c r="BG26" i="24"/>
  <c r="BS26" i="24"/>
  <c r="BO26" i="24"/>
  <c r="BK26" i="24"/>
  <c r="O2" i="24"/>
  <c r="BA25" i="24"/>
  <c r="BW11" i="21"/>
  <c r="AZ10" i="21"/>
  <c r="V24" i="23"/>
  <c r="W24" i="23"/>
  <c r="X24" i="23"/>
  <c r="U24" i="23"/>
  <c r="T8" i="17"/>
  <c r="N8" i="23" l="1"/>
  <c r="N6" i="23" s="1"/>
  <c r="BH27" i="24"/>
  <c r="BI27" i="24"/>
  <c r="R2" i="24"/>
  <c r="BA26" i="24"/>
  <c r="AZ28" i="24"/>
  <c r="BR27" i="24"/>
  <c r="BN27" i="24"/>
  <c r="BF27" i="24"/>
  <c r="BQ27" i="24"/>
  <c r="BL27" i="24"/>
  <c r="BC27" i="24"/>
  <c r="BU27" i="24"/>
  <c r="BP27" i="24"/>
  <c r="BK27" i="24"/>
  <c r="BG27" i="24"/>
  <c r="BO27" i="24"/>
  <c r="BE27" i="24"/>
  <c r="BS27" i="24"/>
  <c r="BM27" i="24"/>
  <c r="BD27" i="24"/>
  <c r="BW12" i="21"/>
  <c r="BJ10" i="21"/>
  <c r="AZ11" i="21"/>
  <c r="M8" i="23"/>
  <c r="J8" i="23"/>
  <c r="I3" i="23" l="1"/>
  <c r="M3" i="23" s="1"/>
  <c r="O8" i="23"/>
  <c r="BH28" i="24"/>
  <c r="BI28" i="24"/>
  <c r="AZ29" i="24"/>
  <c r="BU28" i="24"/>
  <c r="BQ28" i="24"/>
  <c r="BM28" i="24"/>
  <c r="BE28" i="24"/>
  <c r="BS28" i="24"/>
  <c r="BN28" i="24"/>
  <c r="BD28" i="24"/>
  <c r="BR28" i="24"/>
  <c r="BL28" i="24"/>
  <c r="BC28" i="24"/>
  <c r="BP28" i="24"/>
  <c r="BK28" i="24"/>
  <c r="BG28" i="24"/>
  <c r="BO28" i="24"/>
  <c r="BF28" i="24"/>
  <c r="B11" i="24"/>
  <c r="BA27" i="24"/>
  <c r="BW13" i="21"/>
  <c r="BJ11" i="21"/>
  <c r="AZ12" i="21"/>
  <c r="Q8" i="17"/>
  <c r="O6" i="23" l="1"/>
  <c r="BH29" i="24"/>
  <c r="BI29" i="24"/>
  <c r="BA28" i="24"/>
  <c r="B10" i="24"/>
  <c r="B13" i="24"/>
  <c r="AZ30" i="24"/>
  <c r="BU29" i="24"/>
  <c r="BQ29" i="24"/>
  <c r="BM29" i="24"/>
  <c r="BE29" i="24"/>
  <c r="BP29" i="24"/>
  <c r="BK29" i="24"/>
  <c r="BG29" i="24"/>
  <c r="BO29" i="24"/>
  <c r="BF29" i="24"/>
  <c r="BS29" i="24"/>
  <c r="BN29" i="24"/>
  <c r="BD29" i="24"/>
  <c r="BL29" i="24"/>
  <c r="BC29" i="24"/>
  <c r="BR29" i="24"/>
  <c r="BW14" i="21"/>
  <c r="AZ13" i="21"/>
  <c r="BJ12" i="21"/>
  <c r="M8" i="17"/>
  <c r="BH30" i="24" l="1"/>
  <c r="BI30" i="24"/>
  <c r="AZ31" i="24"/>
  <c r="BU30" i="24"/>
  <c r="BQ30" i="24"/>
  <c r="BM30" i="24"/>
  <c r="BE30" i="24"/>
  <c r="BS30" i="24"/>
  <c r="BN30" i="24"/>
  <c r="BD30" i="24"/>
  <c r="BR30" i="24"/>
  <c r="BL30" i="24"/>
  <c r="BC30" i="24"/>
  <c r="BP30" i="24"/>
  <c r="BK30" i="24"/>
  <c r="BG30" i="24"/>
  <c r="BO30" i="24"/>
  <c r="BF30" i="24"/>
  <c r="B12" i="24"/>
  <c r="BA29" i="24"/>
  <c r="BW15" i="21"/>
  <c r="AZ14" i="21"/>
  <c r="BJ14" i="21"/>
  <c r="BJ13" i="21"/>
  <c r="BH31" i="24" l="1"/>
  <c r="BI31" i="24"/>
  <c r="BA30" i="24"/>
  <c r="AZ32" i="24"/>
  <c r="BU31" i="24"/>
  <c r="BQ31" i="24"/>
  <c r="BM31" i="24"/>
  <c r="BE31" i="24"/>
  <c r="BP31" i="24"/>
  <c r="BK31" i="24"/>
  <c r="BG31" i="24"/>
  <c r="BO31" i="24"/>
  <c r="BF31" i="24"/>
  <c r="BS31" i="24"/>
  <c r="BN31" i="24"/>
  <c r="BD31" i="24"/>
  <c r="BL31" i="24"/>
  <c r="BR31" i="24"/>
  <c r="BC31" i="24"/>
  <c r="BW16" i="21"/>
  <c r="AZ15" i="21"/>
  <c r="BJ15" i="21"/>
  <c r="BH32" i="24" l="1"/>
  <c r="BI32" i="24"/>
  <c r="BA31" i="24"/>
  <c r="AZ33" i="24"/>
  <c r="BU32" i="24"/>
  <c r="BQ32" i="24"/>
  <c r="BM32" i="24"/>
  <c r="BE32" i="24"/>
  <c r="BS32" i="24"/>
  <c r="BN32" i="24"/>
  <c r="BD32" i="24"/>
  <c r="BR32" i="24"/>
  <c r="BL32" i="24"/>
  <c r="BC32" i="24"/>
  <c r="BP32" i="24"/>
  <c r="BK32" i="24"/>
  <c r="BG32" i="24"/>
  <c r="BO32" i="24"/>
  <c r="BF32" i="24"/>
  <c r="AZ16" i="21"/>
  <c r="BW17" i="21"/>
  <c r="BJ16" i="21"/>
  <c r="AA9" i="23"/>
  <c r="Z9" i="23"/>
  <c r="AH8" i="23"/>
  <c r="AA8" i="23"/>
  <c r="Z8" i="23"/>
  <c r="M24" i="23"/>
  <c r="AJ7" i="23"/>
  <c r="AJ7" i="17"/>
  <c r="AK7" i="17" s="1"/>
  <c r="AL7" i="17" s="1"/>
  <c r="AM7" i="17" s="1"/>
  <c r="AN7" i="17" s="1"/>
  <c r="AO7" i="17" s="1"/>
  <c r="AP7" i="17" s="1"/>
  <c r="AQ7" i="17" s="1"/>
  <c r="AR7" i="17" s="1"/>
  <c r="AS7" i="17" s="1"/>
  <c r="AT7" i="17" s="1"/>
  <c r="AU7" i="17" s="1"/>
  <c r="AV7" i="17" s="1"/>
  <c r="AW7" i="17" s="1"/>
  <c r="AX7" i="17" s="1"/>
  <c r="AY7" i="17" s="1"/>
  <c r="AZ7" i="17" s="1"/>
  <c r="BA7" i="17" s="1"/>
  <c r="BB7" i="17" s="1"/>
  <c r="BC7" i="17" s="1"/>
  <c r="AH8" i="17"/>
  <c r="B8" i="17"/>
  <c r="Y9" i="23"/>
  <c r="Y8" i="23"/>
  <c r="AD24" i="23" l="1"/>
  <c r="AE24" i="23"/>
  <c r="AB24" i="23"/>
  <c r="AF24" i="23"/>
  <c r="M6" i="23"/>
  <c r="O24" i="23"/>
  <c r="BH33" i="24"/>
  <c r="BI33" i="24"/>
  <c r="S9" i="23"/>
  <c r="AZ17" i="21"/>
  <c r="AZ18" i="21" s="1"/>
  <c r="BO16" i="21"/>
  <c r="BA32" i="24"/>
  <c r="AZ34" i="24"/>
  <c r="BU33" i="24"/>
  <c r="BQ33" i="24"/>
  <c r="BM33" i="24"/>
  <c r="BE33" i="24"/>
  <c r="BP33" i="24"/>
  <c r="BK33" i="24"/>
  <c r="BG33" i="24"/>
  <c r="BO33" i="24"/>
  <c r="BF33" i="24"/>
  <c r="BS33" i="24"/>
  <c r="BN33" i="24"/>
  <c r="BD33" i="24"/>
  <c r="BR33" i="24"/>
  <c r="BL33" i="24"/>
  <c r="BC33" i="24"/>
  <c r="BW18" i="21"/>
  <c r="BJ17" i="21"/>
  <c r="AK7" i="23"/>
  <c r="AD9" i="23"/>
  <c r="AF8" i="23"/>
  <c r="AE9" i="23"/>
  <c r="AE8" i="23"/>
  <c r="AD8" i="23"/>
  <c r="S8" i="23"/>
  <c r="AB9" i="23"/>
  <c r="AC9" i="23" s="1"/>
  <c r="AF9" i="23"/>
  <c r="AB8" i="23"/>
  <c r="AA8" i="17"/>
  <c r="Z8" i="17"/>
  <c r="N8" i="17"/>
  <c r="AF8" i="17"/>
  <c r="J8" i="17"/>
  <c r="BB6" i="16"/>
  <c r="BC6" i="16" s="1"/>
  <c r="BB5" i="16"/>
  <c r="BC5" i="16" s="1"/>
  <c r="BB4" i="16"/>
  <c r="BC4" i="16" s="1"/>
  <c r="BB3" i="16"/>
  <c r="BC3" i="16" s="1"/>
  <c r="AL62" i="21"/>
  <c r="AL61" i="21"/>
  <c r="AL60" i="21"/>
  <c r="AL59" i="21"/>
  <c r="AL58" i="21"/>
  <c r="AL57" i="21"/>
  <c r="AL56" i="21"/>
  <c r="AL55" i="21"/>
  <c r="AL54" i="21"/>
  <c r="AL53" i="21"/>
  <c r="AL52" i="21"/>
  <c r="AL51" i="21"/>
  <c r="AL50" i="21"/>
  <c r="AL49" i="21"/>
  <c r="AL48" i="21"/>
  <c r="AL47" i="21"/>
  <c r="AL46" i="21"/>
  <c r="AL45" i="21"/>
  <c r="AL44" i="21"/>
  <c r="AL43" i="21"/>
  <c r="AL42" i="21"/>
  <c r="AL41" i="21"/>
  <c r="AL40" i="21"/>
  <c r="AL39" i="21"/>
  <c r="AL38" i="21"/>
  <c r="AL37" i="21"/>
  <c r="AL36" i="21"/>
  <c r="AL35" i="21"/>
  <c r="AL34" i="21"/>
  <c r="AL33" i="21"/>
  <c r="AL32" i="21"/>
  <c r="AL31" i="21"/>
  <c r="AL30" i="21"/>
  <c r="AL29" i="21"/>
  <c r="AL28" i="21"/>
  <c r="AL27" i="21"/>
  <c r="AL26" i="21"/>
  <c r="AL25" i="21"/>
  <c r="AL24" i="21"/>
  <c r="AL23" i="21"/>
  <c r="AL22" i="21"/>
  <c r="AL21" i="21"/>
  <c r="AL20" i="21"/>
  <c r="AL19" i="21"/>
  <c r="AL18" i="21"/>
  <c r="AL17" i="21"/>
  <c r="AL16" i="21"/>
  <c r="AL15" i="21"/>
  <c r="AL14" i="21"/>
  <c r="AL13" i="21"/>
  <c r="AL12" i="21"/>
  <c r="AL11" i="21"/>
  <c r="AL10" i="21"/>
  <c r="AL9" i="21"/>
  <c r="AL8" i="21"/>
  <c r="AL7" i="21"/>
  <c r="AL6" i="21"/>
  <c r="AL5" i="21"/>
  <c r="AL4" i="21"/>
  <c r="AL3" i="21"/>
  <c r="AL2" i="21"/>
  <c r="Y8" i="17"/>
  <c r="AJ9" i="23"/>
  <c r="AJ22" i="23"/>
  <c r="AI14" i="23"/>
  <c r="AI24" i="23"/>
  <c r="AI19" i="23"/>
  <c r="AJ16" i="23"/>
  <c r="V8" i="23"/>
  <c r="AI23" i="23"/>
  <c r="AJ18" i="23"/>
  <c r="AJ21" i="23"/>
  <c r="AJ23" i="23"/>
  <c r="AI11" i="23"/>
  <c r="AJ20" i="23"/>
  <c r="X9" i="23"/>
  <c r="U9" i="23"/>
  <c r="X8" i="23"/>
  <c r="AI13" i="23"/>
  <c r="AI21" i="23"/>
  <c r="AI9" i="23"/>
  <c r="AJ14" i="23"/>
  <c r="AJ12" i="23"/>
  <c r="W8" i="23"/>
  <c r="V9" i="23"/>
  <c r="AI8" i="23"/>
  <c r="AJ19" i="23"/>
  <c r="AI22" i="23"/>
  <c r="AJ24" i="23"/>
  <c r="AJ11" i="23"/>
  <c r="AI20" i="23"/>
  <c r="AK9" i="23"/>
  <c r="AI17" i="23"/>
  <c r="AI15" i="23"/>
  <c r="AJ13" i="23"/>
  <c r="AI10" i="23"/>
  <c r="AJ8" i="23"/>
  <c r="U8" i="23"/>
  <c r="AI18" i="23"/>
  <c r="AJ10" i="23"/>
  <c r="AI12" i="23"/>
  <c r="AI16" i="23"/>
  <c r="AJ15" i="23"/>
  <c r="AJ17" i="23"/>
  <c r="W9" i="23"/>
  <c r="W6" i="23" l="1"/>
  <c r="AC24" i="23"/>
  <c r="AG24" i="23" s="1"/>
  <c r="V6" i="23"/>
  <c r="U6" i="23"/>
  <c r="X6" i="23"/>
  <c r="BH34" i="24"/>
  <c r="BI34" i="24"/>
  <c r="BP3" i="21"/>
  <c r="BP18" i="21" s="1"/>
  <c r="AZ35" i="24"/>
  <c r="BU34" i="24"/>
  <c r="BQ34" i="24"/>
  <c r="BM34" i="24"/>
  <c r="BE34" i="24"/>
  <c r="BS34" i="24"/>
  <c r="BN34" i="24"/>
  <c r="BD34" i="24"/>
  <c r="BR34" i="24"/>
  <c r="BL34" i="24"/>
  <c r="BC34" i="24"/>
  <c r="BP34" i="24"/>
  <c r="BK34" i="24"/>
  <c r="BG34" i="24"/>
  <c r="BO34" i="24"/>
  <c r="BF34" i="24"/>
  <c r="BA33" i="24"/>
  <c r="BW19" i="21"/>
  <c r="BR3" i="21"/>
  <c r="BR18" i="21" s="1"/>
  <c r="BS3" i="21"/>
  <c r="BS18" i="21" s="1"/>
  <c r="BQ3" i="21"/>
  <c r="BQ18" i="21" s="1"/>
  <c r="BN3" i="21"/>
  <c r="CP3" i="21"/>
  <c r="CL3" i="21"/>
  <c r="CH3" i="21"/>
  <c r="CD3" i="21"/>
  <c r="BZ3" i="21"/>
  <c r="BL3" i="21"/>
  <c r="BL18" i="21" s="1"/>
  <c r="CR3" i="21"/>
  <c r="CJ3" i="21"/>
  <c r="CB3" i="21"/>
  <c r="CB18" i="21" s="1"/>
  <c r="BJ3" i="21"/>
  <c r="CM3" i="21"/>
  <c r="CM18" i="21" s="1"/>
  <c r="BM3" i="21"/>
  <c r="CO3" i="21"/>
  <c r="CK3" i="21"/>
  <c r="CG3" i="21"/>
  <c r="CC3" i="21"/>
  <c r="CC18" i="21" s="1"/>
  <c r="BK3" i="21"/>
  <c r="BK18" i="21" s="1"/>
  <c r="CN3" i="21"/>
  <c r="CF3" i="21"/>
  <c r="CQ3" i="21"/>
  <c r="CI3" i="21"/>
  <c r="CE3" i="21"/>
  <c r="CA3" i="21"/>
  <c r="CA18" i="21" s="1"/>
  <c r="BD3" i="21"/>
  <c r="BD18" i="21" s="1"/>
  <c r="BG3" i="21"/>
  <c r="BG18" i="21" s="1"/>
  <c r="BF3" i="21"/>
  <c r="BF18" i="21" s="1"/>
  <c r="CM19" i="21"/>
  <c r="BW20" i="21"/>
  <c r="BJ18" i="21"/>
  <c r="AL7" i="23"/>
  <c r="BI3" i="21"/>
  <c r="BE3" i="21"/>
  <c r="BU3" i="21"/>
  <c r="BH3" i="21"/>
  <c r="BT3" i="21"/>
  <c r="BT18" i="21" s="1"/>
  <c r="BC3" i="21"/>
  <c r="BO3" i="21"/>
  <c r="BO18" i="21" s="1"/>
  <c r="BI18" i="21"/>
  <c r="AZ19" i="21"/>
  <c r="AG9" i="23"/>
  <c r="AC8" i="23"/>
  <c r="AG8" i="23" s="1"/>
  <c r="AK10" i="23"/>
  <c r="AK18" i="23"/>
  <c r="AK21" i="23"/>
  <c r="AK14" i="23"/>
  <c r="AK19" i="23"/>
  <c r="AK11" i="23"/>
  <c r="AK20" i="23"/>
  <c r="AK8" i="23"/>
  <c r="AK22" i="23"/>
  <c r="AK13" i="23"/>
  <c r="AK12" i="23"/>
  <c r="AK23" i="23"/>
  <c r="AK24" i="23"/>
  <c r="AL8" i="23"/>
  <c r="AK16" i="23"/>
  <c r="AK17" i="23"/>
  <c r="AK15" i="23"/>
  <c r="CA19" i="21" l="1"/>
  <c r="BH35" i="24"/>
  <c r="BI35" i="24"/>
  <c r="CC19" i="21"/>
  <c r="CL19" i="21"/>
  <c r="CR20" i="21"/>
  <c r="CB19" i="21"/>
  <c r="BZ19" i="21"/>
  <c r="CL9" i="21"/>
  <c r="CL10" i="21"/>
  <c r="CL11" i="21"/>
  <c r="CL12" i="21"/>
  <c r="CL13" i="21"/>
  <c r="CL14" i="21"/>
  <c r="CL15" i="21"/>
  <c r="CL16" i="21"/>
  <c r="CL17" i="21"/>
  <c r="CR19" i="21"/>
  <c r="CB9" i="21"/>
  <c r="CB10" i="21"/>
  <c r="CB11" i="21"/>
  <c r="CB12" i="21"/>
  <c r="CB13" i="21"/>
  <c r="CB14" i="21"/>
  <c r="CB15" i="21"/>
  <c r="CB16" i="21"/>
  <c r="CB17" i="21"/>
  <c r="BZ9" i="21"/>
  <c r="BZ10" i="21"/>
  <c r="BZ11" i="21"/>
  <c r="BZ12" i="21"/>
  <c r="BZ13" i="21"/>
  <c r="BZ14" i="21"/>
  <c r="BZ15" i="21"/>
  <c r="BZ16" i="21"/>
  <c r="BZ17" i="21"/>
  <c r="CC9" i="21"/>
  <c r="CC10" i="21"/>
  <c r="CC11" i="21"/>
  <c r="CC12" i="21"/>
  <c r="CC13" i="21"/>
  <c r="CC14" i="21"/>
  <c r="CC15" i="21"/>
  <c r="CC16" i="21"/>
  <c r="CC17" i="21"/>
  <c r="CA9" i="21"/>
  <c r="CA10" i="21"/>
  <c r="CA11" i="21"/>
  <c r="CA12" i="21"/>
  <c r="CA13" i="21"/>
  <c r="CA14" i="21"/>
  <c r="CA15" i="21"/>
  <c r="CA16" i="21"/>
  <c r="CA17" i="21"/>
  <c r="CM9" i="21"/>
  <c r="CM10" i="21"/>
  <c r="CM11" i="21"/>
  <c r="CM12" i="21"/>
  <c r="CM13" i="21"/>
  <c r="CM14" i="21"/>
  <c r="CM15" i="21"/>
  <c r="CM16" i="21"/>
  <c r="CM17" i="21"/>
  <c r="CR9" i="21"/>
  <c r="CR10" i="21"/>
  <c r="CR11" i="21"/>
  <c r="CR12" i="21"/>
  <c r="CR13" i="21"/>
  <c r="CR14" i="21"/>
  <c r="CR15" i="21"/>
  <c r="CR16" i="21"/>
  <c r="CR17" i="21"/>
  <c r="CL18" i="21"/>
  <c r="BZ18" i="21"/>
  <c r="CR18" i="21"/>
  <c r="AZ36" i="24"/>
  <c r="BU35" i="24"/>
  <c r="BQ35" i="24"/>
  <c r="BM35" i="24"/>
  <c r="BE35" i="24"/>
  <c r="BP35" i="24"/>
  <c r="BK35" i="24"/>
  <c r="BG35" i="24"/>
  <c r="BO35" i="24"/>
  <c r="BF35" i="24"/>
  <c r="BS35" i="24"/>
  <c r="BN35" i="24"/>
  <c r="BD35" i="24"/>
  <c r="BR35" i="24"/>
  <c r="BL35" i="24"/>
  <c r="BC35" i="24"/>
  <c r="BA34" i="24"/>
  <c r="BK9" i="21"/>
  <c r="BK10" i="21"/>
  <c r="BK11" i="21"/>
  <c r="BK12" i="21"/>
  <c r="BK13" i="21"/>
  <c r="BK14" i="21"/>
  <c r="BK15" i="21"/>
  <c r="BK16" i="21"/>
  <c r="BK17" i="21"/>
  <c r="BL9" i="21"/>
  <c r="BL10" i="21"/>
  <c r="BL11" i="21"/>
  <c r="BL12" i="21"/>
  <c r="BL13" i="21"/>
  <c r="BL14" i="21"/>
  <c r="BL15" i="21"/>
  <c r="BL16" i="21"/>
  <c r="BL17" i="21"/>
  <c r="BM9" i="21"/>
  <c r="BM10" i="21"/>
  <c r="BM11" i="21"/>
  <c r="BM12" i="21"/>
  <c r="BM13" i="21"/>
  <c r="BM14" i="21"/>
  <c r="BM15" i="21"/>
  <c r="BM17" i="21"/>
  <c r="BM16" i="21"/>
  <c r="BN19" i="21"/>
  <c r="BM19" i="21"/>
  <c r="BM18" i="21"/>
  <c r="BN9" i="21"/>
  <c r="BN10" i="21"/>
  <c r="BN11" i="21"/>
  <c r="BN12" i="21"/>
  <c r="BN13" i="21"/>
  <c r="BN14" i="21"/>
  <c r="BN15" i="21"/>
  <c r="BN17" i="21"/>
  <c r="BN16" i="21"/>
  <c r="BN18" i="21"/>
  <c r="I9" i="23"/>
  <c r="I11" i="23"/>
  <c r="CL20" i="21"/>
  <c r="CM20" i="21"/>
  <c r="BW21" i="21"/>
  <c r="CR21" i="21" s="1"/>
  <c r="CC20" i="21"/>
  <c r="BZ20" i="21"/>
  <c r="CB20" i="21"/>
  <c r="CA20" i="21"/>
  <c r="BK19" i="21"/>
  <c r="BL19" i="21"/>
  <c r="BJ19" i="21"/>
  <c r="AM7" i="23"/>
  <c r="I8" i="23"/>
  <c r="BS9" i="21"/>
  <c r="BS10" i="21"/>
  <c r="BS11" i="21"/>
  <c r="BS13" i="21"/>
  <c r="BS12" i="21"/>
  <c r="BS14" i="21"/>
  <c r="BS15" i="21"/>
  <c r="BS16" i="21"/>
  <c r="BS17" i="21"/>
  <c r="BU9" i="21"/>
  <c r="BU10" i="21"/>
  <c r="BU11" i="21"/>
  <c r="BU13" i="21"/>
  <c r="BU12" i="21"/>
  <c r="BU14" i="21"/>
  <c r="BU15" i="21"/>
  <c r="BU16" i="21"/>
  <c r="BU17" i="21"/>
  <c r="BU18" i="21"/>
  <c r="BE9" i="21"/>
  <c r="BE10" i="21"/>
  <c r="BE11" i="21"/>
  <c r="BE13" i="21"/>
  <c r="BE12" i="21"/>
  <c r="BE14" i="21"/>
  <c r="BE15" i="21"/>
  <c r="BE16" i="21"/>
  <c r="BE17" i="21"/>
  <c r="BE18" i="21"/>
  <c r="BF9" i="21"/>
  <c r="BF10" i="21"/>
  <c r="BF11" i="21"/>
  <c r="BF13" i="21"/>
  <c r="BF12" i="21"/>
  <c r="BF14" i="21"/>
  <c r="BF15" i="21"/>
  <c r="BF16" i="21"/>
  <c r="BF17" i="21"/>
  <c r="BG9" i="21"/>
  <c r="BG10" i="21"/>
  <c r="BG11" i="21"/>
  <c r="BG13" i="21"/>
  <c r="BG12" i="21"/>
  <c r="BG14" i="21"/>
  <c r="BG15" i="21"/>
  <c r="BG16" i="21"/>
  <c r="BG17" i="21"/>
  <c r="BH9" i="21"/>
  <c r="BH10" i="21"/>
  <c r="BH11" i="21"/>
  <c r="BH12" i="21"/>
  <c r="BH13" i="21"/>
  <c r="BH14" i="21"/>
  <c r="BH15" i="21"/>
  <c r="BH16" i="21"/>
  <c r="BH17" i="21"/>
  <c r="BI9" i="21"/>
  <c r="BI10" i="21"/>
  <c r="BI11" i="21"/>
  <c r="BI12" i="21"/>
  <c r="BI13" i="21"/>
  <c r="BI14" i="21"/>
  <c r="BI15" i="21"/>
  <c r="BI16" i="21"/>
  <c r="BI17" i="21"/>
  <c r="BT9" i="21"/>
  <c r="BT10" i="21"/>
  <c r="BT11" i="21"/>
  <c r="BT13" i="21"/>
  <c r="BT12" i="21"/>
  <c r="BT14" i="21"/>
  <c r="BT15" i="21"/>
  <c r="BT16" i="21"/>
  <c r="BT17" i="21"/>
  <c r="BD9" i="21"/>
  <c r="BD10" i="21"/>
  <c r="BD11" i="21"/>
  <c r="BD13" i="21"/>
  <c r="BD12" i="21"/>
  <c r="BD14" i="21"/>
  <c r="BD15" i="21"/>
  <c r="BD16" i="21"/>
  <c r="BD17" i="21"/>
  <c r="BH18" i="21"/>
  <c r="BO9" i="21"/>
  <c r="BO10" i="21"/>
  <c r="BO11" i="21"/>
  <c r="BO12" i="21"/>
  <c r="BO13" i="21"/>
  <c r="BO14" i="21"/>
  <c r="BO15" i="21"/>
  <c r="BO17" i="21"/>
  <c r="BP9" i="21"/>
  <c r="BP10" i="21"/>
  <c r="BP11" i="21"/>
  <c r="BP13" i="21"/>
  <c r="BP12" i="21"/>
  <c r="BP14" i="21"/>
  <c r="BP15" i="21"/>
  <c r="BP16" i="21"/>
  <c r="BP17" i="21"/>
  <c r="BQ9" i="21"/>
  <c r="BQ10" i="21"/>
  <c r="BQ11" i="21"/>
  <c r="BQ12" i="21"/>
  <c r="BQ13" i="21"/>
  <c r="BQ14" i="21"/>
  <c r="BQ15" i="21"/>
  <c r="BQ16" i="21"/>
  <c r="BQ17" i="21"/>
  <c r="BR9" i="21"/>
  <c r="BR10" i="21"/>
  <c r="BR11" i="21"/>
  <c r="BR13" i="21"/>
  <c r="BR12" i="21"/>
  <c r="BR14" i="21"/>
  <c r="BR15" i="21"/>
  <c r="BR16" i="21"/>
  <c r="BR17" i="21"/>
  <c r="BC9" i="21"/>
  <c r="BC10" i="21"/>
  <c r="BC11" i="21"/>
  <c r="BC13" i="21"/>
  <c r="BC12" i="21"/>
  <c r="BC14" i="21"/>
  <c r="BC15" i="21"/>
  <c r="BC16" i="21"/>
  <c r="BC17" i="21"/>
  <c r="BC18" i="21"/>
  <c r="BS19" i="21"/>
  <c r="BO19" i="21"/>
  <c r="BF19" i="21"/>
  <c r="BR19" i="21"/>
  <c r="BH19" i="21"/>
  <c r="BC19" i="21"/>
  <c r="BQ19" i="21"/>
  <c r="BE19" i="21"/>
  <c r="BU19" i="21"/>
  <c r="BT19" i="21"/>
  <c r="BP19" i="21"/>
  <c r="BD19" i="21"/>
  <c r="BI19" i="21"/>
  <c r="BG19" i="21"/>
  <c r="AZ20" i="21"/>
  <c r="AD8" i="17"/>
  <c r="S8" i="17"/>
  <c r="G3" i="17"/>
  <c r="AE8" i="17"/>
  <c r="AB8" i="17"/>
  <c r="B16" i="21"/>
  <c r="U1" i="21"/>
  <c r="V1" i="21" s="1"/>
  <c r="W1" i="21" s="1"/>
  <c r="X1" i="21" s="1"/>
  <c r="Y1" i="21" s="1"/>
  <c r="Z1" i="21" s="1"/>
  <c r="AA1" i="21" s="1"/>
  <c r="AB1" i="21" s="1"/>
  <c r="AC1" i="21" s="1"/>
  <c r="AD1" i="21" s="1"/>
  <c r="AE1" i="21" s="1"/>
  <c r="AF1" i="21" s="1"/>
  <c r="AG1" i="21" s="1"/>
  <c r="BD6" i="16"/>
  <c r="BD5" i="16"/>
  <c r="BD4" i="16"/>
  <c r="BD3" i="16"/>
  <c r="B2" i="21"/>
  <c r="BC8" i="17"/>
  <c r="W8" i="17"/>
  <c r="AO8" i="17"/>
  <c r="AK8" i="17"/>
  <c r="AU8" i="17"/>
  <c r="AN8" i="17"/>
  <c r="AX8" i="17"/>
  <c r="V8" i="17"/>
  <c r="AQ8" i="17"/>
  <c r="AL8" i="17"/>
  <c r="X8" i="17"/>
  <c r="AR8" i="17"/>
  <c r="AT8" i="17"/>
  <c r="AP8" i="17"/>
  <c r="BA8" i="17"/>
  <c r="AM8" i="17"/>
  <c r="AZ8" i="17"/>
  <c r="BB8" i="17"/>
  <c r="AW8" i="17"/>
  <c r="AJ8" i="17"/>
  <c r="AS8" i="17"/>
  <c r="U8" i="17"/>
  <c r="AI8" i="17"/>
  <c r="AV8" i="17"/>
  <c r="AY8" i="17"/>
  <c r="AL18" i="23"/>
  <c r="AL22" i="23"/>
  <c r="AM9" i="23"/>
  <c r="AL16" i="23"/>
  <c r="AL19" i="23"/>
  <c r="AL14" i="23"/>
  <c r="AL13" i="23"/>
  <c r="AL24" i="23"/>
  <c r="AL20" i="23"/>
  <c r="AL21" i="23"/>
  <c r="AL23" i="23"/>
  <c r="AL15" i="23"/>
  <c r="AL10" i="23"/>
  <c r="AL17" i="23"/>
  <c r="AL11" i="23"/>
  <c r="AL12" i="23"/>
  <c r="AM8" i="23"/>
  <c r="AL9" i="23"/>
  <c r="BH36" i="24" l="1"/>
  <c r="BI36" i="24"/>
  <c r="BX18" i="21"/>
  <c r="BX19" i="21"/>
  <c r="BX17" i="21"/>
  <c r="BX13" i="21"/>
  <c r="BX9" i="21"/>
  <c r="BX16" i="21"/>
  <c r="BX12" i="21"/>
  <c r="BX15" i="21"/>
  <c r="BX11" i="21"/>
  <c r="BX14" i="21"/>
  <c r="BX10" i="21"/>
  <c r="BA35" i="24"/>
  <c r="AZ37" i="24"/>
  <c r="BU36" i="24"/>
  <c r="BQ36" i="24"/>
  <c r="BM36" i="24"/>
  <c r="BE36" i="24"/>
  <c r="BS36" i="24"/>
  <c r="BN36" i="24"/>
  <c r="BD36" i="24"/>
  <c r="BR36" i="24"/>
  <c r="BL36" i="24"/>
  <c r="BC36" i="24"/>
  <c r="BP36" i="24"/>
  <c r="BK36" i="24"/>
  <c r="BG36" i="24"/>
  <c r="BO36" i="24"/>
  <c r="BF36" i="24"/>
  <c r="BN20" i="21"/>
  <c r="BM20" i="21"/>
  <c r="D3" i="23"/>
  <c r="CL21" i="21"/>
  <c r="CM21" i="21"/>
  <c r="BX20" i="21"/>
  <c r="BW22" i="21"/>
  <c r="CR22" i="21" s="1"/>
  <c r="CC21" i="21"/>
  <c r="CB21" i="21"/>
  <c r="CA21" i="21"/>
  <c r="BZ21" i="21"/>
  <c r="BA16" i="21"/>
  <c r="BL20" i="21"/>
  <c r="BK20" i="21"/>
  <c r="BJ20" i="21"/>
  <c r="AN7" i="23"/>
  <c r="BA13" i="21"/>
  <c r="BA19" i="21"/>
  <c r="BA11" i="21"/>
  <c r="BA18" i="21"/>
  <c r="BA14" i="21"/>
  <c r="BA10" i="21"/>
  <c r="BA15" i="21"/>
  <c r="BA17" i="21"/>
  <c r="BA12" i="21"/>
  <c r="BA9" i="21"/>
  <c r="BU20" i="21"/>
  <c r="BQ20" i="21"/>
  <c r="BH20" i="21"/>
  <c r="BD20" i="21"/>
  <c r="BT20" i="21"/>
  <c r="BO20" i="21"/>
  <c r="BE20" i="21"/>
  <c r="BI20" i="21"/>
  <c r="BS20" i="21"/>
  <c r="BC20" i="21"/>
  <c r="BG20" i="21"/>
  <c r="BF20" i="21"/>
  <c r="BR20" i="21"/>
  <c r="BP20" i="21"/>
  <c r="AZ21" i="21"/>
  <c r="BF5" i="16"/>
  <c r="AY5" i="16"/>
  <c r="BE3" i="16"/>
  <c r="AY3" i="16"/>
  <c r="BE6" i="16"/>
  <c r="AY6" i="16"/>
  <c r="BF4" i="16"/>
  <c r="AY4" i="16"/>
  <c r="V6" i="17"/>
  <c r="W6" i="17"/>
  <c r="X6" i="17"/>
  <c r="U6" i="17"/>
  <c r="AC8" i="17"/>
  <c r="AG8" i="17" s="1"/>
  <c r="I8" i="17" s="1"/>
  <c r="AI62" i="21"/>
  <c r="AI58" i="21"/>
  <c r="AI61" i="21"/>
  <c r="AI57" i="21"/>
  <c r="AI53" i="21"/>
  <c r="AI60" i="21"/>
  <c r="AI56" i="21"/>
  <c r="AI55" i="21"/>
  <c r="AI54" i="21"/>
  <c r="AI47" i="21"/>
  <c r="AI59" i="21"/>
  <c r="AI51" i="21"/>
  <c r="AI50" i="21"/>
  <c r="AI46" i="21"/>
  <c r="AI52" i="21"/>
  <c r="AI48" i="21"/>
  <c r="AI41" i="21"/>
  <c r="AI49" i="21"/>
  <c r="AI44" i="21"/>
  <c r="AI43" i="21"/>
  <c r="AI39" i="21"/>
  <c r="AI45" i="21"/>
  <c r="AI40" i="21"/>
  <c r="AI34" i="21"/>
  <c r="AI30" i="21"/>
  <c r="AI26" i="21"/>
  <c r="AI22" i="21"/>
  <c r="AI38" i="21"/>
  <c r="AI37" i="21"/>
  <c r="AI33" i="21"/>
  <c r="AI29" i="21"/>
  <c r="AI25" i="21"/>
  <c r="AI21" i="21"/>
  <c r="AI36" i="21"/>
  <c r="AI32" i="21"/>
  <c r="AI28" i="21"/>
  <c r="AI24" i="21"/>
  <c r="AI20" i="21"/>
  <c r="AI35" i="21"/>
  <c r="AI19" i="21"/>
  <c r="AI18" i="21"/>
  <c r="AI15" i="21"/>
  <c r="AI9" i="21"/>
  <c r="AI42" i="21"/>
  <c r="AI31" i="21"/>
  <c r="AI17" i="21"/>
  <c r="AI14" i="21"/>
  <c r="AI10" i="21"/>
  <c r="B5" i="21"/>
  <c r="AI27" i="21"/>
  <c r="AI16" i="21"/>
  <c r="AI12" i="21"/>
  <c r="AI11" i="21"/>
  <c r="AI8" i="21"/>
  <c r="AI6" i="21"/>
  <c r="AI4" i="21"/>
  <c r="AI13" i="21"/>
  <c r="AI23" i="21"/>
  <c r="AI2" i="21"/>
  <c r="AI7" i="21"/>
  <c r="AI5" i="21"/>
  <c r="AI3" i="21"/>
  <c r="BE5" i="16"/>
  <c r="BE4" i="16"/>
  <c r="BF3" i="16"/>
  <c r="BF6" i="16"/>
  <c r="J9" i="20"/>
  <c r="I9" i="20"/>
  <c r="J8" i="20"/>
  <c r="I8" i="20"/>
  <c r="W9" i="20"/>
  <c r="B2" i="16"/>
  <c r="AM21" i="23"/>
  <c r="AM11" i="23"/>
  <c r="AM12" i="23"/>
  <c r="AM15" i="23"/>
  <c r="AM14" i="23"/>
  <c r="AM20" i="23"/>
  <c r="AN8" i="23"/>
  <c r="AM18" i="23"/>
  <c r="AM17" i="23"/>
  <c r="AM13" i="23"/>
  <c r="AM16" i="23"/>
  <c r="AM19" i="23"/>
  <c r="AM23" i="23"/>
  <c r="AM24" i="23"/>
  <c r="AM10" i="23"/>
  <c r="AM22" i="23"/>
  <c r="BH37" i="24" l="1"/>
  <c r="BI37" i="24"/>
  <c r="F3" i="23"/>
  <c r="G3" i="23"/>
  <c r="AJ13" i="21"/>
  <c r="AJ5" i="21"/>
  <c r="AJ11" i="21"/>
  <c r="BR37" i="24"/>
  <c r="BN37" i="24"/>
  <c r="BF37" i="24"/>
  <c r="AZ38" i="24"/>
  <c r="BU37" i="24"/>
  <c r="BQ37" i="24"/>
  <c r="BM37" i="24"/>
  <c r="BE37" i="24"/>
  <c r="BP37" i="24"/>
  <c r="BD37" i="24"/>
  <c r="BO37" i="24"/>
  <c r="BC37" i="24"/>
  <c r="BL37" i="24"/>
  <c r="BS37" i="24"/>
  <c r="BK37" i="24"/>
  <c r="BG37" i="24"/>
  <c r="BA36" i="24"/>
  <c r="BN21" i="21"/>
  <c r="BM21" i="21"/>
  <c r="AJ2" i="21"/>
  <c r="F2" i="21" s="1"/>
  <c r="AJ6" i="21"/>
  <c r="AJ16" i="21"/>
  <c r="CL22" i="21"/>
  <c r="CM22" i="21"/>
  <c r="BX21" i="21"/>
  <c r="BW23" i="21"/>
  <c r="CR23" i="21" s="1"/>
  <c r="CC22" i="21"/>
  <c r="CB22" i="21"/>
  <c r="CA22" i="21"/>
  <c r="BZ22" i="21"/>
  <c r="BK21" i="21"/>
  <c r="BJ21" i="21"/>
  <c r="BL21" i="21"/>
  <c r="AO7" i="23"/>
  <c r="BA20" i="21"/>
  <c r="BS21" i="21"/>
  <c r="BO21" i="21"/>
  <c r="BF21" i="21"/>
  <c r="BQ21" i="21"/>
  <c r="BG21" i="21"/>
  <c r="BU21" i="21"/>
  <c r="BE21" i="21"/>
  <c r="BP21" i="21"/>
  <c r="BT21" i="21"/>
  <c r="BD21" i="21"/>
  <c r="BI21" i="21"/>
  <c r="BH21" i="21"/>
  <c r="BR21" i="21"/>
  <c r="BC21" i="21"/>
  <c r="AZ22" i="21"/>
  <c r="D3" i="17"/>
  <c r="F3" i="17" s="1"/>
  <c r="AJ3" i="21"/>
  <c r="AJ23" i="21"/>
  <c r="AJ8" i="21"/>
  <c r="AJ7" i="21"/>
  <c r="AJ4" i="21"/>
  <c r="P8" i="17"/>
  <c r="AJ12" i="21"/>
  <c r="AJ10" i="21"/>
  <c r="AJ42" i="21"/>
  <c r="AJ19" i="21"/>
  <c r="AJ28" i="21"/>
  <c r="AJ25" i="21"/>
  <c r="AJ38" i="21"/>
  <c r="AJ34" i="21"/>
  <c r="AJ43" i="21"/>
  <c r="AJ48" i="21"/>
  <c r="AJ51" i="21"/>
  <c r="AJ55" i="21"/>
  <c r="AJ57" i="21"/>
  <c r="AJ14" i="21"/>
  <c r="AJ9" i="21"/>
  <c r="AJ35" i="21"/>
  <c r="AJ32" i="21"/>
  <c r="AJ29" i="21"/>
  <c r="AJ22" i="21"/>
  <c r="AJ40" i="21"/>
  <c r="AJ44" i="21"/>
  <c r="AJ52" i="21"/>
  <c r="AJ59" i="21"/>
  <c r="AJ56" i="21"/>
  <c r="AJ61" i="21"/>
  <c r="AJ27" i="21"/>
  <c r="AJ17" i="21"/>
  <c r="AJ15" i="21"/>
  <c r="AJ20" i="21"/>
  <c r="AJ36" i="21"/>
  <c r="AJ33" i="21"/>
  <c r="AJ26" i="21"/>
  <c r="AJ45" i="21"/>
  <c r="AJ49" i="21"/>
  <c r="AJ46" i="21"/>
  <c r="AJ47" i="21"/>
  <c r="AJ60" i="21"/>
  <c r="AJ58" i="21"/>
  <c r="AJ31" i="21"/>
  <c r="AJ18" i="21"/>
  <c r="AJ24" i="21"/>
  <c r="AJ21" i="21"/>
  <c r="AJ37" i="21"/>
  <c r="AJ30" i="21"/>
  <c r="AJ39" i="21"/>
  <c r="AJ41" i="21"/>
  <c r="AJ50" i="21"/>
  <c r="AJ54" i="21"/>
  <c r="AJ53" i="21"/>
  <c r="AJ62" i="21"/>
  <c r="BF2" i="16"/>
  <c r="D151" i="5"/>
  <c r="D152" i="5" s="1"/>
  <c r="D153" i="5" s="1"/>
  <c r="D154" i="5" s="1"/>
  <c r="D155" i="5" s="1"/>
  <c r="D156" i="5" s="1"/>
  <c r="D157" i="5" s="1"/>
  <c r="D158" i="5" s="1"/>
  <c r="D159" i="5" s="1"/>
  <c r="D160" i="5" s="1"/>
  <c r="D161" i="5" s="1"/>
  <c r="D162" i="5" s="1"/>
  <c r="D163" i="5" s="1"/>
  <c r="D164" i="5" s="1"/>
  <c r="D165" i="5" s="1"/>
  <c r="D166" i="5" s="1"/>
  <c r="D167" i="5" s="1"/>
  <c r="D168" i="5" s="1"/>
  <c r="D169" i="5" s="1"/>
  <c r="D170" i="5" s="1"/>
  <c r="D171" i="5" s="1"/>
  <c r="D172" i="5" s="1"/>
  <c r="D173" i="5" s="1"/>
  <c r="D174" i="5" s="1"/>
  <c r="D175" i="5" s="1"/>
  <c r="D176" i="5" s="1"/>
  <c r="D177" i="5" s="1"/>
  <c r="D178" i="5" s="1"/>
  <c r="D179" i="5" s="1"/>
  <c r="D180" i="5" s="1"/>
  <c r="D181" i="5" s="1"/>
  <c r="D182" i="5" s="1"/>
  <c r="D183" i="5" s="1"/>
  <c r="C162" i="5"/>
  <c r="I16" i="20"/>
  <c r="J22" i="20"/>
  <c r="J21" i="20"/>
  <c r="J20" i="20"/>
  <c r="J19" i="20"/>
  <c r="J18" i="20"/>
  <c r="J17" i="20"/>
  <c r="J16" i="20"/>
  <c r="J15" i="20"/>
  <c r="J14" i="20"/>
  <c r="J12" i="20"/>
  <c r="J11" i="20"/>
  <c r="I22" i="20"/>
  <c r="I21" i="20"/>
  <c r="I20" i="20"/>
  <c r="I19" i="20"/>
  <c r="I18" i="20"/>
  <c r="I17" i="20"/>
  <c r="I15" i="20"/>
  <c r="I14" i="20"/>
  <c r="J10" i="20"/>
  <c r="I10" i="20" s="1"/>
  <c r="AN24" i="23"/>
  <c r="AN22" i="23"/>
  <c r="AN10" i="23"/>
  <c r="AN18" i="23"/>
  <c r="AN13" i="23"/>
  <c r="AN19" i="23"/>
  <c r="AN11" i="23"/>
  <c r="AN15" i="23"/>
  <c r="AN23" i="23"/>
  <c r="AN21" i="23"/>
  <c r="AN12" i="23"/>
  <c r="AN20" i="23"/>
  <c r="AN9" i="23"/>
  <c r="AN14" i="23"/>
  <c r="AO9" i="23"/>
  <c r="AN17" i="23"/>
  <c r="AN16" i="23"/>
  <c r="BH38" i="24" l="1"/>
  <c r="BI38" i="24"/>
  <c r="BA37" i="24"/>
  <c r="BR38" i="24"/>
  <c r="BN38" i="24"/>
  <c r="BF38" i="24"/>
  <c r="AZ39" i="24"/>
  <c r="BU38" i="24"/>
  <c r="BQ38" i="24"/>
  <c r="BM38" i="24"/>
  <c r="BE38" i="24"/>
  <c r="BP38" i="24"/>
  <c r="BD38" i="24"/>
  <c r="BO38" i="24"/>
  <c r="BC38" i="24"/>
  <c r="BL38" i="24"/>
  <c r="BS38" i="24"/>
  <c r="BK38" i="24"/>
  <c r="BG38" i="24"/>
  <c r="BN22" i="21"/>
  <c r="BM22" i="21"/>
  <c r="CL23" i="21"/>
  <c r="CM23" i="21"/>
  <c r="BX22" i="21"/>
  <c r="BW24" i="21"/>
  <c r="CR24" i="21" s="1"/>
  <c r="CC23" i="21"/>
  <c r="CB23" i="21"/>
  <c r="CA23" i="21"/>
  <c r="BZ23" i="21"/>
  <c r="BJ22" i="21"/>
  <c r="BK22" i="21"/>
  <c r="BL22" i="21"/>
  <c r="AP7" i="23"/>
  <c r="BA21" i="21"/>
  <c r="BU22" i="21"/>
  <c r="BQ22" i="21"/>
  <c r="BH22" i="21"/>
  <c r="BD22" i="21"/>
  <c r="BS22" i="21"/>
  <c r="BI22" i="21"/>
  <c r="BC22" i="21"/>
  <c r="BR22" i="21"/>
  <c r="BG22" i="21"/>
  <c r="BP22" i="21"/>
  <c r="BT22" i="21"/>
  <c r="BO22" i="21"/>
  <c r="BF22" i="21"/>
  <c r="BE22" i="21"/>
  <c r="AZ23" i="21"/>
  <c r="BM23" i="21" s="1"/>
  <c r="E2" i="21"/>
  <c r="J13" i="20"/>
  <c r="C7" i="9"/>
  <c r="D7" i="9"/>
  <c r="E7" i="9"/>
  <c r="F7" i="9"/>
  <c r="G7" i="9"/>
  <c r="H7" i="9"/>
  <c r="I7" i="9"/>
  <c r="J7" i="9"/>
  <c r="B8" i="20"/>
  <c r="B9" i="20" s="1"/>
  <c r="B10" i="20" s="1"/>
  <c r="B11" i="20" s="1"/>
  <c r="B12" i="20" s="1"/>
  <c r="B13" i="20" s="1"/>
  <c r="B14" i="20" s="1"/>
  <c r="B15" i="20" s="1"/>
  <c r="B16" i="20" s="1"/>
  <c r="B17" i="20" s="1"/>
  <c r="B18" i="20" s="1"/>
  <c r="B19" i="20" s="1"/>
  <c r="B20" i="20" s="1"/>
  <c r="B21" i="20" s="1"/>
  <c r="B22" i="20" s="1"/>
  <c r="AO8" i="23"/>
  <c r="AO17" i="23"/>
  <c r="AO19" i="23"/>
  <c r="AO15" i="23"/>
  <c r="AO14" i="23"/>
  <c r="AO21" i="23"/>
  <c r="AO22" i="23"/>
  <c r="AO10" i="23"/>
  <c r="AO24" i="23"/>
  <c r="AO18" i="23"/>
  <c r="AO13" i="23"/>
  <c r="AO20" i="23"/>
  <c r="AO11" i="23"/>
  <c r="AO16" i="23"/>
  <c r="AO12" i="23"/>
  <c r="AO23" i="23"/>
  <c r="BH39" i="24" l="1"/>
  <c r="BI39" i="24"/>
  <c r="BA38" i="24"/>
  <c r="BR39" i="24"/>
  <c r="BN39" i="24"/>
  <c r="BF39" i="24"/>
  <c r="AZ40" i="24"/>
  <c r="BU39" i="24"/>
  <c r="BQ39" i="24"/>
  <c r="BM39" i="24"/>
  <c r="BE39" i="24"/>
  <c r="BP39" i="24"/>
  <c r="BD39" i="24"/>
  <c r="BO39" i="24"/>
  <c r="BC39" i="24"/>
  <c r="BL39" i="24"/>
  <c r="BK39" i="24"/>
  <c r="BG39" i="24"/>
  <c r="BS39" i="24"/>
  <c r="BN23" i="21"/>
  <c r="BO23" i="21"/>
  <c r="CL24" i="21"/>
  <c r="CM24" i="21"/>
  <c r="BX23" i="21"/>
  <c r="BW25" i="21"/>
  <c r="CR25" i="21" s="1"/>
  <c r="CC24" i="21"/>
  <c r="BZ24" i="21"/>
  <c r="CB24" i="21"/>
  <c r="CA24" i="21"/>
  <c r="BL23" i="21"/>
  <c r="BK23" i="21"/>
  <c r="BJ23" i="21"/>
  <c r="AQ7" i="23"/>
  <c r="BA22" i="21"/>
  <c r="BS23" i="21"/>
  <c r="BF23" i="21"/>
  <c r="BU23" i="21"/>
  <c r="BP23" i="21"/>
  <c r="BE23" i="21"/>
  <c r="BI23" i="21"/>
  <c r="BT23" i="21"/>
  <c r="BD23" i="21"/>
  <c r="BH23" i="21"/>
  <c r="BC23" i="21"/>
  <c r="BG23" i="21"/>
  <c r="BR23" i="21"/>
  <c r="BQ23" i="21"/>
  <c r="AZ24" i="21"/>
  <c r="G2" i="21"/>
  <c r="H2" i="21" s="1"/>
  <c r="C84" i="5"/>
  <c r="C47" i="5"/>
  <c r="B7" i="6"/>
  <c r="B8" i="6" s="1"/>
  <c r="B9" i="6" s="1"/>
  <c r="B10" i="6" s="1"/>
  <c r="B11" i="6" s="1"/>
  <c r="B12" i="6" s="1"/>
  <c r="B13" i="6" s="1"/>
  <c r="B14" i="6" s="1"/>
  <c r="B15" i="6" s="1"/>
  <c r="B16" i="6" s="1"/>
  <c r="B17" i="6" s="1"/>
  <c r="B18" i="6" s="1"/>
  <c r="B19" i="6" s="1"/>
  <c r="B20" i="6" s="1"/>
  <c r="B21" i="6" s="1"/>
  <c r="B22" i="6" s="1"/>
  <c r="B23" i="6" s="1"/>
  <c r="B24" i="6" s="1"/>
  <c r="B25" i="6" s="1"/>
  <c r="B26" i="6" s="1"/>
  <c r="X3" i="6"/>
  <c r="X4" i="6" s="1"/>
  <c r="E4" i="19"/>
  <c r="AF22" i="20"/>
  <c r="AE22" i="20"/>
  <c r="T22" i="20"/>
  <c r="Q22" i="20"/>
  <c r="N22" i="20"/>
  <c r="M22" i="20"/>
  <c r="AK22" i="20" s="1"/>
  <c r="AF21" i="20"/>
  <c r="AE21" i="20"/>
  <c r="T21" i="20"/>
  <c r="Q21" i="20"/>
  <c r="N21" i="20"/>
  <c r="M21" i="20"/>
  <c r="AK21" i="20" s="1"/>
  <c r="AF20" i="20"/>
  <c r="AE20" i="20"/>
  <c r="T20" i="20"/>
  <c r="Q20" i="20"/>
  <c r="N20" i="20"/>
  <c r="M20" i="20"/>
  <c r="AK20" i="20" s="1"/>
  <c r="AF19" i="20"/>
  <c r="AE19" i="20"/>
  <c r="T19" i="20"/>
  <c r="Q19" i="20"/>
  <c r="N19" i="20"/>
  <c r="M19" i="20"/>
  <c r="AK19" i="20" s="1"/>
  <c r="AF18" i="20"/>
  <c r="AE18" i="20"/>
  <c r="T18" i="20"/>
  <c r="Q18" i="20"/>
  <c r="N18" i="20"/>
  <c r="M18" i="20"/>
  <c r="AK18" i="20" s="1"/>
  <c r="AF17" i="20"/>
  <c r="AE17" i="20"/>
  <c r="T17" i="20"/>
  <c r="Q17" i="20"/>
  <c r="N17" i="20"/>
  <c r="M17" i="20"/>
  <c r="AK17" i="20" s="1"/>
  <c r="M16" i="20"/>
  <c r="N15" i="20"/>
  <c r="M15" i="20"/>
  <c r="N14" i="20"/>
  <c r="M14" i="20"/>
  <c r="N13" i="20"/>
  <c r="M13" i="20"/>
  <c r="M12" i="20"/>
  <c r="O3" i="9"/>
  <c r="N3" i="9"/>
  <c r="R4" i="9"/>
  <c r="Q4" i="9"/>
  <c r="P4" i="9"/>
  <c r="O4" i="9"/>
  <c r="N4" i="9"/>
  <c r="M4" i="9"/>
  <c r="R3" i="9"/>
  <c r="Q3" i="9"/>
  <c r="P3" i="9"/>
  <c r="M3" i="9"/>
  <c r="AD19" i="20"/>
  <c r="W22" i="20"/>
  <c r="W17" i="20"/>
  <c r="W19" i="20"/>
  <c r="AD20" i="20"/>
  <c r="AD22" i="20"/>
  <c r="W15" i="20"/>
  <c r="W20" i="20"/>
  <c r="W16" i="20"/>
  <c r="AD18" i="20"/>
  <c r="W13" i="20"/>
  <c r="W14" i="20"/>
  <c r="W21" i="20"/>
  <c r="AD21" i="20"/>
  <c r="W12" i="20"/>
  <c r="W18" i="20"/>
  <c r="AD17" i="20"/>
  <c r="AP18" i="23"/>
  <c r="AP19" i="23"/>
  <c r="AP9" i="23"/>
  <c r="AP22" i="23"/>
  <c r="AP16" i="23"/>
  <c r="AP12" i="23"/>
  <c r="AP23" i="23"/>
  <c r="AP24" i="23"/>
  <c r="AP13" i="23"/>
  <c r="AP14" i="23"/>
  <c r="AP11" i="23"/>
  <c r="AP21" i="23"/>
  <c r="AP10" i="23"/>
  <c r="AP15" i="23"/>
  <c r="AP17" i="23"/>
  <c r="AQ9" i="23"/>
  <c r="AQ8" i="23"/>
  <c r="AP8" i="23"/>
  <c r="AP20" i="23"/>
  <c r="BH40" i="24" l="1"/>
  <c r="BI40" i="24"/>
  <c r="BA39" i="24"/>
  <c r="BR40" i="24"/>
  <c r="BN40" i="24"/>
  <c r="BF40" i="24"/>
  <c r="AZ41" i="24"/>
  <c r="BU40" i="24"/>
  <c r="BQ40" i="24"/>
  <c r="BM40" i="24"/>
  <c r="BE40" i="24"/>
  <c r="BP40" i="24"/>
  <c r="BD40" i="24"/>
  <c r="BO40" i="24"/>
  <c r="BC40" i="24"/>
  <c r="BL40" i="24"/>
  <c r="BG40" i="24"/>
  <c r="BS40" i="24"/>
  <c r="BK40" i="24"/>
  <c r="BN24" i="21"/>
  <c r="BM24" i="21"/>
  <c r="AI20" i="20"/>
  <c r="AI21" i="20"/>
  <c r="AJ20" i="20"/>
  <c r="CL25" i="21"/>
  <c r="CM25" i="21"/>
  <c r="BX24" i="21"/>
  <c r="BW26" i="21"/>
  <c r="CR26" i="21" s="1"/>
  <c r="CC25" i="21"/>
  <c r="BZ25" i="21"/>
  <c r="CB25" i="21"/>
  <c r="CA25" i="21"/>
  <c r="BL24" i="21"/>
  <c r="BJ24" i="21"/>
  <c r="BK24" i="21"/>
  <c r="AR7" i="23"/>
  <c r="BA23" i="21"/>
  <c r="BU24" i="21"/>
  <c r="BQ24" i="21"/>
  <c r="BH24" i="21"/>
  <c r="BD24" i="21"/>
  <c r="BR24" i="21"/>
  <c r="BG24" i="21"/>
  <c r="BF24" i="21"/>
  <c r="BP24" i="21"/>
  <c r="BT24" i="21"/>
  <c r="BE24" i="21"/>
  <c r="BO24" i="21"/>
  <c r="BI24" i="21"/>
  <c r="BS24" i="21"/>
  <c r="BC24" i="21"/>
  <c r="AZ25" i="21"/>
  <c r="I2" i="21"/>
  <c r="J2" i="21"/>
  <c r="L2" i="21" s="1"/>
  <c r="M2" i="21" s="1"/>
  <c r="AJ17" i="20"/>
  <c r="AJ19" i="20"/>
  <c r="Y18" i="20"/>
  <c r="Y19" i="20"/>
  <c r="Y20" i="20"/>
  <c r="Y22" i="20"/>
  <c r="AI17" i="20"/>
  <c r="Y17" i="20"/>
  <c r="Y21" i="20"/>
  <c r="AI18" i="20"/>
  <c r="AJ21" i="20"/>
  <c r="AI22" i="20"/>
  <c r="AJ18" i="20"/>
  <c r="AI19" i="20"/>
  <c r="AJ22" i="20"/>
  <c r="AG17" i="20"/>
  <c r="AH17" i="20" s="1"/>
  <c r="AG22" i="20"/>
  <c r="AG18" i="20"/>
  <c r="AH18" i="20" s="1"/>
  <c r="AG19" i="20"/>
  <c r="AG20" i="20"/>
  <c r="AH20" i="20" s="1"/>
  <c r="AG21" i="20"/>
  <c r="AH21" i="20" s="1"/>
  <c r="AF16" i="20"/>
  <c r="AE16" i="20"/>
  <c r="T16" i="20"/>
  <c r="Q16" i="20"/>
  <c r="N16" i="20"/>
  <c r="AK16" i="20"/>
  <c r="AF15" i="20"/>
  <c r="AE15" i="20"/>
  <c r="T15" i="20"/>
  <c r="Q15" i="20"/>
  <c r="AK15" i="20"/>
  <c r="AF14" i="20"/>
  <c r="AE14" i="20"/>
  <c r="T14" i="20"/>
  <c r="Q14" i="20"/>
  <c r="AJ14" i="20"/>
  <c r="AF13" i="20"/>
  <c r="AE13" i="20"/>
  <c r="T13" i="20"/>
  <c r="Q13" i="20"/>
  <c r="AK13" i="20"/>
  <c r="AF12" i="20"/>
  <c r="AE12" i="20"/>
  <c r="T12" i="20"/>
  <c r="Q12" i="20"/>
  <c r="N12" i="20"/>
  <c r="AK12" i="20"/>
  <c r="AF11" i="20"/>
  <c r="AE11" i="20"/>
  <c r="T11" i="20"/>
  <c r="Q11" i="20"/>
  <c r="N11" i="20"/>
  <c r="M11" i="20"/>
  <c r="AF10" i="20"/>
  <c r="T10" i="20"/>
  <c r="Q10" i="20"/>
  <c r="N10" i="20"/>
  <c r="M10" i="20"/>
  <c r="AJ10" i="20" s="1"/>
  <c r="AF9" i="20"/>
  <c r="T9" i="20"/>
  <c r="N9" i="20"/>
  <c r="M9" i="20"/>
  <c r="AE8" i="20"/>
  <c r="M8" i="20"/>
  <c r="AF8" i="20"/>
  <c r="T8" i="20"/>
  <c r="Q8" i="20"/>
  <c r="AK8" i="20"/>
  <c r="Z20" i="20"/>
  <c r="Z22" i="20"/>
  <c r="AA20" i="20"/>
  <c r="AC22" i="20"/>
  <c r="AB17" i="20"/>
  <c r="AC17" i="20"/>
  <c r="AA18" i="20"/>
  <c r="Z19" i="20"/>
  <c r="W10" i="20"/>
  <c r="AA19" i="20"/>
  <c r="AD11" i="20"/>
  <c r="AC21" i="20"/>
  <c r="AB21" i="20"/>
  <c r="AC20" i="20"/>
  <c r="AA22" i="20"/>
  <c r="AD15" i="20"/>
  <c r="AC18" i="20"/>
  <c r="AB18" i="20"/>
  <c r="AA17" i="20"/>
  <c r="AD14" i="20"/>
  <c r="W11" i="20"/>
  <c r="AC19" i="20"/>
  <c r="AA21" i="20"/>
  <c r="AD12" i="20"/>
  <c r="AB20" i="20"/>
  <c r="AD16" i="20"/>
  <c r="Z17" i="20"/>
  <c r="AB19" i="20"/>
  <c r="AB22" i="20"/>
  <c r="Z21" i="20"/>
  <c r="AD13" i="20"/>
  <c r="Z18" i="20"/>
  <c r="W8" i="20"/>
  <c r="AD8" i="20"/>
  <c r="AQ15" i="23"/>
  <c r="AQ16" i="23"/>
  <c r="AQ14" i="23"/>
  <c r="AQ22" i="23"/>
  <c r="AQ13" i="23"/>
  <c r="AQ21" i="23"/>
  <c r="AQ24" i="23"/>
  <c r="AQ23" i="23"/>
  <c r="AQ18" i="23"/>
  <c r="AQ17" i="23"/>
  <c r="AQ10" i="23"/>
  <c r="AQ11" i="23"/>
  <c r="AQ19" i="23"/>
  <c r="AQ12" i="23"/>
  <c r="AQ20" i="23"/>
  <c r="BH41" i="24" l="1"/>
  <c r="BI41" i="24"/>
  <c r="BA40" i="24"/>
  <c r="AZ42" i="24"/>
  <c r="BR41" i="24"/>
  <c r="BN41" i="24"/>
  <c r="BF41" i="24"/>
  <c r="BU41" i="24"/>
  <c r="BQ41" i="24"/>
  <c r="BM41" i="24"/>
  <c r="BE41" i="24"/>
  <c r="BP41" i="24"/>
  <c r="BD41" i="24"/>
  <c r="BO41" i="24"/>
  <c r="BC41" i="24"/>
  <c r="BL41" i="24"/>
  <c r="BS41" i="24"/>
  <c r="BK41" i="24"/>
  <c r="BG41" i="24"/>
  <c r="BN25" i="21"/>
  <c r="BM25" i="21"/>
  <c r="AL20" i="20"/>
  <c r="S20" i="20" s="1"/>
  <c r="AL21" i="20"/>
  <c r="S21" i="20" s="1"/>
  <c r="CL26" i="21"/>
  <c r="CM26" i="21"/>
  <c r="BX25" i="21"/>
  <c r="BW27" i="21"/>
  <c r="CR27" i="21" s="1"/>
  <c r="CC26" i="21"/>
  <c r="BZ26" i="21"/>
  <c r="CB26" i="21"/>
  <c r="CA26" i="21"/>
  <c r="BK25" i="21"/>
  <c r="BJ25" i="21"/>
  <c r="BL25" i="21"/>
  <c r="AS7" i="23"/>
  <c r="BA24" i="21"/>
  <c r="BS25" i="21"/>
  <c r="BO25" i="21"/>
  <c r="BF25" i="21"/>
  <c r="BT25" i="21"/>
  <c r="BI25" i="21"/>
  <c r="BD25" i="21"/>
  <c r="BR25" i="21"/>
  <c r="BH25" i="21"/>
  <c r="BC25" i="21"/>
  <c r="BQ25" i="21"/>
  <c r="BU25" i="21"/>
  <c r="BP25" i="21"/>
  <c r="BG25" i="21"/>
  <c r="BE25" i="21"/>
  <c r="AZ26" i="21"/>
  <c r="AL17" i="20"/>
  <c r="S17" i="20" s="1"/>
  <c r="G3" i="20"/>
  <c r="AK9" i="20"/>
  <c r="AL18" i="20"/>
  <c r="V18" i="20" s="1"/>
  <c r="AH19" i="20"/>
  <c r="AL19" i="20" s="1"/>
  <c r="AH22" i="20"/>
  <c r="AL22" i="20" s="1"/>
  <c r="V20" i="20"/>
  <c r="P20" i="20"/>
  <c r="V21" i="20"/>
  <c r="AK11" i="20"/>
  <c r="AJ9" i="20"/>
  <c r="Y11" i="20"/>
  <c r="Y12" i="20"/>
  <c r="AE10" i="20"/>
  <c r="AE9" i="20"/>
  <c r="AJ13" i="20"/>
  <c r="AI12" i="20"/>
  <c r="AI16" i="20"/>
  <c r="AJ12" i="20"/>
  <c r="AI13" i="20"/>
  <c r="AJ16" i="20"/>
  <c r="AI9" i="20"/>
  <c r="Y8" i="20"/>
  <c r="Y13" i="20"/>
  <c r="Y16" i="20"/>
  <c r="Y14" i="20"/>
  <c r="Y15" i="20"/>
  <c r="AG10" i="20"/>
  <c r="AG14" i="20"/>
  <c r="AH14" i="20" s="1"/>
  <c r="AG9" i="20"/>
  <c r="AH9" i="20" s="1"/>
  <c r="AI11" i="20"/>
  <c r="AG13" i="20"/>
  <c r="AH13" i="20" s="1"/>
  <c r="AI15" i="20"/>
  <c r="AK10" i="20"/>
  <c r="AK14" i="20"/>
  <c r="AI10" i="20"/>
  <c r="AJ11" i="20"/>
  <c r="AG12" i="20"/>
  <c r="AI14" i="20"/>
  <c r="AJ15" i="20"/>
  <c r="AG16" i="20"/>
  <c r="AG11" i="20"/>
  <c r="AG15" i="20"/>
  <c r="AI8" i="20"/>
  <c r="AJ8" i="20"/>
  <c r="AG8" i="20"/>
  <c r="E3" i="19"/>
  <c r="AC14" i="20"/>
  <c r="AA15" i="20"/>
  <c r="Z11" i="20"/>
  <c r="AC16" i="20"/>
  <c r="AA13" i="20"/>
  <c r="Z15" i="20"/>
  <c r="AB13" i="20"/>
  <c r="AB12" i="20"/>
  <c r="AB16" i="20"/>
  <c r="AB15" i="20"/>
  <c r="AB11" i="20"/>
  <c r="AC13" i="20"/>
  <c r="AD10" i="20"/>
  <c r="Z13" i="20"/>
  <c r="AA11" i="20"/>
  <c r="AC15" i="20"/>
  <c r="AC11" i="20"/>
  <c r="Z14" i="20"/>
  <c r="AA14" i="20"/>
  <c r="AC12" i="20"/>
  <c r="AB14" i="20"/>
  <c r="Z16" i="20"/>
  <c r="Z12" i="20"/>
  <c r="AA16" i="20"/>
  <c r="AA12" i="20"/>
  <c r="Z8" i="20"/>
  <c r="AA8" i="20"/>
  <c r="AC8" i="20"/>
  <c r="AB8" i="20"/>
  <c r="AD9" i="20"/>
  <c r="AR23" i="23"/>
  <c r="AR16" i="23"/>
  <c r="AR17" i="23"/>
  <c r="AR9" i="23"/>
  <c r="AR11" i="23"/>
  <c r="AR10" i="23"/>
  <c r="AR19" i="23"/>
  <c r="AR22" i="23"/>
  <c r="AR21" i="23"/>
  <c r="AR20" i="23"/>
  <c r="AR24" i="23"/>
  <c r="AR12" i="23"/>
  <c r="AR13" i="23"/>
  <c r="AR15" i="23"/>
  <c r="AR8" i="23"/>
  <c r="AR18" i="23"/>
  <c r="AS8" i="23"/>
  <c r="AR14" i="23"/>
  <c r="BH42" i="24" l="1"/>
  <c r="BI42" i="24"/>
  <c r="P21" i="20"/>
  <c r="BA41" i="24"/>
  <c r="BR42" i="24"/>
  <c r="BN42" i="24"/>
  <c r="BF42" i="24"/>
  <c r="BU42" i="24"/>
  <c r="BP42" i="24"/>
  <c r="BK42" i="24"/>
  <c r="BG42" i="24"/>
  <c r="BO42" i="24"/>
  <c r="BE42" i="24"/>
  <c r="BM42" i="24"/>
  <c r="AZ43" i="24"/>
  <c r="BL42" i="24"/>
  <c r="BD42" i="24"/>
  <c r="BS42" i="24"/>
  <c r="BC42" i="24"/>
  <c r="BQ42" i="24"/>
  <c r="BN26" i="21"/>
  <c r="BM26" i="21"/>
  <c r="AL9" i="20"/>
  <c r="P9" i="20" s="1"/>
  <c r="P17" i="20"/>
  <c r="V17" i="20"/>
  <c r="BX26" i="21"/>
  <c r="CL27" i="21"/>
  <c r="CM27" i="21"/>
  <c r="BW28" i="21"/>
  <c r="CR28" i="21" s="1"/>
  <c r="CC27" i="21"/>
  <c r="CB27" i="21"/>
  <c r="CA27" i="21"/>
  <c r="BZ27" i="21"/>
  <c r="BJ26" i="21"/>
  <c r="BL26" i="21"/>
  <c r="BK26" i="21"/>
  <c r="AT7" i="23"/>
  <c r="BA25" i="21"/>
  <c r="BU26" i="21"/>
  <c r="BQ26" i="21"/>
  <c r="BH26" i="21"/>
  <c r="BD26" i="21"/>
  <c r="BP26" i="21"/>
  <c r="BF26" i="21"/>
  <c r="BE26" i="21"/>
  <c r="BT26" i="21"/>
  <c r="BO26" i="21"/>
  <c r="BI26" i="21"/>
  <c r="BC26" i="21"/>
  <c r="BG26" i="21"/>
  <c r="BS26" i="21"/>
  <c r="BR26" i="21"/>
  <c r="AZ27" i="21"/>
  <c r="P18" i="20"/>
  <c r="AL13" i="20"/>
  <c r="S13" i="20" s="1"/>
  <c r="S9" i="20"/>
  <c r="S18" i="20"/>
  <c r="S22" i="20"/>
  <c r="P22" i="20"/>
  <c r="V22" i="20"/>
  <c r="S19" i="20"/>
  <c r="V19" i="20"/>
  <c r="P19" i="20"/>
  <c r="AL14" i="20"/>
  <c r="V14" i="20" s="1"/>
  <c r="Y10" i="20"/>
  <c r="Y9" i="20"/>
  <c r="P13" i="20"/>
  <c r="V9" i="20"/>
  <c r="AH8" i="20"/>
  <c r="AL8" i="20" s="1"/>
  <c r="AH15" i="20"/>
  <c r="AL15" i="20" s="1"/>
  <c r="AH12" i="20"/>
  <c r="AL12" i="20" s="1"/>
  <c r="I12" i="20" s="1"/>
  <c r="AH16" i="20"/>
  <c r="AL16" i="20" s="1"/>
  <c r="AH10" i="20"/>
  <c r="AL10" i="20" s="1"/>
  <c r="AH11" i="20"/>
  <c r="AL11" i="20" s="1"/>
  <c r="AC10" i="20"/>
  <c r="AA10" i="20"/>
  <c r="AB10" i="20"/>
  <c r="Z10" i="20"/>
  <c r="AB9" i="20"/>
  <c r="Z9" i="20"/>
  <c r="AC9" i="20"/>
  <c r="AA9" i="20"/>
  <c r="AS9" i="23"/>
  <c r="AS13" i="23"/>
  <c r="AT9" i="23"/>
  <c r="AS18" i="23"/>
  <c r="AS17" i="23"/>
  <c r="AS23" i="23"/>
  <c r="AS20" i="23"/>
  <c r="AS14" i="23"/>
  <c r="AS12" i="23"/>
  <c r="AS21" i="23"/>
  <c r="AS24" i="23"/>
  <c r="AS11" i="23"/>
  <c r="AS19" i="23"/>
  <c r="AS16" i="23"/>
  <c r="AS22" i="23"/>
  <c r="AS10" i="23"/>
  <c r="AS15" i="23"/>
  <c r="BH43" i="24" l="1"/>
  <c r="BI43" i="24"/>
  <c r="BA42" i="24"/>
  <c r="BR43" i="24"/>
  <c r="BN43" i="24"/>
  <c r="BF43" i="24"/>
  <c r="BS43" i="24"/>
  <c r="BM43" i="24"/>
  <c r="BD43" i="24"/>
  <c r="AZ44" i="24"/>
  <c r="BQ43" i="24"/>
  <c r="BL43" i="24"/>
  <c r="BC43" i="24"/>
  <c r="BE43" i="24"/>
  <c r="BP43" i="24"/>
  <c r="BO43" i="24"/>
  <c r="BK43" i="24"/>
  <c r="BG43" i="24"/>
  <c r="BU43" i="24"/>
  <c r="BN27" i="21"/>
  <c r="BM27" i="21"/>
  <c r="CL28" i="21"/>
  <c r="CM28" i="21"/>
  <c r="BX27" i="21"/>
  <c r="BW29" i="21"/>
  <c r="CR29" i="21" s="1"/>
  <c r="CC28" i="21"/>
  <c r="CB28" i="21"/>
  <c r="CA28" i="21"/>
  <c r="BZ28" i="21"/>
  <c r="BL27" i="21"/>
  <c r="BJ27" i="21"/>
  <c r="BK27" i="21"/>
  <c r="AU7" i="23"/>
  <c r="BA26" i="21"/>
  <c r="BS27" i="21"/>
  <c r="BO27" i="21"/>
  <c r="BF27" i="21"/>
  <c r="BR27" i="21"/>
  <c r="BH27" i="21"/>
  <c r="BC27" i="21"/>
  <c r="BQ27" i="21"/>
  <c r="BG27" i="21"/>
  <c r="BU27" i="21"/>
  <c r="BE27" i="21"/>
  <c r="BP27" i="21"/>
  <c r="BI27" i="21"/>
  <c r="BT27" i="21"/>
  <c r="BD27" i="21"/>
  <c r="AZ28" i="21"/>
  <c r="B11" i="21"/>
  <c r="V13" i="20"/>
  <c r="I13" i="20"/>
  <c r="I11" i="20"/>
  <c r="P14" i="20"/>
  <c r="S14" i="20"/>
  <c r="V12" i="20"/>
  <c r="P12" i="20"/>
  <c r="S12" i="20"/>
  <c r="P11" i="20"/>
  <c r="V11" i="20"/>
  <c r="S11" i="20"/>
  <c r="P10" i="20"/>
  <c r="S10" i="20"/>
  <c r="V10" i="20"/>
  <c r="S8" i="20"/>
  <c r="P8" i="20"/>
  <c r="V8" i="20"/>
  <c r="V16" i="20"/>
  <c r="P16" i="20"/>
  <c r="S16" i="20"/>
  <c r="P15" i="20"/>
  <c r="V15" i="20"/>
  <c r="S15" i="20"/>
  <c r="AT23" i="23"/>
  <c r="AT20" i="23"/>
  <c r="AT11" i="23"/>
  <c r="AT8" i="23"/>
  <c r="AT18" i="23"/>
  <c r="AT21" i="23"/>
  <c r="AT14" i="23"/>
  <c r="AT17" i="23"/>
  <c r="AT22" i="23"/>
  <c r="AT12" i="23"/>
  <c r="AT10" i="23"/>
  <c r="AT13" i="23"/>
  <c r="AT16" i="23"/>
  <c r="AT19" i="23"/>
  <c r="AT24" i="23"/>
  <c r="AT15" i="23"/>
  <c r="AU9" i="23"/>
  <c r="BH44" i="24" l="1"/>
  <c r="BI44" i="24"/>
  <c r="BA43" i="24"/>
  <c r="BS44" i="24"/>
  <c r="BO44" i="24"/>
  <c r="BK44" i="24"/>
  <c r="BG44" i="24"/>
  <c r="BC44" i="24"/>
  <c r="BR44" i="24"/>
  <c r="BN44" i="24"/>
  <c r="BF44" i="24"/>
  <c r="BQ44" i="24"/>
  <c r="BD44" i="24"/>
  <c r="BP44" i="24"/>
  <c r="AZ45" i="24"/>
  <c r="BM44" i="24"/>
  <c r="BU44" i="24"/>
  <c r="BL44" i="24"/>
  <c r="BE44" i="24"/>
  <c r="BN28" i="21"/>
  <c r="BM28" i="21"/>
  <c r="CL29" i="21"/>
  <c r="CM29" i="21"/>
  <c r="BX28" i="21"/>
  <c r="BW30" i="21"/>
  <c r="CR30" i="21" s="1"/>
  <c r="CC29" i="21"/>
  <c r="BZ29" i="21"/>
  <c r="CB29" i="21"/>
  <c r="CA29" i="21"/>
  <c r="BL28" i="21"/>
  <c r="BK28" i="21"/>
  <c r="BJ28" i="21"/>
  <c r="AV7" i="23"/>
  <c r="BA27" i="21"/>
  <c r="BU28" i="21"/>
  <c r="BQ28" i="21"/>
  <c r="BH28" i="21"/>
  <c r="BD28" i="21"/>
  <c r="BT28" i="21"/>
  <c r="BO28" i="21"/>
  <c r="BE28" i="21"/>
  <c r="BS28" i="21"/>
  <c r="BI28" i="21"/>
  <c r="BC28" i="21"/>
  <c r="BR28" i="21"/>
  <c r="BP28" i="21"/>
  <c r="BG28" i="21"/>
  <c r="BF28" i="21"/>
  <c r="AZ29" i="21"/>
  <c r="D3" i="20"/>
  <c r="F3" i="20" s="1"/>
  <c r="AU24" i="23"/>
  <c r="AU23" i="23"/>
  <c r="AU20" i="23"/>
  <c r="AU22" i="23"/>
  <c r="AU14" i="23"/>
  <c r="AU13" i="23"/>
  <c r="AU15" i="23"/>
  <c r="AU17" i="23"/>
  <c r="AU19" i="23"/>
  <c r="AU16" i="23"/>
  <c r="AU10" i="23"/>
  <c r="AU21" i="23"/>
  <c r="AU11" i="23"/>
  <c r="AU18" i="23"/>
  <c r="AU8" i="23"/>
  <c r="AU12" i="23"/>
  <c r="AV8" i="23"/>
  <c r="BH45" i="24" l="1"/>
  <c r="BI45" i="24"/>
  <c r="BS45" i="24"/>
  <c r="BO45" i="24"/>
  <c r="BK45" i="24"/>
  <c r="BG45" i="24"/>
  <c r="BC45" i="24"/>
  <c r="BR45" i="24"/>
  <c r="BN45" i="24"/>
  <c r="BF45" i="24"/>
  <c r="BL45" i="24"/>
  <c r="BE45" i="24"/>
  <c r="BQ45" i="24"/>
  <c r="BD45" i="24"/>
  <c r="BP45" i="24"/>
  <c r="BM45" i="24"/>
  <c r="BU45" i="24"/>
  <c r="AZ46" i="24"/>
  <c r="BA44" i="24"/>
  <c r="BN29" i="21"/>
  <c r="BM29" i="21"/>
  <c r="CL30" i="21"/>
  <c r="CM30" i="21"/>
  <c r="BX29" i="21"/>
  <c r="BW31" i="21"/>
  <c r="CR31" i="21" s="1"/>
  <c r="CC30" i="21"/>
  <c r="BZ30" i="21"/>
  <c r="CB30" i="21"/>
  <c r="CA30" i="21"/>
  <c r="BK29" i="21"/>
  <c r="BJ29" i="21"/>
  <c r="BL29" i="21"/>
  <c r="AW7" i="23"/>
  <c r="BA28" i="21"/>
  <c r="BS29" i="21"/>
  <c r="BO29" i="21"/>
  <c r="BF29" i="21"/>
  <c r="BQ29" i="21"/>
  <c r="BG29" i="21"/>
  <c r="BU29" i="21"/>
  <c r="BP29" i="21"/>
  <c r="BE29" i="21"/>
  <c r="BI29" i="21"/>
  <c r="BD29" i="21"/>
  <c r="BC29" i="21"/>
  <c r="BH29" i="21"/>
  <c r="BT29" i="21"/>
  <c r="BR29" i="21"/>
  <c r="AZ30" i="21"/>
  <c r="AV15" i="23"/>
  <c r="AV21" i="23"/>
  <c r="AV18" i="23"/>
  <c r="AV24" i="23"/>
  <c r="AV12" i="23"/>
  <c r="AV9" i="23"/>
  <c r="AV23" i="23"/>
  <c r="AV11" i="23"/>
  <c r="AV14" i="23"/>
  <c r="AV19" i="23"/>
  <c r="AV17" i="23"/>
  <c r="AV22" i="23"/>
  <c r="AW8" i="23"/>
  <c r="AV13" i="23"/>
  <c r="AV10" i="23"/>
  <c r="AV20" i="23"/>
  <c r="AV16" i="23"/>
  <c r="BH46" i="24" l="1"/>
  <c r="BI46" i="24"/>
  <c r="BS46" i="24"/>
  <c r="BO46" i="24"/>
  <c r="BK46" i="24"/>
  <c r="BG46" i="24"/>
  <c r="BC46" i="24"/>
  <c r="BR46" i="24"/>
  <c r="BN46" i="24"/>
  <c r="BF46" i="24"/>
  <c r="AZ47" i="24"/>
  <c r="BU46" i="24"/>
  <c r="BM46" i="24"/>
  <c r="BL46" i="24"/>
  <c r="BE46" i="24"/>
  <c r="BQ46" i="24"/>
  <c r="BP46" i="24"/>
  <c r="BD46" i="24"/>
  <c r="BA45" i="24"/>
  <c r="BN30" i="21"/>
  <c r="BM30" i="21"/>
  <c r="CL31" i="21"/>
  <c r="CM31" i="21"/>
  <c r="BX30" i="21"/>
  <c r="BW32" i="21"/>
  <c r="CR32" i="21" s="1"/>
  <c r="CC31" i="21"/>
  <c r="CB31" i="21"/>
  <c r="CA31" i="21"/>
  <c r="BZ31" i="21"/>
  <c r="BJ30" i="21"/>
  <c r="BK30" i="21"/>
  <c r="BL30" i="21"/>
  <c r="AX7" i="23"/>
  <c r="BA29" i="21"/>
  <c r="BU30" i="21"/>
  <c r="BQ30" i="21"/>
  <c r="BH30" i="21"/>
  <c r="BD30" i="21"/>
  <c r="BS30" i="21"/>
  <c r="BI30" i="21"/>
  <c r="BC30" i="21"/>
  <c r="BR30" i="21"/>
  <c r="BG30" i="21"/>
  <c r="BF30" i="21"/>
  <c r="BP30" i="21"/>
  <c r="BO30" i="21"/>
  <c r="BT30" i="21"/>
  <c r="BE30" i="21"/>
  <c r="AZ31" i="21"/>
  <c r="AW13" i="23"/>
  <c r="AW18" i="23"/>
  <c r="AW24" i="23"/>
  <c r="AX9" i="23"/>
  <c r="AW21" i="23"/>
  <c r="AW22" i="23"/>
  <c r="AW10" i="23"/>
  <c r="AW20" i="23"/>
  <c r="AW23" i="23"/>
  <c r="AW9" i="23"/>
  <c r="AW19" i="23"/>
  <c r="AW11" i="23"/>
  <c r="AW14" i="23"/>
  <c r="AW17" i="23"/>
  <c r="AW12" i="23"/>
  <c r="AW15" i="23"/>
  <c r="AW16" i="23"/>
  <c r="BH47" i="24" l="1"/>
  <c r="BI47" i="24"/>
  <c r="BS47" i="24"/>
  <c r="BO47" i="24"/>
  <c r="BK47" i="24"/>
  <c r="BG47" i="24"/>
  <c r="BC47" i="24"/>
  <c r="AZ48" i="24"/>
  <c r="BR47" i="24"/>
  <c r="BN47" i="24"/>
  <c r="BF47" i="24"/>
  <c r="BP47" i="24"/>
  <c r="BU47" i="24"/>
  <c r="BM47" i="24"/>
  <c r="BD47" i="24"/>
  <c r="BE47" i="24"/>
  <c r="BQ47" i="24"/>
  <c r="BL47" i="24"/>
  <c r="BA46" i="24"/>
  <c r="BN31" i="21"/>
  <c r="BM31" i="21"/>
  <c r="CL32" i="21"/>
  <c r="CM32" i="21"/>
  <c r="BX31" i="21"/>
  <c r="BW33" i="21"/>
  <c r="CR33" i="21" s="1"/>
  <c r="CC32" i="21"/>
  <c r="BZ32" i="21"/>
  <c r="CB32" i="21"/>
  <c r="CA32" i="21"/>
  <c r="BL31" i="21"/>
  <c r="BK31" i="21"/>
  <c r="BJ31" i="21"/>
  <c r="AY7" i="23"/>
  <c r="BA30" i="21"/>
  <c r="BS31" i="21"/>
  <c r="BO31" i="21"/>
  <c r="BF31" i="21"/>
  <c r="BR31" i="21"/>
  <c r="BH31" i="21"/>
  <c r="BC31" i="21"/>
  <c r="BT31" i="21"/>
  <c r="BG31" i="21"/>
  <c r="BQ31" i="21"/>
  <c r="BE31" i="21"/>
  <c r="BD31" i="21"/>
  <c r="BU31" i="21"/>
  <c r="BP31" i="21"/>
  <c r="BI31" i="21"/>
  <c r="AZ32" i="21"/>
  <c r="AX18" i="23"/>
  <c r="AX21" i="23"/>
  <c r="AX14" i="23"/>
  <c r="AX17" i="23"/>
  <c r="AX19" i="23"/>
  <c r="AX15" i="23"/>
  <c r="AX16" i="23"/>
  <c r="AX13" i="23"/>
  <c r="AX24" i="23"/>
  <c r="AX22" i="23"/>
  <c r="AY8" i="23"/>
  <c r="AX11" i="23"/>
  <c r="AX23" i="23"/>
  <c r="AX12" i="23"/>
  <c r="AX8" i="23"/>
  <c r="AX10" i="23"/>
  <c r="AX20" i="23"/>
  <c r="BH48" i="24" l="1"/>
  <c r="BI48" i="24"/>
  <c r="BR48" i="24"/>
  <c r="BN48" i="24"/>
  <c r="BF48" i="24"/>
  <c r="BQ48" i="24"/>
  <c r="BL48" i="24"/>
  <c r="BC48" i="24"/>
  <c r="BU48" i="24"/>
  <c r="BP48" i="24"/>
  <c r="BK48" i="24"/>
  <c r="BG48" i="24"/>
  <c r="BO48" i="24"/>
  <c r="BM48" i="24"/>
  <c r="BE48" i="24"/>
  <c r="BD48" i="24"/>
  <c r="AZ49" i="24"/>
  <c r="BS48" i="24"/>
  <c r="BA47" i="24"/>
  <c r="BN32" i="21"/>
  <c r="BM32" i="21"/>
  <c r="CL33" i="21"/>
  <c r="CM33" i="21"/>
  <c r="BX32" i="21"/>
  <c r="BW34" i="21"/>
  <c r="CR34" i="21" s="1"/>
  <c r="CC33" i="21"/>
  <c r="CB33" i="21"/>
  <c r="CA33" i="21"/>
  <c r="BZ33" i="21"/>
  <c r="BL32" i="21"/>
  <c r="BJ32" i="21"/>
  <c r="BK32" i="21"/>
  <c r="BA31" i="21"/>
  <c r="AZ7" i="23"/>
  <c r="BU32" i="21"/>
  <c r="BQ32" i="21"/>
  <c r="BH32" i="21"/>
  <c r="BD32" i="21"/>
  <c r="BT32" i="21"/>
  <c r="BO32" i="21"/>
  <c r="BE32" i="21"/>
  <c r="BS32" i="21"/>
  <c r="BG32" i="21"/>
  <c r="BR32" i="21"/>
  <c r="BF32" i="21"/>
  <c r="BC32" i="21"/>
  <c r="BP32" i="21"/>
  <c r="BI32" i="21"/>
  <c r="AZ33" i="21"/>
  <c r="AY14" i="23"/>
  <c r="AY13" i="23"/>
  <c r="AY16" i="23"/>
  <c r="AY18" i="23"/>
  <c r="AY19" i="23"/>
  <c r="AY20" i="23"/>
  <c r="AY11" i="23"/>
  <c r="AY22" i="23"/>
  <c r="AY24" i="23"/>
  <c r="AY17" i="23"/>
  <c r="AY10" i="23"/>
  <c r="AY12" i="23"/>
  <c r="AY15" i="23"/>
  <c r="AZ9" i="23"/>
  <c r="AY23" i="23"/>
  <c r="AY21" i="23"/>
  <c r="AY9" i="23"/>
  <c r="BH49" i="24" l="1"/>
  <c r="BI49" i="24"/>
  <c r="BS49" i="24"/>
  <c r="BO49" i="24"/>
  <c r="BK49" i="24"/>
  <c r="BR49" i="24"/>
  <c r="BN49" i="24"/>
  <c r="BF49" i="24"/>
  <c r="BQ49" i="24"/>
  <c r="BE49" i="24"/>
  <c r="BP49" i="24"/>
  <c r="BD49" i="24"/>
  <c r="BL49" i="24"/>
  <c r="BG49" i="24"/>
  <c r="BU49" i="24"/>
  <c r="BC49" i="24"/>
  <c r="AZ50" i="24"/>
  <c r="BM49" i="24"/>
  <c r="BA48" i="24"/>
  <c r="BN33" i="21"/>
  <c r="BM33" i="21"/>
  <c r="CL34" i="21"/>
  <c r="CM34" i="21"/>
  <c r="BX33" i="21"/>
  <c r="BW35" i="21"/>
  <c r="CR35" i="21" s="1"/>
  <c r="CC34" i="21"/>
  <c r="BZ34" i="21"/>
  <c r="CB34" i="21"/>
  <c r="CA34" i="21"/>
  <c r="BK33" i="21"/>
  <c r="BJ33" i="21"/>
  <c r="BL33" i="21"/>
  <c r="BA7" i="23"/>
  <c r="BA32" i="21"/>
  <c r="BS33" i="21"/>
  <c r="BO33" i="21"/>
  <c r="BF33" i="21"/>
  <c r="BQ33" i="21"/>
  <c r="BG33" i="21"/>
  <c r="BT33" i="21"/>
  <c r="BH33" i="21"/>
  <c r="BR33" i="21"/>
  <c r="BE33" i="21"/>
  <c r="BD33" i="21"/>
  <c r="BP33" i="21"/>
  <c r="BI33" i="21"/>
  <c r="BU33" i="21"/>
  <c r="BC33" i="21"/>
  <c r="AZ34" i="21"/>
  <c r="K2" i="18"/>
  <c r="L2" i="18" s="1"/>
  <c r="J2" i="18"/>
  <c r="I2" i="18"/>
  <c r="H2" i="18"/>
  <c r="AZ18" i="23"/>
  <c r="AZ12" i="23"/>
  <c r="AZ11" i="23"/>
  <c r="AZ14" i="23"/>
  <c r="AZ16" i="23"/>
  <c r="AZ8" i="23"/>
  <c r="AZ21" i="23"/>
  <c r="AZ20" i="23"/>
  <c r="BA9" i="23"/>
  <c r="AZ24" i="23"/>
  <c r="AZ10" i="23"/>
  <c r="AZ23" i="23"/>
  <c r="AZ22" i="23"/>
  <c r="AZ13" i="23"/>
  <c r="AZ17" i="23"/>
  <c r="AZ15" i="23"/>
  <c r="AZ19" i="23"/>
  <c r="BH50" i="24" l="1"/>
  <c r="BI50" i="24"/>
  <c r="BA49" i="24"/>
  <c r="BS50" i="24"/>
  <c r="BO50" i="24"/>
  <c r="BK50" i="24"/>
  <c r="BG50" i="24"/>
  <c r="BC50" i="24"/>
  <c r="BR50" i="24"/>
  <c r="BN50" i="24"/>
  <c r="BF50" i="24"/>
  <c r="BL50" i="24"/>
  <c r="BE50" i="24"/>
  <c r="BQ50" i="24"/>
  <c r="BD50" i="24"/>
  <c r="BU50" i="24"/>
  <c r="AZ51" i="24"/>
  <c r="BP50" i="24"/>
  <c r="BM50" i="24"/>
  <c r="BN34" i="21"/>
  <c r="BM34" i="21"/>
  <c r="BX34" i="21"/>
  <c r="CL35" i="21"/>
  <c r="CM35" i="21"/>
  <c r="BW36" i="21"/>
  <c r="CR36" i="21" s="1"/>
  <c r="CC35" i="21"/>
  <c r="CB35" i="21"/>
  <c r="CA35" i="21"/>
  <c r="BZ35" i="21"/>
  <c r="BJ34" i="21"/>
  <c r="BL34" i="21"/>
  <c r="BK34" i="21"/>
  <c r="BB7" i="23"/>
  <c r="BA33" i="21"/>
  <c r="BS34" i="21"/>
  <c r="BO34" i="21"/>
  <c r="BR34" i="21"/>
  <c r="BI34" i="21"/>
  <c r="BU34" i="21"/>
  <c r="BQ34" i="21"/>
  <c r="BH34" i="21"/>
  <c r="BD34" i="21"/>
  <c r="BP34" i="21"/>
  <c r="BC34" i="21"/>
  <c r="BG34" i="21"/>
  <c r="BF34" i="21"/>
  <c r="BE34" i="21"/>
  <c r="BT34" i="21"/>
  <c r="AZ35" i="21"/>
  <c r="C35" i="5"/>
  <c r="B5" i="16"/>
  <c r="D38" i="5"/>
  <c r="D74" i="5"/>
  <c r="D111" i="5"/>
  <c r="C112" i="5" s="1"/>
  <c r="AE11" i="5"/>
  <c r="AE26" i="5"/>
  <c r="AE25" i="5"/>
  <c r="AE23" i="5"/>
  <c r="AE19" i="5"/>
  <c r="AE17" i="5"/>
  <c r="AE15" i="5"/>
  <c r="AE13" i="5"/>
  <c r="AE10" i="5"/>
  <c r="AE31" i="5" s="1"/>
  <c r="AE7" i="5"/>
  <c r="AG5" i="5"/>
  <c r="C3" i="6"/>
  <c r="AG22" i="5"/>
  <c r="AG21" i="5"/>
  <c r="AG23" i="5"/>
  <c r="AG24" i="5"/>
  <c r="AG25" i="5"/>
  <c r="G5" i="5"/>
  <c r="C45" i="5"/>
  <c r="BA10" i="23"/>
  <c r="BA24" i="23"/>
  <c r="BA17" i="23"/>
  <c r="BA15" i="23"/>
  <c r="BA19" i="23"/>
  <c r="BA21" i="23"/>
  <c r="BA22" i="23"/>
  <c r="BA20" i="23"/>
  <c r="BA23" i="23"/>
  <c r="BA12" i="23"/>
  <c r="BA11" i="23"/>
  <c r="BA8" i="23"/>
  <c r="BA18" i="23"/>
  <c r="BA13" i="23"/>
  <c r="BA14" i="23"/>
  <c r="BB8" i="23"/>
  <c r="BA16" i="23"/>
  <c r="BH51" i="24" l="1"/>
  <c r="BI51" i="24"/>
  <c r="BA50" i="24"/>
  <c r="BS51" i="24"/>
  <c r="BO51" i="24"/>
  <c r="BK51" i="24"/>
  <c r="BG51" i="24"/>
  <c r="BC51" i="24"/>
  <c r="BR51" i="24"/>
  <c r="BN51" i="24"/>
  <c r="BF51" i="24"/>
  <c r="AZ52" i="24"/>
  <c r="BU51" i="24"/>
  <c r="BM51" i="24"/>
  <c r="BL51" i="24"/>
  <c r="BE51" i="24"/>
  <c r="BP51" i="24"/>
  <c r="BD51" i="24"/>
  <c r="BQ51" i="24"/>
  <c r="BN35" i="21"/>
  <c r="BM35" i="21"/>
  <c r="E35" i="5"/>
  <c r="F35" i="5" s="1"/>
  <c r="CL36" i="21"/>
  <c r="CM36" i="21"/>
  <c r="BX35" i="21"/>
  <c r="BW37" i="21"/>
  <c r="CR37" i="21" s="1"/>
  <c r="CC36" i="21"/>
  <c r="BZ36" i="21"/>
  <c r="CB36" i="21"/>
  <c r="CA36" i="21"/>
  <c r="BL35" i="21"/>
  <c r="BJ35" i="21"/>
  <c r="BK35" i="21"/>
  <c r="BC7" i="23"/>
  <c r="BA34" i="21"/>
  <c r="BU35" i="21"/>
  <c r="BQ35" i="21"/>
  <c r="BH35" i="21"/>
  <c r="BD35" i="21"/>
  <c r="BT35" i="21"/>
  <c r="BP35" i="21"/>
  <c r="BG35" i="21"/>
  <c r="BC35" i="21"/>
  <c r="BS35" i="21"/>
  <c r="BO35" i="21"/>
  <c r="BF35" i="21"/>
  <c r="BR35" i="21"/>
  <c r="BI35" i="21"/>
  <c r="BE35" i="21"/>
  <c r="AZ36" i="21"/>
  <c r="C72" i="5"/>
  <c r="D75" i="5"/>
  <c r="D39" i="5"/>
  <c r="D112" i="5"/>
  <c r="D113" i="5" s="1"/>
  <c r="D114" i="5" s="1"/>
  <c r="D115" i="5" s="1"/>
  <c r="D116" i="5" s="1"/>
  <c r="D117" i="5" s="1"/>
  <c r="D118" i="5" s="1"/>
  <c r="D119" i="5" s="1"/>
  <c r="D120" i="5" s="1"/>
  <c r="D121" i="5" s="1"/>
  <c r="D122" i="5" s="1"/>
  <c r="D123" i="5" s="1"/>
  <c r="D124" i="5" s="1"/>
  <c r="D125" i="5" s="1"/>
  <c r="D126" i="5" s="1"/>
  <c r="D127" i="5" s="1"/>
  <c r="D128" i="5" s="1"/>
  <c r="D129" i="5" s="1"/>
  <c r="D130" i="5" s="1"/>
  <c r="D131" i="5" s="1"/>
  <c r="D132" i="5" s="1"/>
  <c r="D133" i="5" s="1"/>
  <c r="D134" i="5" s="1"/>
  <c r="D135" i="5" s="1"/>
  <c r="D136" i="5" s="1"/>
  <c r="D137" i="5" s="1"/>
  <c r="D138" i="5" s="1"/>
  <c r="D139" i="5" s="1"/>
  <c r="D140" i="5" s="1"/>
  <c r="D141" i="5" s="1"/>
  <c r="D142" i="5" s="1"/>
  <c r="L5" i="5"/>
  <c r="AE29" i="5"/>
  <c r="AE27" i="5"/>
  <c r="AE30" i="5"/>
  <c r="M4" i="5"/>
  <c r="Q5" i="5"/>
  <c r="C82" i="5"/>
  <c r="E158" i="5"/>
  <c r="E152" i="5"/>
  <c r="E37" i="5"/>
  <c r="E153" i="5"/>
  <c r="E162" i="5"/>
  <c r="E155" i="5"/>
  <c r="E159" i="5"/>
  <c r="E166" i="5"/>
  <c r="E165" i="5"/>
  <c r="E167" i="5"/>
  <c r="E164" i="5"/>
  <c r="E160" i="5"/>
  <c r="E156" i="5"/>
  <c r="E154" i="5"/>
  <c r="E38" i="5"/>
  <c r="E161" i="5"/>
  <c r="E157" i="5"/>
  <c r="E163" i="5"/>
  <c r="BC9" i="23"/>
  <c r="BB24" i="23"/>
  <c r="BB16" i="23"/>
  <c r="BB12" i="23"/>
  <c r="BB10" i="23"/>
  <c r="BB22" i="23"/>
  <c r="BB17" i="23"/>
  <c r="BB15" i="23"/>
  <c r="BB14" i="23"/>
  <c r="BB23" i="23"/>
  <c r="BB18" i="23"/>
  <c r="BB13" i="23"/>
  <c r="BB19" i="23"/>
  <c r="BB20" i="23"/>
  <c r="BB21" i="23"/>
  <c r="BB11" i="23"/>
  <c r="BB9" i="23"/>
  <c r="BH52" i="24" l="1"/>
  <c r="BI52" i="24"/>
  <c r="E36" i="5"/>
  <c r="E73" i="5" s="1"/>
  <c r="E110" i="5" s="1"/>
  <c r="BA51" i="24"/>
  <c r="BS52" i="24"/>
  <c r="BO52" i="24"/>
  <c r="BK52" i="24"/>
  <c r="BG52" i="24"/>
  <c r="BC52" i="24"/>
  <c r="BR52" i="24"/>
  <c r="BN52" i="24"/>
  <c r="BF52" i="24"/>
  <c r="BP52" i="24"/>
  <c r="AZ53" i="24"/>
  <c r="BU52" i="24"/>
  <c r="BM52" i="24"/>
  <c r="BQ52" i="24"/>
  <c r="BL52" i="24"/>
  <c r="BE52" i="24"/>
  <c r="BD52" i="24"/>
  <c r="BN36" i="21"/>
  <c r="BM36" i="21"/>
  <c r="BX36" i="21"/>
  <c r="CL37" i="21"/>
  <c r="CM37" i="21"/>
  <c r="BW38" i="21"/>
  <c r="CR38" i="21" s="1"/>
  <c r="CC37" i="21"/>
  <c r="CB37" i="21"/>
  <c r="CA37" i="21"/>
  <c r="BZ37" i="21"/>
  <c r="BL36" i="21"/>
  <c r="BK36" i="21"/>
  <c r="BJ36" i="21"/>
  <c r="BA35" i="21"/>
  <c r="BS36" i="21"/>
  <c r="BO36" i="21"/>
  <c r="BF36" i="21"/>
  <c r="BR36" i="21"/>
  <c r="BI36" i="21"/>
  <c r="BE36" i="21"/>
  <c r="BU36" i="21"/>
  <c r="BQ36" i="21"/>
  <c r="BH36" i="21"/>
  <c r="BD36" i="21"/>
  <c r="BT36" i="21"/>
  <c r="BC36" i="21"/>
  <c r="BP36" i="21"/>
  <c r="BG36" i="21"/>
  <c r="AZ37" i="21"/>
  <c r="C150" i="5"/>
  <c r="D76" i="5"/>
  <c r="D40" i="5"/>
  <c r="AE28" i="5"/>
  <c r="AG27" i="5" s="1"/>
  <c r="N3" i="5"/>
  <c r="U11" i="5"/>
  <c r="K7" i="5"/>
  <c r="P26" i="5"/>
  <c r="P25" i="5"/>
  <c r="P23" i="5"/>
  <c r="P19" i="5"/>
  <c r="P17" i="5"/>
  <c r="P15" i="5"/>
  <c r="P13" i="5"/>
  <c r="P11" i="5"/>
  <c r="P10" i="5"/>
  <c r="P31" i="5" s="1"/>
  <c r="K26" i="5"/>
  <c r="K25" i="5"/>
  <c r="K23" i="5"/>
  <c r="K19" i="5"/>
  <c r="K17" i="5"/>
  <c r="K15" i="5"/>
  <c r="K13" i="5"/>
  <c r="K11" i="5"/>
  <c r="K10" i="5"/>
  <c r="F26" i="5"/>
  <c r="F25" i="5"/>
  <c r="F23" i="5"/>
  <c r="F19" i="5"/>
  <c r="F17" i="5"/>
  <c r="F15" i="5"/>
  <c r="F13" i="5"/>
  <c r="F11" i="5"/>
  <c r="F10" i="5"/>
  <c r="F31" i="5" s="1"/>
  <c r="F7" i="5"/>
  <c r="V5" i="5"/>
  <c r="E168" i="5"/>
  <c r="C160" i="5"/>
  <c r="E39" i="5"/>
  <c r="BC19" i="23"/>
  <c r="BC22" i="23"/>
  <c r="BC8" i="23"/>
  <c r="BC11" i="23"/>
  <c r="BC13" i="23"/>
  <c r="BC18" i="23"/>
  <c r="BC10" i="23"/>
  <c r="BC16" i="23"/>
  <c r="BC15" i="23"/>
  <c r="BC17" i="23"/>
  <c r="BC21" i="23"/>
  <c r="BC23" i="23"/>
  <c r="BC24" i="23"/>
  <c r="BC20" i="23"/>
  <c r="BC12" i="23"/>
  <c r="BC14" i="23"/>
  <c r="BH53" i="24" l="1"/>
  <c r="BI53" i="24"/>
  <c r="BA52" i="24"/>
  <c r="BS53" i="24"/>
  <c r="BO53" i="24"/>
  <c r="BK53" i="24"/>
  <c r="BG53" i="24"/>
  <c r="BC53" i="24"/>
  <c r="BR53" i="24"/>
  <c r="BN53" i="24"/>
  <c r="BF53" i="24"/>
  <c r="BQ53" i="24"/>
  <c r="BD53" i="24"/>
  <c r="BP53" i="24"/>
  <c r="BL53" i="24"/>
  <c r="BE53" i="24"/>
  <c r="BU53" i="24"/>
  <c r="BM53" i="24"/>
  <c r="AZ54" i="24"/>
  <c r="BN37" i="21"/>
  <c r="BM37" i="21"/>
  <c r="AG11" i="5"/>
  <c r="AG12" i="5"/>
  <c r="CL38" i="21"/>
  <c r="CM38" i="21"/>
  <c r="BX37" i="21"/>
  <c r="BW39" i="21"/>
  <c r="CR39" i="21" s="1"/>
  <c r="CC38" i="21"/>
  <c r="BZ38" i="21"/>
  <c r="CB38" i="21"/>
  <c r="CA38" i="21"/>
  <c r="BK37" i="21"/>
  <c r="BJ37" i="21"/>
  <c r="BL37" i="21"/>
  <c r="BA36" i="21"/>
  <c r="BU37" i="21"/>
  <c r="BQ37" i="21"/>
  <c r="BH37" i="21"/>
  <c r="BD37" i="21"/>
  <c r="BT37" i="21"/>
  <c r="BP37" i="21"/>
  <c r="BG37" i="21"/>
  <c r="BC37" i="21"/>
  <c r="BS37" i="21"/>
  <c r="BO37" i="21"/>
  <c r="BF37" i="21"/>
  <c r="BI37" i="21"/>
  <c r="BE37" i="21"/>
  <c r="BR37" i="21"/>
  <c r="AZ38" i="21"/>
  <c r="D77" i="5"/>
  <c r="D41" i="5"/>
  <c r="AG13" i="5"/>
  <c r="AG14" i="5" s="1"/>
  <c r="AG6" i="5"/>
  <c r="AG19" i="5"/>
  <c r="AG20" i="5" s="1"/>
  <c r="AG15" i="5"/>
  <c r="AG16" i="5" s="1"/>
  <c r="AG17" i="5"/>
  <c r="AG18" i="5" s="1"/>
  <c r="F29" i="5"/>
  <c r="F30" i="5"/>
  <c r="K31" i="5"/>
  <c r="K29" i="5"/>
  <c r="P7" i="5"/>
  <c r="H5" i="5"/>
  <c r="P29" i="5"/>
  <c r="P30" i="5"/>
  <c r="P27" i="5"/>
  <c r="P28" i="5" s="1"/>
  <c r="K30" i="5"/>
  <c r="K27" i="5"/>
  <c r="K28" i="5" s="1"/>
  <c r="F27" i="5"/>
  <c r="F28" i="5" s="1"/>
  <c r="U7" i="5"/>
  <c r="E169" i="5"/>
  <c r="E40" i="5"/>
  <c r="BH54" i="24" l="1"/>
  <c r="BI54" i="24"/>
  <c r="BA53" i="24"/>
  <c r="BS54" i="24"/>
  <c r="BO54" i="24"/>
  <c r="BK54" i="24"/>
  <c r="BG54" i="24"/>
  <c r="BC54" i="24"/>
  <c r="BR54" i="24"/>
  <c r="BN54" i="24"/>
  <c r="BF54" i="24"/>
  <c r="BL54" i="24"/>
  <c r="BE54" i="24"/>
  <c r="BQ54" i="24"/>
  <c r="BD54" i="24"/>
  <c r="BU54" i="24"/>
  <c r="AZ55" i="24"/>
  <c r="BP54" i="24"/>
  <c r="BM54" i="24"/>
  <c r="BN38" i="21"/>
  <c r="BM38" i="21"/>
  <c r="CL39" i="21"/>
  <c r="CM39" i="21"/>
  <c r="BX38" i="21"/>
  <c r="BW40" i="21"/>
  <c r="CR40" i="21" s="1"/>
  <c r="CC39" i="21"/>
  <c r="CB39" i="21"/>
  <c r="CA39" i="21"/>
  <c r="BZ39" i="21"/>
  <c r="BJ38" i="21"/>
  <c r="BK38" i="21"/>
  <c r="BL38" i="21"/>
  <c r="BA37" i="21"/>
  <c r="BS38" i="21"/>
  <c r="BO38" i="21"/>
  <c r="BF38" i="21"/>
  <c r="BR38" i="21"/>
  <c r="BI38" i="21"/>
  <c r="BE38" i="21"/>
  <c r="BU38" i="21"/>
  <c r="BQ38" i="21"/>
  <c r="BH38" i="21"/>
  <c r="BD38" i="21"/>
  <c r="BC38" i="21"/>
  <c r="BT38" i="21"/>
  <c r="BP38" i="21"/>
  <c r="BG38" i="21"/>
  <c r="AZ39" i="21"/>
  <c r="D78" i="5"/>
  <c r="D42" i="5"/>
  <c r="AG7" i="5"/>
  <c r="AB25" i="5"/>
  <c r="E170" i="5"/>
  <c r="E41" i="5"/>
  <c r="BH55" i="24" l="1"/>
  <c r="BI55" i="24"/>
  <c r="BS55" i="24"/>
  <c r="BO55" i="24"/>
  <c r="BK55" i="24"/>
  <c r="BG55" i="24"/>
  <c r="BC55" i="24"/>
  <c r="BR55" i="24"/>
  <c r="BN55" i="24"/>
  <c r="BF55" i="24"/>
  <c r="AZ56" i="24"/>
  <c r="BU55" i="24"/>
  <c r="BM55" i="24"/>
  <c r="BL55" i="24"/>
  <c r="BE55" i="24"/>
  <c r="BP55" i="24"/>
  <c r="BD55" i="24"/>
  <c r="BQ55" i="24"/>
  <c r="BA54" i="24"/>
  <c r="BN39" i="21"/>
  <c r="BM39" i="21"/>
  <c r="CL40" i="21"/>
  <c r="CM40" i="21"/>
  <c r="BX39" i="21"/>
  <c r="BW41" i="21"/>
  <c r="CR41" i="21" s="1"/>
  <c r="CC40" i="21"/>
  <c r="BZ40" i="21"/>
  <c r="CB40" i="21"/>
  <c r="CA40" i="21"/>
  <c r="BL39" i="21"/>
  <c r="BK39" i="21"/>
  <c r="BJ39" i="21"/>
  <c r="BA38" i="21"/>
  <c r="BU39" i="21"/>
  <c r="BQ39" i="21"/>
  <c r="BH39" i="21"/>
  <c r="BD39" i="21"/>
  <c r="BT39" i="21"/>
  <c r="BP39" i="21"/>
  <c r="BG39" i="21"/>
  <c r="BC39" i="21"/>
  <c r="BS39" i="21"/>
  <c r="BO39" i="21"/>
  <c r="BF39" i="21"/>
  <c r="BE39" i="21"/>
  <c r="BR39" i="21"/>
  <c r="BI39" i="21"/>
  <c r="AZ40" i="21"/>
  <c r="D79" i="5"/>
  <c r="D43" i="5"/>
  <c r="E171" i="5"/>
  <c r="E42" i="5"/>
  <c r="BH56" i="24" l="1"/>
  <c r="BI56" i="24"/>
  <c r="BS56" i="24"/>
  <c r="BO56" i="24"/>
  <c r="BK56" i="24"/>
  <c r="BG56" i="24"/>
  <c r="BC56" i="24"/>
  <c r="BR56" i="24"/>
  <c r="BN56" i="24"/>
  <c r="BF56" i="24"/>
  <c r="BP56" i="24"/>
  <c r="AZ57" i="24"/>
  <c r="BU56" i="24"/>
  <c r="BM56" i="24"/>
  <c r="BQ56" i="24"/>
  <c r="BL56" i="24"/>
  <c r="BE56" i="24"/>
  <c r="BD56" i="24"/>
  <c r="BA55" i="24"/>
  <c r="BN40" i="21"/>
  <c r="BM40" i="21"/>
  <c r="CL41" i="21"/>
  <c r="CM41" i="21"/>
  <c r="BX40" i="21"/>
  <c r="BW42" i="21"/>
  <c r="CR42" i="21" s="1"/>
  <c r="CC41" i="21"/>
  <c r="CB41" i="21"/>
  <c r="CA41" i="21"/>
  <c r="BZ41" i="21"/>
  <c r="BL40" i="21"/>
  <c r="BJ40" i="21"/>
  <c r="BK40" i="21"/>
  <c r="BA39" i="21"/>
  <c r="BS40" i="21"/>
  <c r="BO40" i="21"/>
  <c r="BF40" i="21"/>
  <c r="BR40" i="21"/>
  <c r="BI40" i="21"/>
  <c r="BE40" i="21"/>
  <c r="BU40" i="21"/>
  <c r="BQ40" i="21"/>
  <c r="BH40" i="21"/>
  <c r="BD40" i="21"/>
  <c r="BG40" i="21"/>
  <c r="BP40" i="21"/>
  <c r="BC40" i="21"/>
  <c r="BT40" i="21"/>
  <c r="AZ41" i="21"/>
  <c r="D80" i="5"/>
  <c r="D44" i="5"/>
  <c r="J4" i="9"/>
  <c r="J3" i="9"/>
  <c r="C8" i="9"/>
  <c r="J8" i="9"/>
  <c r="I8" i="9"/>
  <c r="H8" i="9"/>
  <c r="G8" i="9"/>
  <c r="F8" i="9"/>
  <c r="E8" i="9"/>
  <c r="D8" i="9"/>
  <c r="D4" i="9"/>
  <c r="I4" i="9"/>
  <c r="H4" i="9"/>
  <c r="G4" i="9"/>
  <c r="F4" i="9"/>
  <c r="E4" i="9"/>
  <c r="I3" i="9"/>
  <c r="H3" i="9"/>
  <c r="G3" i="9"/>
  <c r="F3" i="9"/>
  <c r="E3" i="9"/>
  <c r="D3" i="9"/>
  <c r="E172" i="5"/>
  <c r="E43" i="5"/>
  <c r="BH57" i="24" l="1"/>
  <c r="BI57" i="24"/>
  <c r="BS57" i="24"/>
  <c r="BO57" i="24"/>
  <c r="BK57" i="24"/>
  <c r="BG57" i="24"/>
  <c r="BC57" i="24"/>
  <c r="BR57" i="24"/>
  <c r="BN57" i="24"/>
  <c r="BF57" i="24"/>
  <c r="BQ57" i="24"/>
  <c r="BD57" i="24"/>
  <c r="BP57" i="24"/>
  <c r="BL57" i="24"/>
  <c r="BE57" i="24"/>
  <c r="BU57" i="24"/>
  <c r="BM57" i="24"/>
  <c r="AZ58" i="24"/>
  <c r="BA56" i="24"/>
  <c r="BN41" i="21"/>
  <c r="BM41" i="21"/>
  <c r="CL42" i="21"/>
  <c r="CM42" i="21"/>
  <c r="BX41" i="21"/>
  <c r="BW43" i="21"/>
  <c r="CR43" i="21" s="1"/>
  <c r="CC42" i="21"/>
  <c r="BZ42" i="21"/>
  <c r="CB42" i="21"/>
  <c r="CA42" i="21"/>
  <c r="BK41" i="21"/>
  <c r="BJ41" i="21"/>
  <c r="BL41" i="21"/>
  <c r="BA40" i="21"/>
  <c r="BU41" i="21"/>
  <c r="BQ41" i="21"/>
  <c r="BH41" i="21"/>
  <c r="BD41" i="21"/>
  <c r="BT41" i="21"/>
  <c r="BP41" i="21"/>
  <c r="BG41" i="21"/>
  <c r="BC41" i="21"/>
  <c r="BS41" i="21"/>
  <c r="BO41" i="21"/>
  <c r="BF41" i="21"/>
  <c r="BI41" i="21"/>
  <c r="BR41" i="21"/>
  <c r="BE41" i="21"/>
  <c r="AZ42" i="21"/>
  <c r="D81" i="5"/>
  <c r="D45" i="5"/>
  <c r="AB5" i="5"/>
  <c r="W5" i="5"/>
  <c r="C4" i="9"/>
  <c r="C3" i="9"/>
  <c r="E173" i="5"/>
  <c r="E44" i="5"/>
  <c r="BH58" i="24" l="1"/>
  <c r="BI58" i="24"/>
  <c r="BR58" i="24"/>
  <c r="AZ59" i="24"/>
  <c r="BO58" i="24"/>
  <c r="BK58" i="24"/>
  <c r="BG58" i="24"/>
  <c r="BC58" i="24"/>
  <c r="BS58" i="24"/>
  <c r="BN58" i="24"/>
  <c r="BF58" i="24"/>
  <c r="BL58" i="24"/>
  <c r="BE58" i="24"/>
  <c r="BQ58" i="24"/>
  <c r="BD58" i="24"/>
  <c r="BU58" i="24"/>
  <c r="BP58" i="24"/>
  <c r="BM58" i="24"/>
  <c r="BA57" i="24"/>
  <c r="BN42" i="21"/>
  <c r="BM42" i="21"/>
  <c r="CL43" i="21"/>
  <c r="CM43" i="21"/>
  <c r="BX42" i="21"/>
  <c r="BW44" i="21"/>
  <c r="CR44" i="21" s="1"/>
  <c r="CC43" i="21"/>
  <c r="CB43" i="21"/>
  <c r="CA43" i="21"/>
  <c r="BZ43" i="21"/>
  <c r="BJ42" i="21"/>
  <c r="BK42" i="21"/>
  <c r="BL42" i="21"/>
  <c r="BA41" i="21"/>
  <c r="BS42" i="21"/>
  <c r="BO42" i="21"/>
  <c r="BF42" i="21"/>
  <c r="BR42" i="21"/>
  <c r="BI42" i="21"/>
  <c r="BE42" i="21"/>
  <c r="BU42" i="21"/>
  <c r="BQ42" i="21"/>
  <c r="BH42" i="21"/>
  <c r="BD42" i="21"/>
  <c r="BP42" i="21"/>
  <c r="BC42" i="21"/>
  <c r="BT42" i="21"/>
  <c r="BG42" i="21"/>
  <c r="AZ43" i="21"/>
  <c r="E72" i="5"/>
  <c r="D82" i="5"/>
  <c r="D46" i="5"/>
  <c r="M5" i="5"/>
  <c r="R5" i="5"/>
  <c r="E81" i="5"/>
  <c r="F170" i="5"/>
  <c r="F40" i="5"/>
  <c r="F154" i="5"/>
  <c r="E75" i="5"/>
  <c r="E74" i="5"/>
  <c r="F167" i="5"/>
  <c r="F169" i="5"/>
  <c r="F156" i="5"/>
  <c r="F37" i="5"/>
  <c r="F163" i="5"/>
  <c r="F43" i="5"/>
  <c r="E174" i="5"/>
  <c r="F157" i="5"/>
  <c r="E77" i="5"/>
  <c r="E45" i="5"/>
  <c r="F164" i="5"/>
  <c r="E76" i="5"/>
  <c r="F161" i="5"/>
  <c r="F41" i="5"/>
  <c r="F173" i="5"/>
  <c r="F39" i="5"/>
  <c r="F165" i="5"/>
  <c r="F159" i="5"/>
  <c r="F158" i="5"/>
  <c r="F38" i="5"/>
  <c r="F44" i="5"/>
  <c r="F160" i="5"/>
  <c r="F152" i="5"/>
  <c r="F155" i="5"/>
  <c r="F166" i="5"/>
  <c r="F162" i="5"/>
  <c r="F171" i="5"/>
  <c r="F45" i="5"/>
  <c r="E78" i="5"/>
  <c r="E79" i="5"/>
  <c r="F174" i="5"/>
  <c r="F153" i="5"/>
  <c r="F172" i="5"/>
  <c r="E80" i="5"/>
  <c r="F42" i="5"/>
  <c r="F168" i="5"/>
  <c r="BH59" i="24" l="1"/>
  <c r="BI59" i="24"/>
  <c r="BA58" i="24"/>
  <c r="BR59" i="24"/>
  <c r="BN59" i="24"/>
  <c r="BF59" i="24"/>
  <c r="AZ60" i="24"/>
  <c r="BU59" i="24"/>
  <c r="BQ59" i="24"/>
  <c r="BM59" i="24"/>
  <c r="BE59" i="24"/>
  <c r="BP59" i="24"/>
  <c r="BL59" i="24"/>
  <c r="BD59" i="24"/>
  <c r="BS59" i="24"/>
  <c r="BO59" i="24"/>
  <c r="BK59" i="24"/>
  <c r="BG59" i="24"/>
  <c r="BC59" i="24"/>
  <c r="BN43" i="21"/>
  <c r="BM43" i="21"/>
  <c r="CL44" i="21"/>
  <c r="CM44" i="21"/>
  <c r="BX43" i="21"/>
  <c r="BW45" i="21"/>
  <c r="CR45" i="21" s="1"/>
  <c r="CC44" i="21"/>
  <c r="BZ44" i="21"/>
  <c r="CB44" i="21"/>
  <c r="CA44" i="21"/>
  <c r="BL43" i="21"/>
  <c r="BK43" i="21"/>
  <c r="BJ43" i="21"/>
  <c r="BA42" i="21"/>
  <c r="BU43" i="21"/>
  <c r="BQ43" i="21"/>
  <c r="BH43" i="21"/>
  <c r="BD43" i="21"/>
  <c r="BT43" i="21"/>
  <c r="BP43" i="21"/>
  <c r="BG43" i="21"/>
  <c r="BC43" i="21"/>
  <c r="BS43" i="21"/>
  <c r="BO43" i="21"/>
  <c r="BF43" i="21"/>
  <c r="BR43" i="21"/>
  <c r="BI43" i="21"/>
  <c r="BE43" i="21"/>
  <c r="AZ44" i="21"/>
  <c r="F36" i="5"/>
  <c r="F73" i="5" s="1"/>
  <c r="F110" i="5" s="1"/>
  <c r="E111" i="5"/>
  <c r="E112" i="5"/>
  <c r="E113" i="5"/>
  <c r="E114" i="5"/>
  <c r="E115" i="5"/>
  <c r="E116" i="5"/>
  <c r="E117" i="5"/>
  <c r="E109" i="5"/>
  <c r="G35" i="5"/>
  <c r="F72" i="5"/>
  <c r="E118" i="5"/>
  <c r="D83" i="5"/>
  <c r="D47" i="5"/>
  <c r="B16" i="16"/>
  <c r="A2" i="18"/>
  <c r="K2" i="24" s="1"/>
  <c r="P2" i="24" s="1"/>
  <c r="U1" i="16"/>
  <c r="M2" i="5"/>
  <c r="W4" i="5"/>
  <c r="R4" i="5"/>
  <c r="H4" i="5"/>
  <c r="AB23" i="5"/>
  <c r="AB22" i="5"/>
  <c r="AB24" i="5"/>
  <c r="AB21" i="5"/>
  <c r="F82" i="5"/>
  <c r="G153" i="5"/>
  <c r="G169" i="5"/>
  <c r="G175" i="5"/>
  <c r="F77" i="5"/>
  <c r="F80" i="5"/>
  <c r="G157" i="5"/>
  <c r="G173" i="5"/>
  <c r="H22" i="5"/>
  <c r="F74" i="5"/>
  <c r="M21" i="5"/>
  <c r="G174" i="5"/>
  <c r="G152" i="5"/>
  <c r="G39" i="5"/>
  <c r="G159" i="5"/>
  <c r="F46" i="5"/>
  <c r="G41" i="5"/>
  <c r="G170" i="5"/>
  <c r="H21" i="5"/>
  <c r="G162" i="5"/>
  <c r="E82" i="5"/>
  <c r="G156" i="5"/>
  <c r="G172" i="5"/>
  <c r="G168" i="5"/>
  <c r="H24" i="5"/>
  <c r="F81" i="5"/>
  <c r="G40" i="5"/>
  <c r="G44" i="5"/>
  <c r="G166" i="5"/>
  <c r="G38" i="5"/>
  <c r="G165" i="5"/>
  <c r="G154" i="5"/>
  <c r="F78" i="5"/>
  <c r="G155" i="5"/>
  <c r="F75" i="5"/>
  <c r="G46" i="5"/>
  <c r="G163" i="5"/>
  <c r="F76" i="5"/>
  <c r="G42" i="5"/>
  <c r="G43" i="5"/>
  <c r="F79" i="5"/>
  <c r="G37" i="5"/>
  <c r="H25" i="5"/>
  <c r="G45" i="5"/>
  <c r="M25" i="5"/>
  <c r="H23" i="5"/>
  <c r="G171" i="5"/>
  <c r="G158" i="5"/>
  <c r="G164" i="5"/>
  <c r="G160" i="5"/>
  <c r="F175" i="5"/>
  <c r="E46" i="5"/>
  <c r="G167" i="5"/>
  <c r="E175" i="5"/>
  <c r="G161" i="5"/>
  <c r="AA2" i="24" l="1"/>
  <c r="Z2" i="24"/>
  <c r="X2" i="24"/>
  <c r="AB2" i="24"/>
  <c r="U2" i="24"/>
  <c r="AE2" i="24"/>
  <c r="T2" i="24"/>
  <c r="W2" i="24"/>
  <c r="V2" i="24"/>
  <c r="AF2" i="24"/>
  <c r="AC2" i="24"/>
  <c r="AG2" i="24"/>
  <c r="Y2" i="24"/>
  <c r="AD2" i="24"/>
  <c r="BH60" i="24"/>
  <c r="BI60" i="24"/>
  <c r="BA59" i="24"/>
  <c r="BR60" i="24"/>
  <c r="BN60" i="24"/>
  <c r="BF60" i="24"/>
  <c r="AZ61" i="24"/>
  <c r="BU60" i="24"/>
  <c r="BQ60" i="24"/>
  <c r="BM60" i="24"/>
  <c r="BE60" i="24"/>
  <c r="BP60" i="24"/>
  <c r="BL60" i="24"/>
  <c r="BD60" i="24"/>
  <c r="BS60" i="24"/>
  <c r="BO60" i="24"/>
  <c r="BK60" i="24"/>
  <c r="BG60" i="24"/>
  <c r="BC60" i="24"/>
  <c r="BN44" i="21"/>
  <c r="BM44" i="21"/>
  <c r="R2" i="5"/>
  <c r="W2" i="5" s="1"/>
  <c r="AB2" i="5" s="1"/>
  <c r="AG2" i="5" s="1"/>
  <c r="CL45" i="21"/>
  <c r="CM45" i="21"/>
  <c r="BX44" i="21"/>
  <c r="BW46" i="21"/>
  <c r="CR46" i="21" s="1"/>
  <c r="CC45" i="21"/>
  <c r="CB45" i="21"/>
  <c r="CA45" i="21"/>
  <c r="BZ45" i="21"/>
  <c r="BL44" i="21"/>
  <c r="BJ44" i="21"/>
  <c r="BK44" i="21"/>
  <c r="BA43" i="21"/>
  <c r="BS44" i="21"/>
  <c r="BO44" i="21"/>
  <c r="BF44" i="21"/>
  <c r="BR44" i="21"/>
  <c r="BI44" i="21"/>
  <c r="BE44" i="21"/>
  <c r="BU44" i="21"/>
  <c r="BQ44" i="21"/>
  <c r="BH44" i="21"/>
  <c r="BD44" i="21"/>
  <c r="BT44" i="21"/>
  <c r="BP44" i="21"/>
  <c r="BG44" i="21"/>
  <c r="BC44" i="21"/>
  <c r="AZ45" i="21"/>
  <c r="G36" i="5"/>
  <c r="G73" i="5" s="1"/>
  <c r="G110" i="5" s="1"/>
  <c r="F111" i="5"/>
  <c r="F112" i="5"/>
  <c r="F113" i="5"/>
  <c r="F114" i="5"/>
  <c r="F115" i="5"/>
  <c r="F116" i="5"/>
  <c r="F117" i="5"/>
  <c r="F118" i="5"/>
  <c r="H35" i="5"/>
  <c r="G72" i="5"/>
  <c r="F109" i="5"/>
  <c r="F119" i="5"/>
  <c r="E119" i="5"/>
  <c r="D84" i="5"/>
  <c r="D48" i="5"/>
  <c r="V1" i="16"/>
  <c r="F47" i="5"/>
  <c r="G81" i="5"/>
  <c r="H161" i="5"/>
  <c r="G83" i="5"/>
  <c r="H157" i="5"/>
  <c r="H175" i="5"/>
  <c r="F83" i="5"/>
  <c r="H167" i="5"/>
  <c r="H166" i="5"/>
  <c r="H42" i="5"/>
  <c r="G79" i="5"/>
  <c r="G176" i="5"/>
  <c r="E47" i="5"/>
  <c r="M23" i="5"/>
  <c r="H168" i="5"/>
  <c r="H162" i="5"/>
  <c r="H154" i="5"/>
  <c r="H156" i="5"/>
  <c r="H160" i="5"/>
  <c r="H153" i="5"/>
  <c r="M24" i="5"/>
  <c r="H155" i="5"/>
  <c r="E83" i="5"/>
  <c r="G78" i="5"/>
  <c r="H158" i="5"/>
  <c r="H165" i="5"/>
  <c r="G77" i="5"/>
  <c r="H43" i="5"/>
  <c r="H173" i="5"/>
  <c r="G75" i="5"/>
  <c r="F176" i="5"/>
  <c r="G82" i="5"/>
  <c r="H171" i="5"/>
  <c r="H152" i="5"/>
  <c r="H159" i="5"/>
  <c r="H37" i="5"/>
  <c r="H41" i="5"/>
  <c r="E176" i="5"/>
  <c r="G76" i="5"/>
  <c r="H176" i="5"/>
  <c r="H169" i="5"/>
  <c r="H46" i="5"/>
  <c r="H38" i="5"/>
  <c r="G80" i="5"/>
  <c r="G74" i="5"/>
  <c r="H164" i="5"/>
  <c r="H170" i="5"/>
  <c r="H163" i="5"/>
  <c r="H44" i="5"/>
  <c r="H39" i="5"/>
  <c r="H40" i="5"/>
  <c r="H174" i="5"/>
  <c r="G47" i="5"/>
  <c r="H172" i="5"/>
  <c r="H45" i="5"/>
  <c r="H47" i="5"/>
  <c r="M22" i="5"/>
  <c r="BH61" i="24" l="1"/>
  <c r="BI61" i="24"/>
  <c r="BA60" i="24"/>
  <c r="AZ62" i="24"/>
  <c r="BR61" i="24"/>
  <c r="BN61" i="24"/>
  <c r="BF61" i="24"/>
  <c r="BU61" i="24"/>
  <c r="BQ61" i="24"/>
  <c r="BM61" i="24"/>
  <c r="BE61" i="24"/>
  <c r="BP61" i="24"/>
  <c r="BL61" i="24"/>
  <c r="BD61" i="24"/>
  <c r="BS61" i="24"/>
  <c r="BO61" i="24"/>
  <c r="BC61" i="24"/>
  <c r="BK61" i="24"/>
  <c r="BG61" i="24"/>
  <c r="BN45" i="21"/>
  <c r="BM45" i="21"/>
  <c r="CL46" i="21"/>
  <c r="CM46" i="21"/>
  <c r="BX45" i="21"/>
  <c r="BW47" i="21"/>
  <c r="CR47" i="21" s="1"/>
  <c r="CC46" i="21"/>
  <c r="BZ46" i="21"/>
  <c r="CB46" i="21"/>
  <c r="CA46" i="21"/>
  <c r="BK45" i="21"/>
  <c r="BJ45" i="21"/>
  <c r="BL45" i="21"/>
  <c r="BA44" i="21"/>
  <c r="BU45" i="21"/>
  <c r="BQ45" i="21"/>
  <c r="BH45" i="21"/>
  <c r="BD45" i="21"/>
  <c r="BT45" i="21"/>
  <c r="BP45" i="21"/>
  <c r="BG45" i="21"/>
  <c r="BC45" i="21"/>
  <c r="BS45" i="21"/>
  <c r="BO45" i="21"/>
  <c r="BF45" i="21"/>
  <c r="BE45" i="21"/>
  <c r="BR45" i="21"/>
  <c r="BI45" i="21"/>
  <c r="AZ46" i="21"/>
  <c r="H36" i="5"/>
  <c r="H73" i="5" s="1"/>
  <c r="H110" i="5" s="1"/>
  <c r="G111" i="5"/>
  <c r="G112" i="5"/>
  <c r="G113" i="5"/>
  <c r="G114" i="5"/>
  <c r="G115" i="5"/>
  <c r="G116" i="5"/>
  <c r="G117" i="5"/>
  <c r="G118" i="5"/>
  <c r="G119" i="5"/>
  <c r="G109" i="5"/>
  <c r="H72" i="5"/>
  <c r="I35" i="5"/>
  <c r="F120" i="5"/>
  <c r="E120" i="5"/>
  <c r="G120" i="5"/>
  <c r="D85" i="5"/>
  <c r="D49" i="5"/>
  <c r="W1" i="16"/>
  <c r="H79" i="5"/>
  <c r="R23" i="5"/>
  <c r="I162" i="5"/>
  <c r="I152" i="5"/>
  <c r="I37" i="5"/>
  <c r="I164" i="5"/>
  <c r="I170" i="5"/>
  <c r="I47" i="5"/>
  <c r="I42" i="5"/>
  <c r="R24" i="5"/>
  <c r="G177" i="5"/>
  <c r="H81" i="5"/>
  <c r="I177" i="5"/>
  <c r="R25" i="5"/>
  <c r="I174" i="5"/>
  <c r="H80" i="5"/>
  <c r="F177" i="5"/>
  <c r="I160" i="5"/>
  <c r="H83" i="5"/>
  <c r="E84" i="5"/>
  <c r="E48" i="5"/>
  <c r="H74" i="5"/>
  <c r="I169" i="5"/>
  <c r="I167" i="5"/>
  <c r="H84" i="5"/>
  <c r="H78" i="5"/>
  <c r="H48" i="5"/>
  <c r="E177" i="5"/>
  <c r="I161" i="5"/>
  <c r="I40" i="5"/>
  <c r="I159" i="5"/>
  <c r="I38" i="5"/>
  <c r="I157" i="5"/>
  <c r="I43" i="5"/>
  <c r="I48" i="5"/>
  <c r="G48" i="5"/>
  <c r="I46" i="5"/>
  <c r="H76" i="5"/>
  <c r="I173" i="5"/>
  <c r="G84" i="5"/>
  <c r="I166" i="5"/>
  <c r="I39" i="5"/>
  <c r="H77" i="5"/>
  <c r="F84" i="5"/>
  <c r="I175" i="5"/>
  <c r="I44" i="5"/>
  <c r="I176" i="5"/>
  <c r="I41" i="5"/>
  <c r="I155" i="5"/>
  <c r="I168" i="5"/>
  <c r="R22" i="5"/>
  <c r="H177" i="5"/>
  <c r="H75" i="5"/>
  <c r="I171" i="5"/>
  <c r="I153" i="5"/>
  <c r="I172" i="5"/>
  <c r="H82" i="5"/>
  <c r="R21" i="5"/>
  <c r="I158" i="5"/>
  <c r="I45" i="5"/>
  <c r="I154" i="5"/>
  <c r="F48" i="5"/>
  <c r="I156" i="5"/>
  <c r="I163" i="5"/>
  <c r="I165" i="5"/>
  <c r="BH62" i="24" l="1"/>
  <c r="BI62" i="24"/>
  <c r="BA61" i="24"/>
  <c r="AZ63" i="24"/>
  <c r="BU62" i="24"/>
  <c r="BQ62" i="24"/>
  <c r="BM62" i="24"/>
  <c r="BE62" i="24"/>
  <c r="BS62" i="24"/>
  <c r="BN62" i="24"/>
  <c r="BD62" i="24"/>
  <c r="BR62" i="24"/>
  <c r="BL62" i="24"/>
  <c r="BC62" i="24"/>
  <c r="BP62" i="24"/>
  <c r="BK62" i="24"/>
  <c r="BG62" i="24"/>
  <c r="BO62" i="24"/>
  <c r="BF62" i="24"/>
  <c r="BN46" i="21"/>
  <c r="BM46" i="21"/>
  <c r="BX46" i="21"/>
  <c r="CL47" i="21"/>
  <c r="CM47" i="21"/>
  <c r="BW48" i="21"/>
  <c r="CR48" i="21" s="1"/>
  <c r="CC47" i="21"/>
  <c r="CB47" i="21"/>
  <c r="CA47" i="21"/>
  <c r="BZ47" i="21"/>
  <c r="BJ46" i="21"/>
  <c r="BL46" i="21"/>
  <c r="BK46" i="21"/>
  <c r="BA45" i="21"/>
  <c r="BS46" i="21"/>
  <c r="BO46" i="21"/>
  <c r="BF46" i="21"/>
  <c r="BR46" i="21"/>
  <c r="BI46" i="21"/>
  <c r="BE46" i="21"/>
  <c r="BU46" i="21"/>
  <c r="BQ46" i="21"/>
  <c r="BH46" i="21"/>
  <c r="BD46" i="21"/>
  <c r="BC46" i="21"/>
  <c r="BP46" i="21"/>
  <c r="BG46" i="21"/>
  <c r="BT46" i="21"/>
  <c r="AZ47" i="21"/>
  <c r="I36" i="5"/>
  <c r="I73" i="5" s="1"/>
  <c r="I110" i="5" s="1"/>
  <c r="H111" i="5"/>
  <c r="H112" i="5"/>
  <c r="H113" i="5"/>
  <c r="H114" i="5"/>
  <c r="H115" i="5"/>
  <c r="H116" i="5"/>
  <c r="H117" i="5"/>
  <c r="H118" i="5"/>
  <c r="H119" i="5"/>
  <c r="H120" i="5"/>
  <c r="H109" i="5"/>
  <c r="I72" i="5"/>
  <c r="J35" i="5"/>
  <c r="F121" i="5"/>
  <c r="H121" i="5"/>
  <c r="G121" i="5"/>
  <c r="E121" i="5"/>
  <c r="D86" i="5"/>
  <c r="D50" i="5"/>
  <c r="W3" i="5"/>
  <c r="X1" i="16"/>
  <c r="V7" i="10"/>
  <c r="V6" i="10"/>
  <c r="N7" i="10"/>
  <c r="Y1" i="16"/>
  <c r="J165" i="5"/>
  <c r="H49" i="5"/>
  <c r="J39" i="5"/>
  <c r="J162" i="5"/>
  <c r="G178" i="5"/>
  <c r="J154" i="5"/>
  <c r="I49" i="5"/>
  <c r="J168" i="5"/>
  <c r="G85" i="5"/>
  <c r="J42" i="5"/>
  <c r="J37" i="5"/>
  <c r="H178" i="5"/>
  <c r="J156" i="5"/>
  <c r="I76" i="5"/>
  <c r="J170" i="5"/>
  <c r="E85" i="5"/>
  <c r="J176" i="5"/>
  <c r="J177" i="5"/>
  <c r="J169" i="5"/>
  <c r="G49" i="5"/>
  <c r="H85" i="5"/>
  <c r="J158" i="5"/>
  <c r="W24" i="5"/>
  <c r="J152" i="5"/>
  <c r="J164" i="5"/>
  <c r="J48" i="5"/>
  <c r="I84" i="5"/>
  <c r="W21" i="5"/>
  <c r="I178" i="5"/>
  <c r="J172" i="5"/>
  <c r="J167" i="5"/>
  <c r="J153" i="5"/>
  <c r="J44" i="5"/>
  <c r="E49" i="5"/>
  <c r="J41" i="5"/>
  <c r="I82" i="5"/>
  <c r="I75" i="5"/>
  <c r="J174" i="5"/>
  <c r="I77" i="5"/>
  <c r="J160" i="5"/>
  <c r="J159" i="5"/>
  <c r="J38" i="5"/>
  <c r="J49" i="5"/>
  <c r="J175" i="5"/>
  <c r="J43" i="5"/>
  <c r="F178" i="5"/>
  <c r="J45" i="5"/>
  <c r="E178" i="5"/>
  <c r="W23" i="5"/>
  <c r="J46" i="5"/>
  <c r="J157" i="5"/>
  <c r="W22" i="5"/>
  <c r="I85" i="5"/>
  <c r="F85" i="5"/>
  <c r="J40" i="5"/>
  <c r="J161" i="5"/>
  <c r="J171" i="5"/>
  <c r="J166" i="5"/>
  <c r="J163" i="5"/>
  <c r="I79" i="5"/>
  <c r="I78" i="5"/>
  <c r="J155" i="5"/>
  <c r="J173" i="5"/>
  <c r="J47" i="5"/>
  <c r="F49" i="5"/>
  <c r="I80" i="5"/>
  <c r="J178" i="5"/>
  <c r="I83" i="5"/>
  <c r="I81" i="5"/>
  <c r="W25" i="5"/>
  <c r="I74" i="5"/>
  <c r="W7" i="10" l="1"/>
  <c r="U7" i="10"/>
  <c r="BH63" i="24"/>
  <c r="BI63" i="24"/>
  <c r="BS63" i="24"/>
  <c r="BO63" i="24"/>
  <c r="BK63" i="24"/>
  <c r="BG63" i="24"/>
  <c r="BC63" i="24"/>
  <c r="AZ64" i="24"/>
  <c r="BU63" i="24"/>
  <c r="BQ63" i="24"/>
  <c r="BM63" i="24"/>
  <c r="BE63" i="24"/>
  <c r="BR63" i="24"/>
  <c r="BD63" i="24"/>
  <c r="BP63" i="24"/>
  <c r="BN63" i="24"/>
  <c r="BL63" i="24"/>
  <c r="BF63" i="24"/>
  <c r="BA62" i="24"/>
  <c r="BN47" i="21"/>
  <c r="BM47" i="21"/>
  <c r="X7" i="10"/>
  <c r="CL48" i="21"/>
  <c r="CM48" i="21"/>
  <c r="BX47" i="21"/>
  <c r="BW49" i="21"/>
  <c r="CR49" i="21" s="1"/>
  <c r="CC48" i="21"/>
  <c r="BZ48" i="21"/>
  <c r="CB48" i="21"/>
  <c r="CA48" i="21"/>
  <c r="BK47" i="21"/>
  <c r="BL47" i="21"/>
  <c r="BJ47" i="21"/>
  <c r="BA46" i="21"/>
  <c r="BU47" i="21"/>
  <c r="BQ47" i="21"/>
  <c r="BH47" i="21"/>
  <c r="BD47" i="21"/>
  <c r="BT47" i="21"/>
  <c r="BP47" i="21"/>
  <c r="BG47" i="21"/>
  <c r="BC47" i="21"/>
  <c r="BS47" i="21"/>
  <c r="BO47" i="21"/>
  <c r="BF47" i="21"/>
  <c r="BE47" i="21"/>
  <c r="BR47" i="21"/>
  <c r="BI47" i="21"/>
  <c r="AZ48" i="21"/>
  <c r="J36" i="5"/>
  <c r="J73" i="5" s="1"/>
  <c r="J110" i="5" s="1"/>
  <c r="E150" i="5"/>
  <c r="I111" i="5"/>
  <c r="I112" i="5"/>
  <c r="I113" i="5"/>
  <c r="I114" i="5"/>
  <c r="I115" i="5"/>
  <c r="I116" i="5"/>
  <c r="I117" i="5"/>
  <c r="I118" i="5"/>
  <c r="I119" i="5"/>
  <c r="I120" i="5"/>
  <c r="I121" i="5"/>
  <c r="J72" i="5"/>
  <c r="K35" i="5"/>
  <c r="I109" i="5"/>
  <c r="E122" i="5"/>
  <c r="I122" i="5"/>
  <c r="G122" i="5"/>
  <c r="F122" i="5"/>
  <c r="H122" i="5"/>
  <c r="D87" i="5"/>
  <c r="D51" i="5"/>
  <c r="P6" i="10"/>
  <c r="J7" i="10"/>
  <c r="K7" i="10"/>
  <c r="I7" i="10"/>
  <c r="P7" i="10"/>
  <c r="L7" i="10"/>
  <c r="Z1" i="16"/>
  <c r="N6" i="10"/>
  <c r="V5" i="10"/>
  <c r="N5" i="10"/>
  <c r="W5" i="10" s="1"/>
  <c r="V3" i="10"/>
  <c r="V4" i="10"/>
  <c r="N4" i="10"/>
  <c r="W4" i="10" s="1"/>
  <c r="N3" i="10"/>
  <c r="W3" i="10" s="1"/>
  <c r="V2" i="10"/>
  <c r="W2" i="10"/>
  <c r="F179" i="5"/>
  <c r="K45" i="5"/>
  <c r="K160" i="5"/>
  <c r="K44" i="5"/>
  <c r="E179" i="5"/>
  <c r="K170" i="5"/>
  <c r="K166" i="5"/>
  <c r="J75" i="5"/>
  <c r="K153" i="5"/>
  <c r="G50" i="5"/>
  <c r="K175" i="5"/>
  <c r="K164" i="5"/>
  <c r="K157" i="5"/>
  <c r="J81" i="5"/>
  <c r="K152" i="5"/>
  <c r="G86" i="5"/>
  <c r="E50" i="5"/>
  <c r="K47" i="5"/>
  <c r="J85" i="5"/>
  <c r="I86" i="5"/>
  <c r="K179" i="5"/>
  <c r="I179" i="5"/>
  <c r="K177" i="5"/>
  <c r="K163" i="5"/>
  <c r="K50" i="5"/>
  <c r="K161" i="5"/>
  <c r="K159" i="5"/>
  <c r="K172" i="5"/>
  <c r="F86" i="5"/>
  <c r="K39" i="5"/>
  <c r="K49" i="5"/>
  <c r="K173" i="5"/>
  <c r="J79" i="5"/>
  <c r="K40" i="5"/>
  <c r="K42" i="5"/>
  <c r="K43" i="5"/>
  <c r="F50" i="5"/>
  <c r="K158" i="5"/>
  <c r="K37" i="5"/>
  <c r="K167" i="5"/>
  <c r="K38" i="5"/>
  <c r="K169" i="5"/>
  <c r="J78" i="5"/>
  <c r="H179" i="5"/>
  <c r="J84" i="5"/>
  <c r="E86" i="5"/>
  <c r="G179" i="5"/>
  <c r="J86" i="5"/>
  <c r="I50" i="5"/>
  <c r="H50" i="5"/>
  <c r="J74" i="5"/>
  <c r="K156" i="5"/>
  <c r="J77" i="5"/>
  <c r="K171" i="5"/>
  <c r="K48" i="5"/>
  <c r="K178" i="5"/>
  <c r="J82" i="5"/>
  <c r="J83" i="5"/>
  <c r="J179" i="5"/>
  <c r="K162" i="5"/>
  <c r="K41" i="5"/>
  <c r="K154" i="5"/>
  <c r="J50" i="5"/>
  <c r="K165" i="5"/>
  <c r="K176" i="5"/>
  <c r="K155" i="5"/>
  <c r="K174" i="5"/>
  <c r="H86" i="5"/>
  <c r="J76" i="5"/>
  <c r="J80" i="5"/>
  <c r="K168" i="5"/>
  <c r="K46" i="5"/>
  <c r="BH64" i="24" l="1"/>
  <c r="BI64" i="24"/>
  <c r="BA63" i="24"/>
  <c r="BP64" i="24"/>
  <c r="BL64" i="24"/>
  <c r="BD64" i="24"/>
  <c r="BR64" i="24"/>
  <c r="BM64" i="24"/>
  <c r="BC64" i="24"/>
  <c r="BU64" i="24"/>
  <c r="BQ64" i="24"/>
  <c r="BK64" i="24"/>
  <c r="BG64" i="24"/>
  <c r="AZ65" i="24"/>
  <c r="BO64" i="24"/>
  <c r="BF64" i="24"/>
  <c r="BN64" i="24"/>
  <c r="BE64" i="24"/>
  <c r="BS64" i="24"/>
  <c r="BN48" i="21"/>
  <c r="BM48" i="21"/>
  <c r="K2" i="21"/>
  <c r="CL49" i="21"/>
  <c r="CM49" i="21"/>
  <c r="BX48" i="21"/>
  <c r="BW50" i="21"/>
  <c r="CR50" i="21" s="1"/>
  <c r="CC49" i="21"/>
  <c r="BZ49" i="21"/>
  <c r="CB49" i="21"/>
  <c r="CA49" i="21"/>
  <c r="BL48" i="21"/>
  <c r="BK48" i="21"/>
  <c r="BJ48" i="21"/>
  <c r="BA47" i="21"/>
  <c r="BS48" i="21"/>
  <c r="BO48" i="21"/>
  <c r="BF48" i="21"/>
  <c r="BR48" i="21"/>
  <c r="BI48" i="21"/>
  <c r="BE48" i="21"/>
  <c r="BU48" i="21"/>
  <c r="BQ48" i="21"/>
  <c r="BH48" i="21"/>
  <c r="BD48" i="21"/>
  <c r="BG48" i="21"/>
  <c r="BC48" i="21"/>
  <c r="BT48" i="21"/>
  <c r="BP48" i="21"/>
  <c r="AZ49" i="21"/>
  <c r="K36" i="5"/>
  <c r="K73" i="5" s="1"/>
  <c r="K110" i="5" s="1"/>
  <c r="E151" i="5"/>
  <c r="F150" i="5"/>
  <c r="J111" i="5"/>
  <c r="J112" i="5"/>
  <c r="J113" i="5"/>
  <c r="J114" i="5"/>
  <c r="J115" i="5"/>
  <c r="J116" i="5"/>
  <c r="J117" i="5"/>
  <c r="J118" i="5"/>
  <c r="J119" i="5"/>
  <c r="J120" i="5"/>
  <c r="J121" i="5"/>
  <c r="J122" i="5"/>
  <c r="K72" i="5"/>
  <c r="L35" i="5"/>
  <c r="J109" i="5"/>
  <c r="H123" i="5"/>
  <c r="E123" i="5"/>
  <c r="F123" i="5"/>
  <c r="J123" i="5"/>
  <c r="I123" i="5"/>
  <c r="G123" i="5"/>
  <c r="D88" i="5"/>
  <c r="D52" i="5"/>
  <c r="AA1" i="16"/>
  <c r="P4" i="10"/>
  <c r="P3" i="10"/>
  <c r="P5" i="10"/>
  <c r="I2" i="10"/>
  <c r="L2" i="10"/>
  <c r="K2" i="10"/>
  <c r="J2" i="10"/>
  <c r="W6" i="10"/>
  <c r="U6" i="10"/>
  <c r="J6" i="10"/>
  <c r="L6" i="10"/>
  <c r="I6" i="10"/>
  <c r="K6" i="10"/>
  <c r="X6" i="10"/>
  <c r="J5" i="10"/>
  <c r="L5" i="10"/>
  <c r="I5" i="10"/>
  <c r="K5" i="10"/>
  <c r="X5" i="10"/>
  <c r="U5" i="10"/>
  <c r="J4" i="10"/>
  <c r="I4" i="10"/>
  <c r="L4" i="10"/>
  <c r="K4" i="10"/>
  <c r="U4" i="10"/>
  <c r="X4" i="10"/>
  <c r="L3" i="10"/>
  <c r="K3" i="10"/>
  <c r="J3" i="10"/>
  <c r="I3" i="10"/>
  <c r="X3" i="10"/>
  <c r="U3" i="10"/>
  <c r="X2" i="10"/>
  <c r="U2" i="10"/>
  <c r="K75" i="5"/>
  <c r="J180" i="5"/>
  <c r="L153" i="5"/>
  <c r="L50" i="5"/>
  <c r="F51" i="5"/>
  <c r="K76" i="5"/>
  <c r="L46" i="5"/>
  <c r="J87" i="5"/>
  <c r="L164" i="5"/>
  <c r="L47" i="5"/>
  <c r="L169" i="5"/>
  <c r="L157" i="5"/>
  <c r="L156" i="5"/>
  <c r="L49" i="5"/>
  <c r="L179" i="5"/>
  <c r="E87" i="5"/>
  <c r="K85" i="5"/>
  <c r="K83" i="5"/>
  <c r="L173" i="5"/>
  <c r="F180" i="5"/>
  <c r="L48" i="5"/>
  <c r="L40" i="5"/>
  <c r="L51" i="5"/>
  <c r="E180" i="5"/>
  <c r="L45" i="5"/>
  <c r="L174" i="5"/>
  <c r="I51" i="5"/>
  <c r="L163" i="5"/>
  <c r="L170" i="5"/>
  <c r="L41" i="5"/>
  <c r="L154" i="5"/>
  <c r="L152" i="5"/>
  <c r="L161" i="5"/>
  <c r="L162" i="5"/>
  <c r="L165" i="5"/>
  <c r="G51" i="5"/>
  <c r="L172" i="5"/>
  <c r="L171" i="5"/>
  <c r="K81" i="5"/>
  <c r="L43" i="5"/>
  <c r="E51" i="5"/>
  <c r="L37" i="5"/>
  <c r="K78" i="5"/>
  <c r="J51" i="5"/>
  <c r="L160" i="5"/>
  <c r="L180" i="5"/>
  <c r="G180" i="5"/>
  <c r="K74" i="5"/>
  <c r="I180" i="5"/>
  <c r="K51" i="5"/>
  <c r="F87" i="5"/>
  <c r="K86" i="5"/>
  <c r="L178" i="5"/>
  <c r="K180" i="5"/>
  <c r="L166" i="5"/>
  <c r="K79" i="5"/>
  <c r="L168" i="5"/>
  <c r="H51" i="5"/>
  <c r="L44" i="5"/>
  <c r="K82" i="5"/>
  <c r="L176" i="5"/>
  <c r="L39" i="5"/>
  <c r="K87" i="5"/>
  <c r="L155" i="5"/>
  <c r="L167" i="5"/>
  <c r="K84" i="5"/>
  <c r="L159" i="5"/>
  <c r="K77" i="5"/>
  <c r="H87" i="5"/>
  <c r="H180" i="5"/>
  <c r="L42" i="5"/>
  <c r="L38" i="5"/>
  <c r="K80" i="5"/>
  <c r="L158" i="5"/>
  <c r="L177" i="5"/>
  <c r="I87" i="5"/>
  <c r="L175" i="5"/>
  <c r="G87" i="5"/>
  <c r="BH65" i="24" l="1"/>
  <c r="BI65" i="24"/>
  <c r="BP65" i="24"/>
  <c r="BL65" i="24"/>
  <c r="BD65" i="24"/>
  <c r="BR65" i="24"/>
  <c r="BM65" i="24"/>
  <c r="BC65" i="24"/>
  <c r="BU65" i="24"/>
  <c r="BQ65" i="24"/>
  <c r="BK65" i="24"/>
  <c r="BG65" i="24"/>
  <c r="AZ66" i="24"/>
  <c r="BO65" i="24"/>
  <c r="BF65" i="24"/>
  <c r="BS65" i="24"/>
  <c r="BN65" i="24"/>
  <c r="BE65" i="24"/>
  <c r="BA64" i="24"/>
  <c r="BN49" i="21"/>
  <c r="BM49" i="21"/>
  <c r="N2" i="21"/>
  <c r="B13" i="21"/>
  <c r="B10" i="21"/>
  <c r="CL50" i="21"/>
  <c r="CM50" i="21"/>
  <c r="BX49" i="21"/>
  <c r="BW51" i="21"/>
  <c r="CR51" i="21" s="1"/>
  <c r="CC50" i="21"/>
  <c r="CB50" i="21"/>
  <c r="CA50" i="21"/>
  <c r="BZ50" i="21"/>
  <c r="BK49" i="21"/>
  <c r="BJ49" i="21"/>
  <c r="BL49" i="21"/>
  <c r="BA48" i="21"/>
  <c r="BU49" i="21"/>
  <c r="BQ49" i="21"/>
  <c r="BH49" i="21"/>
  <c r="BD49" i="21"/>
  <c r="BT49" i="21"/>
  <c r="BP49" i="21"/>
  <c r="BG49" i="21"/>
  <c r="BC49" i="21"/>
  <c r="BS49" i="21"/>
  <c r="BO49" i="21"/>
  <c r="BF49" i="21"/>
  <c r="BI49" i="21"/>
  <c r="BR49" i="21"/>
  <c r="BE49" i="21"/>
  <c r="AZ50" i="21"/>
  <c r="L36" i="5"/>
  <c r="L73" i="5" s="1"/>
  <c r="L110" i="5" s="1"/>
  <c r="F151" i="5"/>
  <c r="G150" i="5"/>
  <c r="K111" i="5"/>
  <c r="K112" i="5"/>
  <c r="K113" i="5"/>
  <c r="K114" i="5"/>
  <c r="K115" i="5"/>
  <c r="K116" i="5"/>
  <c r="K117" i="5"/>
  <c r="K118" i="5"/>
  <c r="K119" i="5"/>
  <c r="K120" i="5"/>
  <c r="K121" i="5"/>
  <c r="K122" i="5"/>
  <c r="K123" i="5"/>
  <c r="M35" i="5"/>
  <c r="L72" i="5"/>
  <c r="K109" i="5"/>
  <c r="F124" i="5"/>
  <c r="J124" i="5"/>
  <c r="G124" i="5"/>
  <c r="E124" i="5"/>
  <c r="K124" i="5"/>
  <c r="H124" i="5"/>
  <c r="I124" i="5"/>
  <c r="D89" i="5"/>
  <c r="D53" i="5"/>
  <c r="AB1" i="16"/>
  <c r="L75" i="5"/>
  <c r="M166" i="5"/>
  <c r="G52" i="5"/>
  <c r="M49" i="5"/>
  <c r="M168" i="5"/>
  <c r="E181" i="5"/>
  <c r="L79" i="5"/>
  <c r="I88" i="5"/>
  <c r="L88" i="5"/>
  <c r="M159" i="5"/>
  <c r="M155" i="5"/>
  <c r="M38" i="5"/>
  <c r="M152" i="5"/>
  <c r="H88" i="5"/>
  <c r="M154" i="5"/>
  <c r="M176" i="5"/>
  <c r="L81" i="5"/>
  <c r="J52" i="5"/>
  <c r="F88" i="5"/>
  <c r="M39" i="5"/>
  <c r="L84" i="5"/>
  <c r="L83" i="5"/>
  <c r="J88" i="5"/>
  <c r="M177" i="5"/>
  <c r="M40" i="5"/>
  <c r="M171" i="5"/>
  <c r="M174" i="5"/>
  <c r="M175" i="5"/>
  <c r="M158" i="5"/>
  <c r="F52" i="5"/>
  <c r="M173" i="5"/>
  <c r="L82" i="5"/>
  <c r="L87" i="5"/>
  <c r="M165" i="5"/>
  <c r="K52" i="5"/>
  <c r="E88" i="5"/>
  <c r="M48" i="5"/>
  <c r="M162" i="5"/>
  <c r="M172" i="5"/>
  <c r="M153" i="5"/>
  <c r="M163" i="5"/>
  <c r="M180" i="5"/>
  <c r="L77" i="5"/>
  <c r="M179" i="5"/>
  <c r="H52" i="5"/>
  <c r="M157" i="5"/>
  <c r="L181" i="5"/>
  <c r="E52" i="5"/>
  <c r="M160" i="5"/>
  <c r="M181" i="5"/>
  <c r="M51" i="5"/>
  <c r="M44" i="5"/>
  <c r="M45" i="5"/>
  <c r="K88" i="5"/>
  <c r="L85" i="5"/>
  <c r="H181" i="5"/>
  <c r="M47" i="5"/>
  <c r="I181" i="5"/>
  <c r="G88" i="5"/>
  <c r="M170" i="5"/>
  <c r="I52" i="5"/>
  <c r="J181" i="5"/>
  <c r="M161" i="5"/>
  <c r="M167" i="5"/>
  <c r="K181" i="5"/>
  <c r="M169" i="5"/>
  <c r="M42" i="5"/>
  <c r="L86" i="5"/>
  <c r="M52" i="5"/>
  <c r="L76" i="5"/>
  <c r="M156" i="5"/>
  <c r="L52" i="5"/>
  <c r="L74" i="5"/>
  <c r="L80" i="5"/>
  <c r="G181" i="5"/>
  <c r="M41" i="5"/>
  <c r="M37" i="5"/>
  <c r="M178" i="5"/>
  <c r="M50" i="5"/>
  <c r="M164" i="5"/>
  <c r="M46" i="5"/>
  <c r="F181" i="5"/>
  <c r="M43" i="5"/>
  <c r="L78" i="5"/>
  <c r="BH66" i="24" l="1"/>
  <c r="BI66" i="24"/>
  <c r="BP66" i="24"/>
  <c r="BL66" i="24"/>
  <c r="BD66" i="24"/>
  <c r="BR66" i="24"/>
  <c r="BM66" i="24"/>
  <c r="BC66" i="24"/>
  <c r="BU66" i="24"/>
  <c r="BQ66" i="24"/>
  <c r="BK66" i="24"/>
  <c r="BG66" i="24"/>
  <c r="BO66" i="24"/>
  <c r="BF66" i="24"/>
  <c r="BS66" i="24"/>
  <c r="BN66" i="24"/>
  <c r="BE66" i="24"/>
  <c r="BA65" i="24"/>
  <c r="BN50" i="21"/>
  <c r="BM50" i="21"/>
  <c r="B12" i="21"/>
  <c r="Q2" i="21"/>
  <c r="O2" i="21"/>
  <c r="P2" i="21"/>
  <c r="AF2" i="21" s="1"/>
  <c r="CL51" i="21"/>
  <c r="CM51" i="21"/>
  <c r="BX50" i="21"/>
  <c r="BW52" i="21"/>
  <c r="CR52" i="21" s="1"/>
  <c r="CC51" i="21"/>
  <c r="CB51" i="21"/>
  <c r="CA51" i="21"/>
  <c r="BZ51" i="21"/>
  <c r="BJ50" i="21"/>
  <c r="BL50" i="21"/>
  <c r="BK50" i="21"/>
  <c r="BA49" i="21"/>
  <c r="BS50" i="21"/>
  <c r="BO50" i="21"/>
  <c r="BF50" i="21"/>
  <c r="BR50" i="21"/>
  <c r="BI50" i="21"/>
  <c r="BE50" i="21"/>
  <c r="BU50" i="21"/>
  <c r="BQ50" i="21"/>
  <c r="BH50" i="21"/>
  <c r="BD50" i="21"/>
  <c r="BT50" i="21"/>
  <c r="BP50" i="21"/>
  <c r="BC50" i="21"/>
  <c r="BG50" i="21"/>
  <c r="AZ51" i="21"/>
  <c r="M36" i="5"/>
  <c r="M73" i="5" s="1"/>
  <c r="M110" i="5" s="1"/>
  <c r="H150" i="5"/>
  <c r="G151" i="5"/>
  <c r="L111" i="5"/>
  <c r="L112" i="5"/>
  <c r="L113" i="5"/>
  <c r="L114" i="5"/>
  <c r="L115" i="5"/>
  <c r="L116" i="5"/>
  <c r="L117" i="5"/>
  <c r="L118" i="5"/>
  <c r="L119" i="5"/>
  <c r="L120" i="5"/>
  <c r="L121" i="5"/>
  <c r="L122" i="5"/>
  <c r="L123" i="5"/>
  <c r="L124" i="5"/>
  <c r="L109" i="5"/>
  <c r="M72" i="5"/>
  <c r="N35" i="5"/>
  <c r="I125" i="5"/>
  <c r="H125" i="5"/>
  <c r="L125" i="5"/>
  <c r="F125" i="5"/>
  <c r="J125" i="5"/>
  <c r="G125" i="5"/>
  <c r="E125" i="5"/>
  <c r="K125" i="5"/>
  <c r="D90" i="5"/>
  <c r="D54" i="5"/>
  <c r="AC1" i="16"/>
  <c r="H27" i="5"/>
  <c r="H6" i="5" s="1"/>
  <c r="M27" i="5"/>
  <c r="N43" i="5"/>
  <c r="M87" i="5"/>
  <c r="H53" i="5"/>
  <c r="N163" i="5"/>
  <c r="M85" i="5"/>
  <c r="N170" i="5"/>
  <c r="N161" i="5"/>
  <c r="N175" i="5"/>
  <c r="N46" i="5"/>
  <c r="N168" i="5"/>
  <c r="H89" i="5"/>
  <c r="N51" i="5"/>
  <c r="N165" i="5"/>
  <c r="M84" i="5"/>
  <c r="N159" i="5"/>
  <c r="M79" i="5"/>
  <c r="N47" i="5"/>
  <c r="N181" i="5"/>
  <c r="I89" i="5"/>
  <c r="N174" i="5"/>
  <c r="L53" i="5"/>
  <c r="M80" i="5"/>
  <c r="M78" i="5"/>
  <c r="M182" i="5"/>
  <c r="N45" i="5"/>
  <c r="E89" i="5"/>
  <c r="N179" i="5"/>
  <c r="F53" i="5"/>
  <c r="F89" i="5"/>
  <c r="J53" i="5"/>
  <c r="M86" i="5"/>
  <c r="N157" i="5"/>
  <c r="N42" i="5"/>
  <c r="M89" i="5"/>
  <c r="N38" i="5"/>
  <c r="N40" i="5"/>
  <c r="J89" i="5"/>
  <c r="M77" i="5"/>
  <c r="N177" i="5"/>
  <c r="N50" i="5"/>
  <c r="M76" i="5"/>
  <c r="M81" i="5"/>
  <c r="J182" i="5"/>
  <c r="N37" i="5"/>
  <c r="N48" i="5"/>
  <c r="N180" i="5"/>
  <c r="N39" i="5"/>
  <c r="F182" i="5"/>
  <c r="M75" i="5"/>
  <c r="N160" i="5"/>
  <c r="L182" i="5"/>
  <c r="N41" i="5"/>
  <c r="M74" i="5"/>
  <c r="N49" i="5"/>
  <c r="N158" i="5"/>
  <c r="L89" i="5"/>
  <c r="N52" i="5"/>
  <c r="N152" i="5"/>
  <c r="I53" i="5"/>
  <c r="N176" i="5"/>
  <c r="N155" i="5"/>
  <c r="N53" i="5"/>
  <c r="N156" i="5"/>
  <c r="M82" i="5"/>
  <c r="N154" i="5"/>
  <c r="H182" i="5"/>
  <c r="E182" i="5"/>
  <c r="N178" i="5"/>
  <c r="N162" i="5"/>
  <c r="N171" i="5"/>
  <c r="K182" i="5"/>
  <c r="M83" i="5"/>
  <c r="N167" i="5"/>
  <c r="M53" i="5"/>
  <c r="G182" i="5"/>
  <c r="I182" i="5"/>
  <c r="G53" i="5"/>
  <c r="K89" i="5"/>
  <c r="N153" i="5"/>
  <c r="E53" i="5"/>
  <c r="N164" i="5"/>
  <c r="N173" i="5"/>
  <c r="N182" i="5"/>
  <c r="N44" i="5"/>
  <c r="N166" i="5"/>
  <c r="G89" i="5"/>
  <c r="N169" i="5"/>
  <c r="K53" i="5"/>
  <c r="M88" i="5"/>
  <c r="N172" i="5"/>
  <c r="AC2" i="21" l="1"/>
  <c r="BA66" i="24"/>
  <c r="BA3" i="24" s="1"/>
  <c r="BA4" i="24" s="1"/>
  <c r="BN51" i="21"/>
  <c r="BM51" i="21"/>
  <c r="X2" i="21"/>
  <c r="AD2" i="21"/>
  <c r="Z2" i="21"/>
  <c r="AE2" i="21"/>
  <c r="V2" i="21"/>
  <c r="U2" i="21"/>
  <c r="AA2" i="21"/>
  <c r="W2" i="21"/>
  <c r="T2" i="21"/>
  <c r="AB2" i="21"/>
  <c r="AG2" i="21"/>
  <c r="Y2" i="21"/>
  <c r="R2" i="21"/>
  <c r="CL52" i="21"/>
  <c r="CM52" i="21"/>
  <c r="BX51" i="21"/>
  <c r="BW53" i="21"/>
  <c r="CR53" i="21" s="1"/>
  <c r="CC52" i="21"/>
  <c r="CB52" i="21"/>
  <c r="CA52" i="21"/>
  <c r="BZ52" i="21"/>
  <c r="BL51" i="21"/>
  <c r="BK51" i="21"/>
  <c r="BJ51" i="21"/>
  <c r="BA50" i="21"/>
  <c r="BU51" i="21"/>
  <c r="BQ51" i="21"/>
  <c r="BH51" i="21"/>
  <c r="BD51" i="21"/>
  <c r="BT51" i="21"/>
  <c r="BP51" i="21"/>
  <c r="BG51" i="21"/>
  <c r="BC51" i="21"/>
  <c r="BS51" i="21"/>
  <c r="BO51" i="21"/>
  <c r="BF51" i="21"/>
  <c r="BR51" i="21"/>
  <c r="BI51" i="21"/>
  <c r="BE51" i="21"/>
  <c r="AZ52" i="21"/>
  <c r="N36" i="5"/>
  <c r="N73" i="5" s="1"/>
  <c r="N110" i="5" s="1"/>
  <c r="H151" i="5"/>
  <c r="I150" i="5"/>
  <c r="M111" i="5"/>
  <c r="M112" i="5"/>
  <c r="M113" i="5"/>
  <c r="M114" i="5"/>
  <c r="M115" i="5"/>
  <c r="M116" i="5"/>
  <c r="M117" i="5"/>
  <c r="M118" i="5"/>
  <c r="M119" i="5"/>
  <c r="M120" i="5"/>
  <c r="M121" i="5"/>
  <c r="M122" i="5"/>
  <c r="M123" i="5"/>
  <c r="M124" i="5"/>
  <c r="M125" i="5"/>
  <c r="O35" i="5"/>
  <c r="N72" i="5"/>
  <c r="M109" i="5"/>
  <c r="G126" i="5"/>
  <c r="L126" i="5"/>
  <c r="E126" i="5"/>
  <c r="K126" i="5"/>
  <c r="I126" i="5"/>
  <c r="M126" i="5"/>
  <c r="F126" i="5"/>
  <c r="H126" i="5"/>
  <c r="J126" i="5"/>
  <c r="D91" i="5"/>
  <c r="D55" i="5"/>
  <c r="H7" i="5"/>
  <c r="M17" i="5"/>
  <c r="M18" i="5" s="1"/>
  <c r="M12" i="5"/>
  <c r="M19" i="5"/>
  <c r="M20" i="5" s="1"/>
  <c r="AD1" i="16"/>
  <c r="M13" i="5"/>
  <c r="M14" i="5" s="1"/>
  <c r="M15" i="5"/>
  <c r="M16" i="5" s="1"/>
  <c r="M11" i="5"/>
  <c r="M6" i="5"/>
  <c r="M7" i="5" s="1"/>
  <c r="H19" i="5"/>
  <c r="H20" i="5" s="1"/>
  <c r="H13" i="5"/>
  <c r="H14" i="5" s="1"/>
  <c r="H12" i="5"/>
  <c r="H11" i="5"/>
  <c r="H15" i="5"/>
  <c r="H16" i="5" s="1"/>
  <c r="H17" i="5"/>
  <c r="H18" i="5" s="1"/>
  <c r="Z26" i="5"/>
  <c r="U26" i="5"/>
  <c r="F183" i="5"/>
  <c r="M54" i="5"/>
  <c r="N88" i="5"/>
  <c r="K54" i="5"/>
  <c r="G183" i="5"/>
  <c r="O37" i="5"/>
  <c r="O173" i="5"/>
  <c r="O154" i="5"/>
  <c r="O163" i="5"/>
  <c r="N86" i="5"/>
  <c r="E54" i="5"/>
  <c r="O179" i="5"/>
  <c r="N85" i="5"/>
  <c r="K90" i="5"/>
  <c r="O43" i="5"/>
  <c r="O156" i="5"/>
  <c r="O39" i="5"/>
  <c r="O47" i="5"/>
  <c r="G90" i="5"/>
  <c r="O166" i="5"/>
  <c r="O157" i="5"/>
  <c r="O171" i="5"/>
  <c r="N183" i="5"/>
  <c r="O152" i="5"/>
  <c r="I54" i="5"/>
  <c r="N82" i="5"/>
  <c r="K183" i="5"/>
  <c r="O52" i="5"/>
  <c r="N75" i="5"/>
  <c r="N80" i="5"/>
  <c r="M90" i="5"/>
  <c r="F90" i="5"/>
  <c r="O178" i="5"/>
  <c r="H90" i="5"/>
  <c r="L90" i="5"/>
  <c r="O158" i="5"/>
  <c r="E183" i="5"/>
  <c r="O153" i="5"/>
  <c r="O45" i="5"/>
  <c r="J54" i="5"/>
  <c r="O174" i="5"/>
  <c r="O54" i="5"/>
  <c r="N79" i="5"/>
  <c r="O165" i="5"/>
  <c r="O175" i="5"/>
  <c r="G54" i="5"/>
  <c r="N74" i="5"/>
  <c r="O164" i="5"/>
  <c r="N76" i="5"/>
  <c r="O155" i="5"/>
  <c r="N54" i="5"/>
  <c r="F54" i="5"/>
  <c r="N81" i="5"/>
  <c r="L183" i="5"/>
  <c r="O167" i="5"/>
  <c r="O172" i="5"/>
  <c r="O176" i="5"/>
  <c r="O49" i="5"/>
  <c r="O169" i="5"/>
  <c r="M183" i="5"/>
  <c r="O161" i="5"/>
  <c r="O48" i="5"/>
  <c r="O53" i="5"/>
  <c r="H54" i="5"/>
  <c r="O41" i="5"/>
  <c r="O38" i="5"/>
  <c r="O168" i="5"/>
  <c r="I90" i="5"/>
  <c r="N78" i="5"/>
  <c r="J90" i="5"/>
  <c r="N83" i="5"/>
  <c r="O44" i="5"/>
  <c r="O183" i="5"/>
  <c r="O46" i="5"/>
  <c r="O177" i="5"/>
  <c r="N87" i="5"/>
  <c r="N89" i="5"/>
  <c r="J183" i="5"/>
  <c r="I183" i="5"/>
  <c r="O42" i="5"/>
  <c r="O160" i="5"/>
  <c r="N84" i="5"/>
  <c r="O162" i="5"/>
  <c r="O182" i="5"/>
  <c r="E90" i="5"/>
  <c r="O40" i="5"/>
  <c r="O170" i="5"/>
  <c r="H183" i="5"/>
  <c r="O50" i="5"/>
  <c r="N90" i="5"/>
  <c r="O180" i="5"/>
  <c r="O181" i="5"/>
  <c r="L54" i="5"/>
  <c r="O51" i="5"/>
  <c r="O159" i="5"/>
  <c r="N77" i="5"/>
  <c r="BN52" i="21" l="1"/>
  <c r="BM52" i="21"/>
  <c r="CL53" i="21"/>
  <c r="CM53" i="21"/>
  <c r="BX52" i="21"/>
  <c r="BW54" i="21"/>
  <c r="CR54" i="21" s="1"/>
  <c r="CC53" i="21"/>
  <c r="BZ53" i="21"/>
  <c r="CB53" i="21"/>
  <c r="CA53" i="21"/>
  <c r="BL52" i="21"/>
  <c r="BK52" i="21"/>
  <c r="BJ52" i="21"/>
  <c r="BA51" i="21"/>
  <c r="BS52" i="21"/>
  <c r="BO52" i="21"/>
  <c r="BF52" i="21"/>
  <c r="BR52" i="21"/>
  <c r="BI52" i="21"/>
  <c r="BE52" i="21"/>
  <c r="BU52" i="21"/>
  <c r="BQ52" i="21"/>
  <c r="BH52" i="21"/>
  <c r="BD52" i="21"/>
  <c r="BC52" i="21"/>
  <c r="BT52" i="21"/>
  <c r="BP52" i="21"/>
  <c r="BG52" i="21"/>
  <c r="AZ53" i="21"/>
  <c r="O36" i="5"/>
  <c r="O73" i="5" s="1"/>
  <c r="O110" i="5" s="1"/>
  <c r="I151" i="5"/>
  <c r="J150" i="5"/>
  <c r="N111" i="5"/>
  <c r="N112" i="5"/>
  <c r="N113" i="5"/>
  <c r="N114" i="5"/>
  <c r="N115" i="5"/>
  <c r="N116" i="5"/>
  <c r="N117" i="5"/>
  <c r="N118" i="5"/>
  <c r="N119" i="5"/>
  <c r="N120" i="5"/>
  <c r="N121" i="5"/>
  <c r="N122" i="5"/>
  <c r="N123" i="5"/>
  <c r="N124" i="5"/>
  <c r="N125" i="5"/>
  <c r="N126" i="5"/>
  <c r="P35" i="5"/>
  <c r="O72" i="5"/>
  <c r="N109" i="5"/>
  <c r="AE1" i="16"/>
  <c r="AF1" i="16" s="1"/>
  <c r="K127" i="5"/>
  <c r="H127" i="5"/>
  <c r="N127" i="5"/>
  <c r="L127" i="5"/>
  <c r="E127" i="5"/>
  <c r="I127" i="5"/>
  <c r="J127" i="5"/>
  <c r="F127" i="5"/>
  <c r="G127" i="5"/>
  <c r="M127" i="5"/>
  <c r="D92" i="5"/>
  <c r="D56" i="5"/>
  <c r="N34" i="10"/>
  <c r="N33" i="10"/>
  <c r="N32" i="10"/>
  <c r="W32" i="10" s="1"/>
  <c r="N31" i="10"/>
  <c r="W31" i="10" s="1"/>
  <c r="N30" i="10"/>
  <c r="W30" i="10" s="1"/>
  <c r="N29" i="10"/>
  <c r="X29" i="10" s="1"/>
  <c r="N28" i="10"/>
  <c r="U28" i="10" s="1"/>
  <c r="N27" i="10"/>
  <c r="W27" i="10" s="1"/>
  <c r="N26" i="10"/>
  <c r="W26" i="10" s="1"/>
  <c r="N25" i="10"/>
  <c r="N24" i="10"/>
  <c r="X24" i="10" s="1"/>
  <c r="N23" i="10"/>
  <c r="U23" i="10" s="1"/>
  <c r="N22" i="10"/>
  <c r="W22" i="10" s="1"/>
  <c r="N21" i="10"/>
  <c r="W21" i="10" s="1"/>
  <c r="N20" i="10"/>
  <c r="W20" i="10" s="1"/>
  <c r="N19" i="10"/>
  <c r="W19" i="10" s="1"/>
  <c r="N18" i="10"/>
  <c r="X18" i="10" s="1"/>
  <c r="N17" i="10"/>
  <c r="X17" i="10" s="1"/>
  <c r="N36" i="10"/>
  <c r="X36" i="10" s="1"/>
  <c r="U35" i="10"/>
  <c r="W34" i="10"/>
  <c r="U25" i="10"/>
  <c r="W24" i="10"/>
  <c r="W58" i="10"/>
  <c r="W57" i="10"/>
  <c r="W56" i="10"/>
  <c r="W55" i="10"/>
  <c r="W54" i="10"/>
  <c r="W53" i="10"/>
  <c r="W52" i="10"/>
  <c r="W51" i="10"/>
  <c r="W50" i="10"/>
  <c r="W49" i="10"/>
  <c r="W48" i="10"/>
  <c r="W47" i="10"/>
  <c r="W46" i="10"/>
  <c r="W45" i="10"/>
  <c r="W44" i="10"/>
  <c r="W43" i="10"/>
  <c r="W42" i="10"/>
  <c r="W41" i="10"/>
  <c r="W40" i="10"/>
  <c r="W39" i="10"/>
  <c r="W38" i="10"/>
  <c r="W35" i="10"/>
  <c r="X58" i="10"/>
  <c r="V58" i="10"/>
  <c r="U58" i="10"/>
  <c r="L58" i="10"/>
  <c r="K58" i="10"/>
  <c r="J58" i="10"/>
  <c r="I58" i="10"/>
  <c r="X57" i="10"/>
  <c r="V57" i="10"/>
  <c r="U57" i="10"/>
  <c r="L57" i="10"/>
  <c r="K57" i="10"/>
  <c r="J57" i="10"/>
  <c r="I57" i="10"/>
  <c r="X56" i="10"/>
  <c r="V56" i="10"/>
  <c r="U56" i="10"/>
  <c r="L56" i="10"/>
  <c r="K56" i="10"/>
  <c r="J56" i="10"/>
  <c r="I56" i="10"/>
  <c r="X55" i="10"/>
  <c r="V55" i="10"/>
  <c r="U55" i="10"/>
  <c r="L55" i="10"/>
  <c r="K55" i="10"/>
  <c r="J55" i="10"/>
  <c r="I55" i="10"/>
  <c r="X54" i="10"/>
  <c r="V54" i="10"/>
  <c r="U54" i="10"/>
  <c r="L54" i="10"/>
  <c r="K54" i="10"/>
  <c r="J54" i="10"/>
  <c r="I54" i="10"/>
  <c r="X53" i="10"/>
  <c r="V53" i="10"/>
  <c r="U53" i="10"/>
  <c r="L53" i="10"/>
  <c r="K53" i="10"/>
  <c r="J53" i="10"/>
  <c r="I53" i="10"/>
  <c r="X52" i="10"/>
  <c r="V52" i="10"/>
  <c r="U52" i="10"/>
  <c r="L52" i="10"/>
  <c r="K52" i="10"/>
  <c r="J52" i="10"/>
  <c r="I52" i="10"/>
  <c r="X51" i="10"/>
  <c r="V51" i="10"/>
  <c r="U51" i="10"/>
  <c r="L51" i="10"/>
  <c r="K51" i="10"/>
  <c r="J51" i="10"/>
  <c r="I51" i="10"/>
  <c r="X50" i="10"/>
  <c r="V50" i="10"/>
  <c r="U50" i="10"/>
  <c r="L50" i="10"/>
  <c r="K50" i="10"/>
  <c r="J50" i="10"/>
  <c r="I50" i="10"/>
  <c r="X49" i="10"/>
  <c r="V49" i="10"/>
  <c r="U49" i="10"/>
  <c r="L49" i="10"/>
  <c r="K49" i="10"/>
  <c r="J49" i="10"/>
  <c r="I49" i="10"/>
  <c r="X48" i="10"/>
  <c r="V48" i="10"/>
  <c r="U48" i="10"/>
  <c r="L48" i="10"/>
  <c r="K48" i="10"/>
  <c r="J48" i="10"/>
  <c r="I48" i="10"/>
  <c r="X47" i="10"/>
  <c r="V47" i="10"/>
  <c r="U47" i="10"/>
  <c r="L47" i="10"/>
  <c r="K47" i="10"/>
  <c r="J47" i="10"/>
  <c r="I47" i="10"/>
  <c r="X46" i="10"/>
  <c r="V46" i="10"/>
  <c r="U46" i="10"/>
  <c r="L46" i="10"/>
  <c r="K46" i="10"/>
  <c r="J46" i="10"/>
  <c r="I46" i="10"/>
  <c r="X45" i="10"/>
  <c r="V45" i="10"/>
  <c r="U45" i="10"/>
  <c r="L45" i="10"/>
  <c r="K45" i="10"/>
  <c r="J45" i="10"/>
  <c r="I45" i="10"/>
  <c r="X44" i="10"/>
  <c r="V44" i="10"/>
  <c r="U44" i="10"/>
  <c r="L44" i="10"/>
  <c r="K44" i="10"/>
  <c r="J44" i="10"/>
  <c r="I44" i="10"/>
  <c r="X43" i="10"/>
  <c r="V43" i="10"/>
  <c r="U43" i="10"/>
  <c r="L43" i="10"/>
  <c r="K43" i="10"/>
  <c r="J43" i="10"/>
  <c r="I43" i="10"/>
  <c r="X42" i="10"/>
  <c r="V42" i="10"/>
  <c r="U42" i="10"/>
  <c r="L42" i="10"/>
  <c r="K42" i="10"/>
  <c r="J42" i="10"/>
  <c r="I42" i="10"/>
  <c r="X41" i="10"/>
  <c r="V41" i="10"/>
  <c r="U41" i="10"/>
  <c r="L41" i="10"/>
  <c r="K41" i="10"/>
  <c r="J41" i="10"/>
  <c r="I41" i="10"/>
  <c r="X40" i="10"/>
  <c r="V40" i="10"/>
  <c r="U40" i="10"/>
  <c r="L40" i="10"/>
  <c r="K40" i="10"/>
  <c r="J40" i="10"/>
  <c r="I40" i="10"/>
  <c r="X39" i="10"/>
  <c r="V39" i="10"/>
  <c r="U39" i="10"/>
  <c r="V18" i="10"/>
  <c r="V19" i="10"/>
  <c r="V20" i="10"/>
  <c r="V21" i="10"/>
  <c r="V22" i="10"/>
  <c r="V23" i="10"/>
  <c r="V24" i="10"/>
  <c r="V25" i="10"/>
  <c r="V26" i="10"/>
  <c r="V27" i="10"/>
  <c r="V28" i="10"/>
  <c r="V29" i="10"/>
  <c r="V30" i="10"/>
  <c r="V31" i="10"/>
  <c r="V32" i="10"/>
  <c r="V33" i="10"/>
  <c r="V34" i="10"/>
  <c r="V35" i="10"/>
  <c r="V36" i="10"/>
  <c r="V17" i="10"/>
  <c r="X35" i="10"/>
  <c r="A1" i="10"/>
  <c r="S37" i="10"/>
  <c r="F55" i="5"/>
  <c r="O91" i="5"/>
  <c r="O85" i="5"/>
  <c r="O78" i="5"/>
  <c r="P167" i="5"/>
  <c r="O74" i="5"/>
  <c r="P162" i="5"/>
  <c r="P178" i="5"/>
  <c r="P43" i="5"/>
  <c r="O84" i="5"/>
  <c r="P51" i="5"/>
  <c r="P173" i="5"/>
  <c r="P182" i="5"/>
  <c r="P183" i="5"/>
  <c r="G55" i="5"/>
  <c r="P45" i="5"/>
  <c r="P49" i="5"/>
  <c r="P172" i="5"/>
  <c r="L55" i="5"/>
  <c r="L91" i="5"/>
  <c r="P157" i="5"/>
  <c r="K91" i="5"/>
  <c r="N91" i="5"/>
  <c r="P166" i="5"/>
  <c r="P161" i="5"/>
  <c r="P41" i="5"/>
  <c r="P179" i="5"/>
  <c r="P40" i="5"/>
  <c r="P155" i="5"/>
  <c r="M55" i="5"/>
  <c r="P171" i="5"/>
  <c r="P153" i="5"/>
  <c r="P177" i="5"/>
  <c r="O75" i="5"/>
  <c r="P180" i="5"/>
  <c r="O79" i="5"/>
  <c r="J55" i="5"/>
  <c r="K55" i="5"/>
  <c r="E91" i="5"/>
  <c r="P53" i="5"/>
  <c r="P54" i="5"/>
  <c r="P152" i="5"/>
  <c r="P169" i="5"/>
  <c r="O87" i="5"/>
  <c r="P55" i="5"/>
  <c r="P156" i="5"/>
  <c r="M91" i="5"/>
  <c r="F91" i="5"/>
  <c r="N55" i="5"/>
  <c r="J91" i="5"/>
  <c r="P47" i="5"/>
  <c r="P42" i="5"/>
  <c r="P165" i="5"/>
  <c r="P175" i="5"/>
  <c r="O80" i="5"/>
  <c r="H55" i="5"/>
  <c r="P164" i="5"/>
  <c r="P159" i="5"/>
  <c r="P50" i="5"/>
  <c r="O82" i="5"/>
  <c r="G91" i="5"/>
  <c r="P52" i="5"/>
  <c r="P181" i="5"/>
  <c r="E55" i="5"/>
  <c r="P44" i="5"/>
  <c r="P154" i="5"/>
  <c r="O88" i="5"/>
  <c r="O77" i="5"/>
  <c r="P160" i="5"/>
  <c r="O90" i="5"/>
  <c r="I55" i="5"/>
  <c r="O83" i="5"/>
  <c r="O81" i="5"/>
  <c r="O89" i="5"/>
  <c r="P37" i="5"/>
  <c r="P46" i="5"/>
  <c r="P168" i="5"/>
  <c r="P39" i="5"/>
  <c r="P158" i="5"/>
  <c r="O76" i="5"/>
  <c r="P48" i="5"/>
  <c r="P163" i="5"/>
  <c r="P174" i="5"/>
  <c r="H91" i="5"/>
  <c r="O86" i="5"/>
  <c r="O55" i="5"/>
  <c r="I91" i="5"/>
  <c r="P170" i="5"/>
  <c r="P176" i="5"/>
  <c r="P38" i="5"/>
  <c r="Z9" i="10" l="1"/>
  <c r="Y9" i="10"/>
  <c r="AA9" i="10" s="1"/>
  <c r="Z8" i="10"/>
  <c r="Y8" i="10"/>
  <c r="AA8" i="10" s="1"/>
  <c r="BN53" i="21"/>
  <c r="BM53" i="21"/>
  <c r="BX53" i="21"/>
  <c r="CL54" i="21"/>
  <c r="CM54" i="21"/>
  <c r="CC54" i="21"/>
  <c r="BZ54" i="21"/>
  <c r="CB54" i="21"/>
  <c r="CA54" i="21"/>
  <c r="BK53" i="21"/>
  <c r="BJ53" i="21"/>
  <c r="BL53" i="21"/>
  <c r="BA52" i="21"/>
  <c r="BU53" i="21"/>
  <c r="BQ53" i="21"/>
  <c r="BH53" i="21"/>
  <c r="BD53" i="21"/>
  <c r="BT53" i="21"/>
  <c r="BP53" i="21"/>
  <c r="BG53" i="21"/>
  <c r="BC53" i="21"/>
  <c r="BS53" i="21"/>
  <c r="BO53" i="21"/>
  <c r="BF53" i="21"/>
  <c r="BE53" i="21"/>
  <c r="BR53" i="21"/>
  <c r="BI53" i="21"/>
  <c r="AZ54" i="21"/>
  <c r="P36" i="5"/>
  <c r="P73" i="5" s="1"/>
  <c r="P110" i="5" s="1"/>
  <c r="J151" i="5"/>
  <c r="K150" i="5"/>
  <c r="O111" i="5"/>
  <c r="O112" i="5"/>
  <c r="O113" i="5"/>
  <c r="O114" i="5"/>
  <c r="O115" i="5"/>
  <c r="O116" i="5"/>
  <c r="O117" i="5"/>
  <c r="O118" i="5"/>
  <c r="O119" i="5"/>
  <c r="O120" i="5"/>
  <c r="O121" i="5"/>
  <c r="O122" i="5"/>
  <c r="O123" i="5"/>
  <c r="O124" i="5"/>
  <c r="O125" i="5"/>
  <c r="O126" i="5"/>
  <c r="O127" i="5"/>
  <c r="O109" i="5"/>
  <c r="Q35" i="5"/>
  <c r="P72" i="5"/>
  <c r="F128" i="5"/>
  <c r="J128" i="5"/>
  <c r="G128" i="5"/>
  <c r="I128" i="5"/>
  <c r="M128" i="5"/>
  <c r="N128" i="5"/>
  <c r="K128" i="5"/>
  <c r="H128" i="5"/>
  <c r="E128" i="5"/>
  <c r="O128" i="5"/>
  <c r="L128" i="5"/>
  <c r="D93" i="5"/>
  <c r="D57" i="5"/>
  <c r="AG1" i="16"/>
  <c r="Z7" i="10"/>
  <c r="Y7" i="10"/>
  <c r="AA7" i="10" s="1"/>
  <c r="Z6" i="10"/>
  <c r="Y6" i="10"/>
  <c r="AA6" i="10" s="1"/>
  <c r="Z5" i="10"/>
  <c r="Y5" i="10"/>
  <c r="AA5" i="10" s="1"/>
  <c r="Z4" i="10"/>
  <c r="Y4" i="10"/>
  <c r="AA4" i="10" s="1"/>
  <c r="Z3" i="10"/>
  <c r="Y3" i="10"/>
  <c r="AA3" i="10" s="1"/>
  <c r="Z2" i="10"/>
  <c r="Y2" i="10"/>
  <c r="AA2" i="10" s="1"/>
  <c r="U32" i="10"/>
  <c r="U24" i="10"/>
  <c r="X20" i="10"/>
  <c r="X27" i="10"/>
  <c r="U36" i="10"/>
  <c r="W28" i="10"/>
  <c r="Z18" i="10"/>
  <c r="Z22" i="10"/>
  <c r="Z26" i="10"/>
  <c r="Z30" i="10"/>
  <c r="Z34" i="10"/>
  <c r="Z42" i="10"/>
  <c r="Z46" i="10"/>
  <c r="Z50" i="10"/>
  <c r="Z54" i="10"/>
  <c r="Z58" i="10"/>
  <c r="Z29" i="10"/>
  <c r="Z45" i="10"/>
  <c r="Z57" i="10"/>
  <c r="Z19" i="10"/>
  <c r="Z23" i="10"/>
  <c r="Z27" i="10"/>
  <c r="Z31" i="10"/>
  <c r="Z35" i="10"/>
  <c r="Z39" i="10"/>
  <c r="Z43" i="10"/>
  <c r="Z47" i="10"/>
  <c r="Z51" i="10"/>
  <c r="Z55" i="10"/>
  <c r="Z33" i="10"/>
  <c r="Z37" i="10"/>
  <c r="Z49" i="10"/>
  <c r="Z20" i="10"/>
  <c r="Z24" i="10"/>
  <c r="Z28" i="10"/>
  <c r="Z32" i="10"/>
  <c r="Z36" i="10"/>
  <c r="Z40" i="10"/>
  <c r="Z44" i="10"/>
  <c r="Z48" i="10"/>
  <c r="Z52" i="10"/>
  <c r="Z56" i="10"/>
  <c r="Z21" i="10"/>
  <c r="Z25" i="10"/>
  <c r="Z41" i="10"/>
  <c r="Z53" i="10"/>
  <c r="Y18" i="10"/>
  <c r="AA18" i="10" s="1"/>
  <c r="Z17" i="10"/>
  <c r="W18" i="10"/>
  <c r="W36" i="10"/>
  <c r="U27" i="10"/>
  <c r="X23" i="10"/>
  <c r="X31" i="10"/>
  <c r="U19" i="10"/>
  <c r="U31" i="10"/>
  <c r="X19" i="10"/>
  <c r="W23" i="10"/>
  <c r="W33" i="10"/>
  <c r="U33" i="10"/>
  <c r="X28" i="10"/>
  <c r="X32" i="10"/>
  <c r="U20" i="10"/>
  <c r="U29" i="10"/>
  <c r="X25" i="10"/>
  <c r="X21" i="10"/>
  <c r="U21" i="10"/>
  <c r="X22" i="10"/>
  <c r="U22" i="10"/>
  <c r="U26" i="10"/>
  <c r="U30" i="10"/>
  <c r="U34" i="10"/>
  <c r="X30" i="10"/>
  <c r="X26" i="10"/>
  <c r="U18" i="10"/>
  <c r="X33" i="10"/>
  <c r="W25" i="10"/>
  <c r="W29" i="10"/>
  <c r="X34" i="10"/>
  <c r="U17" i="10"/>
  <c r="W17" i="10"/>
  <c r="V37" i="10"/>
  <c r="Y45" i="10"/>
  <c r="AA45" i="10" s="1"/>
  <c r="Y47" i="10"/>
  <c r="AA47" i="10" s="1"/>
  <c r="Y49" i="10"/>
  <c r="AA49" i="10" s="1"/>
  <c r="Y51" i="10"/>
  <c r="AA51" i="10" s="1"/>
  <c r="Y53" i="10"/>
  <c r="AA53" i="10" s="1"/>
  <c r="Y55" i="10"/>
  <c r="AA55" i="10" s="1"/>
  <c r="Y57" i="10"/>
  <c r="AA57" i="10" s="1"/>
  <c r="Y41" i="10"/>
  <c r="AA41" i="10" s="1"/>
  <c r="J39" i="10"/>
  <c r="I39" i="10"/>
  <c r="L39" i="10"/>
  <c r="K39" i="10"/>
  <c r="Y42" i="10"/>
  <c r="AA42" i="10" s="1"/>
  <c r="Y39" i="10"/>
  <c r="AA39" i="10" s="1"/>
  <c r="Y43" i="10"/>
  <c r="AA43" i="10" s="1"/>
  <c r="Y46" i="10"/>
  <c r="AA46" i="10" s="1"/>
  <c r="Y48" i="10"/>
  <c r="AA48" i="10" s="1"/>
  <c r="Y50" i="10"/>
  <c r="AA50" i="10" s="1"/>
  <c r="Y52" i="10"/>
  <c r="AA52" i="10" s="1"/>
  <c r="Y54" i="10"/>
  <c r="AA54" i="10" s="1"/>
  <c r="Y56" i="10"/>
  <c r="AA56" i="10" s="1"/>
  <c r="Y58" i="10"/>
  <c r="AA58" i="10" s="1"/>
  <c r="Y40" i="10"/>
  <c r="AA40" i="10" s="1"/>
  <c r="Y44" i="10"/>
  <c r="AA44" i="10" s="1"/>
  <c r="Y37" i="10"/>
  <c r="Y36" i="10"/>
  <c r="AA36" i="10" s="1"/>
  <c r="Y33" i="10"/>
  <c r="Y25" i="10"/>
  <c r="Y17" i="10"/>
  <c r="Y32" i="10"/>
  <c r="Y20" i="10"/>
  <c r="Y21" i="10"/>
  <c r="Y24" i="10"/>
  <c r="AA24" i="10" s="1"/>
  <c r="Y35" i="10"/>
  <c r="AA35" i="10" s="1"/>
  <c r="Y31" i="10"/>
  <c r="Y27" i="10"/>
  <c r="Y23" i="10"/>
  <c r="Y19" i="10"/>
  <c r="Y29" i="10"/>
  <c r="AA29" i="10" s="1"/>
  <c r="Y28" i="10"/>
  <c r="Y34" i="10"/>
  <c r="Y30" i="10"/>
  <c r="Y26" i="10"/>
  <c r="Y22" i="10"/>
  <c r="I17" i="10"/>
  <c r="J17" i="10"/>
  <c r="L17" i="10"/>
  <c r="K17" i="10"/>
  <c r="I18" i="10"/>
  <c r="L18" i="10"/>
  <c r="K18" i="10"/>
  <c r="J18" i="10"/>
  <c r="I22" i="10"/>
  <c r="L22" i="10"/>
  <c r="K22" i="10"/>
  <c r="J22" i="10"/>
  <c r="I29" i="10"/>
  <c r="L29" i="10"/>
  <c r="K29" i="10"/>
  <c r="J29" i="10"/>
  <c r="I25" i="10"/>
  <c r="L25" i="10"/>
  <c r="K25" i="10"/>
  <c r="J25" i="10"/>
  <c r="I30" i="10"/>
  <c r="L30" i="10"/>
  <c r="K30" i="10"/>
  <c r="J30" i="10"/>
  <c r="I28" i="10"/>
  <c r="L28" i="10"/>
  <c r="K28" i="10"/>
  <c r="J28" i="10"/>
  <c r="I24" i="10"/>
  <c r="L24" i="10"/>
  <c r="K24" i="10"/>
  <c r="J24" i="10"/>
  <c r="I20" i="10"/>
  <c r="L20" i="10"/>
  <c r="K20" i="10"/>
  <c r="J20" i="10"/>
  <c r="I26" i="10"/>
  <c r="L26" i="10"/>
  <c r="K26" i="10"/>
  <c r="J26" i="10"/>
  <c r="I31" i="10"/>
  <c r="L31" i="10"/>
  <c r="K31" i="10"/>
  <c r="J31" i="10"/>
  <c r="I27" i="10"/>
  <c r="L27" i="10"/>
  <c r="K27" i="10"/>
  <c r="J27" i="10"/>
  <c r="I23" i="10"/>
  <c r="J23" i="10"/>
  <c r="L23" i="10"/>
  <c r="K23" i="10"/>
  <c r="I19" i="10"/>
  <c r="J19" i="10"/>
  <c r="L19" i="10"/>
  <c r="K19" i="10"/>
  <c r="I35" i="10"/>
  <c r="L35" i="10"/>
  <c r="K35" i="10"/>
  <c r="J35" i="10"/>
  <c r="I33" i="10"/>
  <c r="L33" i="10"/>
  <c r="K33" i="10"/>
  <c r="J33" i="10"/>
  <c r="I34" i="10"/>
  <c r="L34" i="10"/>
  <c r="K34" i="10"/>
  <c r="J34" i="10"/>
  <c r="I32" i="10"/>
  <c r="L32" i="10"/>
  <c r="K32" i="10"/>
  <c r="J32" i="10"/>
  <c r="I36" i="10"/>
  <c r="L36" i="10"/>
  <c r="K36" i="10"/>
  <c r="J36" i="10"/>
  <c r="L21" i="10"/>
  <c r="K21" i="10"/>
  <c r="J21" i="10"/>
  <c r="I21" i="10"/>
  <c r="Z25" i="5"/>
  <c r="Z23" i="5"/>
  <c r="Z19" i="5"/>
  <c r="Z17" i="5"/>
  <c r="Z15" i="5"/>
  <c r="Z13" i="5"/>
  <c r="Z11" i="5"/>
  <c r="Z10" i="5"/>
  <c r="Z31" i="5" s="1"/>
  <c r="Z7" i="5"/>
  <c r="U25" i="5"/>
  <c r="U23" i="5"/>
  <c r="U19" i="5"/>
  <c r="U17" i="5"/>
  <c r="U15" i="5"/>
  <c r="U13" i="5"/>
  <c r="U10" i="5"/>
  <c r="P83" i="5"/>
  <c r="Q175" i="5"/>
  <c r="Q39" i="5"/>
  <c r="J56" i="5"/>
  <c r="P56" i="5"/>
  <c r="P87" i="5"/>
  <c r="P85" i="5"/>
  <c r="Q55" i="5"/>
  <c r="Q168" i="5"/>
  <c r="P78" i="5"/>
  <c r="P74" i="5"/>
  <c r="Q157" i="5"/>
  <c r="Q154" i="5"/>
  <c r="G56" i="5"/>
  <c r="Q170" i="5"/>
  <c r="E92" i="5"/>
  <c r="Q167" i="5"/>
  <c r="Q56" i="5"/>
  <c r="Q50" i="5"/>
  <c r="Q160" i="5"/>
  <c r="M56" i="5"/>
  <c r="Q155" i="5"/>
  <c r="H56" i="5"/>
  <c r="Q169" i="5"/>
  <c r="Q172" i="5"/>
  <c r="Q166" i="5"/>
  <c r="P75" i="5"/>
  <c r="Q179" i="5"/>
  <c r="Q49" i="5"/>
  <c r="L56" i="5"/>
  <c r="Q153" i="5"/>
  <c r="Q41" i="5"/>
  <c r="Q180" i="5"/>
  <c r="Q152" i="5"/>
  <c r="Q38" i="5"/>
  <c r="P89" i="5"/>
  <c r="Q165" i="5"/>
  <c r="Q51" i="5"/>
  <c r="P86" i="5"/>
  <c r="Q48" i="5"/>
  <c r="Q163" i="5"/>
  <c r="Q159" i="5"/>
  <c r="Q40" i="5"/>
  <c r="I56" i="5"/>
  <c r="Q183" i="5"/>
  <c r="F56" i="5"/>
  <c r="E56" i="5"/>
  <c r="Q181" i="5"/>
  <c r="Q47" i="5"/>
  <c r="Q45" i="5"/>
  <c r="K92" i="5"/>
  <c r="Q174" i="5"/>
  <c r="P81" i="5"/>
  <c r="Q42" i="5"/>
  <c r="P76" i="5"/>
  <c r="Q162" i="5"/>
  <c r="P88" i="5"/>
  <c r="P82" i="5"/>
  <c r="Q37" i="5"/>
  <c r="P80" i="5"/>
  <c r="P77" i="5"/>
  <c r="P92" i="5"/>
  <c r="J92" i="5"/>
  <c r="N92" i="5"/>
  <c r="Q46" i="5"/>
  <c r="Q54" i="5"/>
  <c r="N56" i="5"/>
  <c r="P84" i="5"/>
  <c r="Q43" i="5"/>
  <c r="L92" i="5"/>
  <c r="Q182" i="5"/>
  <c r="Q52" i="5"/>
  <c r="Q171" i="5"/>
  <c r="Q177" i="5"/>
  <c r="O92" i="5"/>
  <c r="Q44" i="5"/>
  <c r="Q173" i="5"/>
  <c r="P90" i="5"/>
  <c r="F92" i="5"/>
  <c r="H92" i="5"/>
  <c r="P79" i="5"/>
  <c r="P91" i="5"/>
  <c r="Q158" i="5"/>
  <c r="M92" i="5"/>
  <c r="G92" i="5"/>
  <c r="Q53" i="5"/>
  <c r="Q156" i="5"/>
  <c r="Q161" i="5"/>
  <c r="Q178" i="5"/>
  <c r="Q176" i="5"/>
  <c r="I92" i="5"/>
  <c r="K56" i="5"/>
  <c r="Q164" i="5"/>
  <c r="O56" i="5"/>
  <c r="AA20" i="10" l="1"/>
  <c r="BN54" i="21"/>
  <c r="BM54" i="21"/>
  <c r="AA30" i="10"/>
  <c r="AA19" i="10"/>
  <c r="BX54" i="21"/>
  <c r="BJ54" i="21"/>
  <c r="BL54" i="21"/>
  <c r="BK54" i="21"/>
  <c r="BA53" i="21"/>
  <c r="BS54" i="21"/>
  <c r="BO54" i="21"/>
  <c r="BF54" i="21"/>
  <c r="BR54" i="21"/>
  <c r="BI54" i="21"/>
  <c r="BE54" i="21"/>
  <c r="BU54" i="21"/>
  <c r="BQ54" i="21"/>
  <c r="BH54" i="21"/>
  <c r="BD54" i="21"/>
  <c r="BG54" i="21"/>
  <c r="BC54" i="21"/>
  <c r="BT54" i="21"/>
  <c r="BP54" i="21"/>
  <c r="Q36" i="5"/>
  <c r="Q73" i="5" s="1"/>
  <c r="Q110" i="5" s="1"/>
  <c r="L150" i="5"/>
  <c r="K151" i="5"/>
  <c r="P111" i="5"/>
  <c r="P112" i="5"/>
  <c r="P113" i="5"/>
  <c r="P114" i="5"/>
  <c r="P115" i="5"/>
  <c r="P116" i="5"/>
  <c r="P117" i="5"/>
  <c r="P118" i="5"/>
  <c r="P119" i="5"/>
  <c r="P120" i="5"/>
  <c r="P121" i="5"/>
  <c r="P122" i="5"/>
  <c r="P123" i="5"/>
  <c r="P124" i="5"/>
  <c r="P125" i="5"/>
  <c r="P126" i="5"/>
  <c r="P127" i="5"/>
  <c r="P128" i="5"/>
  <c r="Q72" i="5"/>
  <c r="R35" i="5"/>
  <c r="P109" i="5"/>
  <c r="P129" i="5"/>
  <c r="M129" i="5"/>
  <c r="F129" i="5"/>
  <c r="H129" i="5"/>
  <c r="L129" i="5"/>
  <c r="J129" i="5"/>
  <c r="G129" i="5"/>
  <c r="I129" i="5"/>
  <c r="O129" i="5"/>
  <c r="E129" i="5"/>
  <c r="N129" i="5"/>
  <c r="K129" i="5"/>
  <c r="D94" i="5"/>
  <c r="D58" i="5"/>
  <c r="U31" i="5"/>
  <c r="AA27" i="10"/>
  <c r="AA33" i="10"/>
  <c r="AA26" i="10"/>
  <c r="AA31" i="10"/>
  <c r="AA17" i="10"/>
  <c r="AA23" i="10"/>
  <c r="AA22" i="10"/>
  <c r="AA28" i="10"/>
  <c r="AA25" i="10"/>
  <c r="AA21" i="10"/>
  <c r="AA32" i="10"/>
  <c r="W37" i="10"/>
  <c r="U37" i="10"/>
  <c r="X37" i="10" s="1"/>
  <c r="AA37" i="10" s="1"/>
  <c r="AA34" i="10"/>
  <c r="Z29" i="5"/>
  <c r="Z30" i="5"/>
  <c r="Z27" i="5"/>
  <c r="U29" i="5"/>
  <c r="U30" i="5"/>
  <c r="U27" i="5"/>
  <c r="Q81" i="5"/>
  <c r="R54" i="5"/>
  <c r="Q93" i="5"/>
  <c r="R55" i="5"/>
  <c r="R46" i="5"/>
  <c r="J93" i="5"/>
  <c r="R50" i="5"/>
  <c r="Q86" i="5"/>
  <c r="R169" i="5"/>
  <c r="R159" i="5"/>
  <c r="R162" i="5"/>
  <c r="R178" i="5"/>
  <c r="R170" i="5"/>
  <c r="H57" i="5"/>
  <c r="Q76" i="5"/>
  <c r="R157" i="5"/>
  <c r="N57" i="5"/>
  <c r="K57" i="5"/>
  <c r="E57" i="5"/>
  <c r="R167" i="5"/>
  <c r="R158" i="5"/>
  <c r="O57" i="5"/>
  <c r="N93" i="5"/>
  <c r="E93" i="5"/>
  <c r="R37" i="5"/>
  <c r="R174" i="5"/>
  <c r="R180" i="5"/>
  <c r="I93" i="5"/>
  <c r="Q84" i="5"/>
  <c r="Q78" i="5"/>
  <c r="Q57" i="5"/>
  <c r="Q90" i="5"/>
  <c r="Q87" i="5"/>
  <c r="R56" i="5"/>
  <c r="Q80" i="5"/>
  <c r="G57" i="5"/>
  <c r="R52" i="5"/>
  <c r="R47" i="5"/>
  <c r="Q88" i="5"/>
  <c r="R38" i="5"/>
  <c r="R179" i="5"/>
  <c r="R154" i="5"/>
  <c r="R161" i="5"/>
  <c r="F93" i="5"/>
  <c r="Q82" i="5"/>
  <c r="R165" i="5"/>
  <c r="R171" i="5"/>
  <c r="I57" i="5"/>
  <c r="R44" i="5"/>
  <c r="O93" i="5"/>
  <c r="H93" i="5"/>
  <c r="R53" i="5"/>
  <c r="R152" i="5"/>
  <c r="Q91" i="5"/>
  <c r="M93" i="5"/>
  <c r="P57" i="5"/>
  <c r="R175" i="5"/>
  <c r="R164" i="5"/>
  <c r="M57" i="5"/>
  <c r="R153" i="5"/>
  <c r="Q74" i="5"/>
  <c r="F57" i="5"/>
  <c r="P93" i="5"/>
  <c r="J57" i="5"/>
  <c r="R173" i="5"/>
  <c r="R168" i="5"/>
  <c r="K93" i="5"/>
  <c r="R176" i="5"/>
  <c r="R57" i="5"/>
  <c r="R40" i="5"/>
  <c r="R42" i="5"/>
  <c r="R183" i="5"/>
  <c r="R45" i="5"/>
  <c r="R181" i="5"/>
  <c r="Q79" i="5"/>
  <c r="R39" i="5"/>
  <c r="L93" i="5"/>
  <c r="Q77" i="5"/>
  <c r="R49" i="5"/>
  <c r="Q89" i="5"/>
  <c r="R166" i="5"/>
  <c r="R155" i="5"/>
  <c r="R41" i="5"/>
  <c r="R48" i="5"/>
  <c r="R51" i="5"/>
  <c r="Q92" i="5"/>
  <c r="R43" i="5"/>
  <c r="L57" i="5"/>
  <c r="R163" i="5"/>
  <c r="Q83" i="5"/>
  <c r="G93" i="5"/>
  <c r="R177" i="5"/>
  <c r="Q75" i="5"/>
  <c r="R172" i="5"/>
  <c r="R182" i="5"/>
  <c r="R156" i="5"/>
  <c r="Q85" i="5"/>
  <c r="R160" i="5"/>
  <c r="BA54" i="21" l="1"/>
  <c r="R36" i="5"/>
  <c r="R73" i="5" s="1"/>
  <c r="R110" i="5" s="1"/>
  <c r="M150" i="5"/>
  <c r="L151" i="5"/>
  <c r="Q111" i="5"/>
  <c r="Q112" i="5"/>
  <c r="Q113" i="5"/>
  <c r="Q114" i="5"/>
  <c r="Q115" i="5"/>
  <c r="Q116" i="5"/>
  <c r="Q117" i="5"/>
  <c r="Q118" i="5"/>
  <c r="Q119" i="5"/>
  <c r="Q120" i="5"/>
  <c r="Q121" i="5"/>
  <c r="Q122" i="5"/>
  <c r="Q123" i="5"/>
  <c r="Q124" i="5"/>
  <c r="Q125" i="5"/>
  <c r="Q126" i="5"/>
  <c r="Q127" i="5"/>
  <c r="Q128" i="5"/>
  <c r="Q129" i="5"/>
  <c r="S35" i="5"/>
  <c r="R72" i="5"/>
  <c r="Q109" i="5"/>
  <c r="K130" i="5"/>
  <c r="L130" i="5"/>
  <c r="E130" i="5"/>
  <c r="N130" i="5"/>
  <c r="P130" i="5"/>
  <c r="I130" i="5"/>
  <c r="G130" i="5"/>
  <c r="M130" i="5"/>
  <c r="F130" i="5"/>
  <c r="O130" i="5"/>
  <c r="H130" i="5"/>
  <c r="Q130" i="5"/>
  <c r="J130" i="5"/>
  <c r="D95" i="5"/>
  <c r="D59" i="5"/>
  <c r="R27" i="5"/>
  <c r="Z28" i="5"/>
  <c r="AB27" i="5" s="1"/>
  <c r="AB6" i="5" s="1"/>
  <c r="AB7" i="5" s="1"/>
  <c r="U28" i="5"/>
  <c r="W27" i="5" s="1"/>
  <c r="W12" i="5" s="1"/>
  <c r="C4" i="6"/>
  <c r="K13" i="6"/>
  <c r="O13" i="6" s="1"/>
  <c r="K12" i="6"/>
  <c r="O12" i="6" s="1"/>
  <c r="K11" i="6"/>
  <c r="M11" i="6" s="1"/>
  <c r="N11" i="6" s="1"/>
  <c r="K10" i="6"/>
  <c r="M10" i="6" s="1"/>
  <c r="N10" i="6" s="1"/>
  <c r="K9" i="6"/>
  <c r="K8" i="6"/>
  <c r="O8" i="6" s="1"/>
  <c r="K7" i="6"/>
  <c r="M7" i="6" s="1"/>
  <c r="N7" i="6" s="1"/>
  <c r="R5" i="6"/>
  <c r="R7" i="6" s="1"/>
  <c r="R9" i="6" s="1"/>
  <c r="R11" i="6" s="1"/>
  <c r="R13" i="6" s="1"/>
  <c r="Q3" i="6"/>
  <c r="P3" i="6"/>
  <c r="P12" i="6" s="1"/>
  <c r="K6" i="6"/>
  <c r="O6" i="6" s="1"/>
  <c r="R6" i="6"/>
  <c r="R8" i="6" s="1"/>
  <c r="R10" i="6" s="1"/>
  <c r="R12" i="6" s="1"/>
  <c r="S152" i="5"/>
  <c r="S165" i="5"/>
  <c r="R78" i="5"/>
  <c r="S174" i="5"/>
  <c r="S46" i="5"/>
  <c r="S183" i="5"/>
  <c r="S157" i="5"/>
  <c r="S171" i="5"/>
  <c r="S175" i="5"/>
  <c r="S153" i="5"/>
  <c r="S161" i="5"/>
  <c r="S173" i="5"/>
  <c r="S159" i="5"/>
  <c r="S179" i="5"/>
  <c r="S166" i="5"/>
  <c r="P94" i="5"/>
  <c r="R83" i="5"/>
  <c r="J94" i="5"/>
  <c r="S39" i="5"/>
  <c r="L94" i="5"/>
  <c r="S182" i="5"/>
  <c r="R87" i="5"/>
  <c r="R93" i="5"/>
  <c r="S167" i="5"/>
  <c r="S168" i="5"/>
  <c r="P58" i="5"/>
  <c r="S156" i="5"/>
  <c r="M58" i="5"/>
  <c r="K94" i="5"/>
  <c r="F58" i="5"/>
  <c r="S154" i="5"/>
  <c r="G94" i="5"/>
  <c r="R89" i="5"/>
  <c r="R91" i="5"/>
  <c r="E58" i="5"/>
  <c r="S37" i="5"/>
  <c r="S47" i="5"/>
  <c r="R94" i="5"/>
  <c r="S181" i="5"/>
  <c r="R74" i="5"/>
  <c r="R58" i="5"/>
  <c r="S57" i="5"/>
  <c r="S40" i="5"/>
  <c r="R75" i="5"/>
  <c r="R81" i="5"/>
  <c r="Q94" i="5"/>
  <c r="S169" i="5"/>
  <c r="J58" i="5"/>
  <c r="L58" i="5"/>
  <c r="E94" i="5"/>
  <c r="R82" i="5"/>
  <c r="R90" i="5"/>
  <c r="R80" i="5"/>
  <c r="R84" i="5"/>
  <c r="S172" i="5"/>
  <c r="K58" i="5"/>
  <c r="S177" i="5"/>
  <c r="S51" i="5"/>
  <c r="R85" i="5"/>
  <c r="S180" i="5"/>
  <c r="S48" i="5"/>
  <c r="S49" i="5"/>
  <c r="F94" i="5"/>
  <c r="R92" i="5"/>
  <c r="S155" i="5"/>
  <c r="S158" i="5"/>
  <c r="S54" i="5"/>
  <c r="S55" i="5"/>
  <c r="H94" i="5"/>
  <c r="O58" i="5"/>
  <c r="S170" i="5"/>
  <c r="S56" i="5"/>
  <c r="S160" i="5"/>
  <c r="S43" i="5"/>
  <c r="R86" i="5"/>
  <c r="S58" i="5"/>
  <c r="H58" i="5"/>
  <c r="S44" i="5"/>
  <c r="S164" i="5"/>
  <c r="S178" i="5"/>
  <c r="S38" i="5"/>
  <c r="G58" i="5"/>
  <c r="R88" i="5"/>
  <c r="S42" i="5"/>
  <c r="S53" i="5"/>
  <c r="S52" i="5"/>
  <c r="S50" i="5"/>
  <c r="S162" i="5"/>
  <c r="S45" i="5"/>
  <c r="S176" i="5"/>
  <c r="R79" i="5"/>
  <c r="S163" i="5"/>
  <c r="S41" i="5"/>
  <c r="M94" i="5"/>
  <c r="O94" i="5"/>
  <c r="R77" i="5"/>
  <c r="I58" i="5"/>
  <c r="R76" i="5"/>
  <c r="N94" i="5"/>
  <c r="I94" i="5"/>
  <c r="N58" i="5"/>
  <c r="Q58" i="5"/>
  <c r="O10" i="6" l="1"/>
  <c r="M13" i="6"/>
  <c r="N13" i="6" s="1"/>
  <c r="M8" i="6"/>
  <c r="N8" i="6" s="1"/>
  <c r="P8" i="6"/>
  <c r="M6" i="6"/>
  <c r="N6" i="6" s="1"/>
  <c r="O7" i="6"/>
  <c r="P6" i="6"/>
  <c r="Q8" i="6"/>
  <c r="S8" i="6" s="1"/>
  <c r="P9" i="6"/>
  <c r="O11" i="6"/>
  <c r="M12" i="6"/>
  <c r="N12" i="6" s="1"/>
  <c r="W13" i="5"/>
  <c r="W14" i="5" s="1"/>
  <c r="M9" i="6"/>
  <c r="N9" i="6" s="1"/>
  <c r="O9" i="6"/>
  <c r="AB17" i="5"/>
  <c r="AB18" i="5" s="1"/>
  <c r="Q13" i="6"/>
  <c r="Q9" i="6"/>
  <c r="P13" i="6"/>
  <c r="Q11" i="6"/>
  <c r="P7" i="6"/>
  <c r="Q6" i="6"/>
  <c r="P11" i="6"/>
  <c r="Q7" i="6"/>
  <c r="AB15" i="5"/>
  <c r="AB16" i="5" s="1"/>
  <c r="K5" i="6"/>
  <c r="Q12" i="6"/>
  <c r="Q10" i="6"/>
  <c r="P10" i="6"/>
  <c r="S36" i="5"/>
  <c r="S73" i="5" s="1"/>
  <c r="S110" i="5" s="1"/>
  <c r="M151" i="5"/>
  <c r="N150" i="5"/>
  <c r="R111" i="5"/>
  <c r="R112" i="5"/>
  <c r="R113" i="5"/>
  <c r="R114" i="5"/>
  <c r="R115" i="5"/>
  <c r="R116" i="5"/>
  <c r="R117" i="5"/>
  <c r="R118" i="5"/>
  <c r="R119" i="5"/>
  <c r="R120" i="5"/>
  <c r="R121" i="5"/>
  <c r="R122" i="5"/>
  <c r="R123" i="5"/>
  <c r="R124" i="5"/>
  <c r="R125" i="5"/>
  <c r="R126" i="5"/>
  <c r="R127" i="5"/>
  <c r="R128" i="5"/>
  <c r="R129" i="5"/>
  <c r="R130" i="5"/>
  <c r="R109" i="5"/>
  <c r="T35" i="5"/>
  <c r="S72" i="5"/>
  <c r="K131" i="5"/>
  <c r="H131" i="5"/>
  <c r="Q131" i="5"/>
  <c r="N131" i="5"/>
  <c r="O131" i="5"/>
  <c r="L131" i="5"/>
  <c r="E131" i="5"/>
  <c r="R131" i="5"/>
  <c r="J131" i="5"/>
  <c r="P131" i="5"/>
  <c r="I131" i="5"/>
  <c r="F131" i="5"/>
  <c r="G131" i="5"/>
  <c r="M131" i="5"/>
  <c r="D96" i="5"/>
  <c r="D60" i="5"/>
  <c r="W17" i="5"/>
  <c r="W18" i="5" s="1"/>
  <c r="W6" i="5"/>
  <c r="W7" i="5" s="1"/>
  <c r="AB12" i="5"/>
  <c r="AB11" i="5"/>
  <c r="AB13" i="5"/>
  <c r="AB14" i="5" s="1"/>
  <c r="AB19" i="5"/>
  <c r="AB20" i="5" s="1"/>
  <c r="W19" i="5"/>
  <c r="W20" i="5" s="1"/>
  <c r="W15" i="5"/>
  <c r="W16" i="5" s="1"/>
  <c r="W11" i="5"/>
  <c r="C10" i="5"/>
  <c r="C3" i="5" s="1"/>
  <c r="S9" i="6"/>
  <c r="L5" i="6"/>
  <c r="R6" i="5"/>
  <c r="R11" i="5"/>
  <c r="R19" i="5"/>
  <c r="R20" i="5" s="1"/>
  <c r="R15" i="5"/>
  <c r="R16" i="5" s="1"/>
  <c r="R17" i="5"/>
  <c r="R18" i="5" s="1"/>
  <c r="R12" i="5"/>
  <c r="R13" i="5"/>
  <c r="R14" i="5" s="1"/>
  <c r="C27" i="5"/>
  <c r="C9" i="1"/>
  <c r="T175" i="5"/>
  <c r="T52" i="5"/>
  <c r="T178" i="5"/>
  <c r="T164" i="5"/>
  <c r="T154" i="5"/>
  <c r="T42" i="5"/>
  <c r="T40" i="5"/>
  <c r="L59" i="5"/>
  <c r="J95" i="5"/>
  <c r="T159" i="5"/>
  <c r="P95" i="5"/>
  <c r="O59" i="5"/>
  <c r="T51" i="5"/>
  <c r="I59" i="5"/>
  <c r="S77" i="5"/>
  <c r="T165" i="5"/>
  <c r="N59" i="5"/>
  <c r="T38" i="5"/>
  <c r="S80" i="5"/>
  <c r="T170" i="5"/>
  <c r="T163" i="5"/>
  <c r="I95" i="5"/>
  <c r="T45" i="5"/>
  <c r="E59" i="5"/>
  <c r="N95" i="5"/>
  <c r="G59" i="5"/>
  <c r="P59" i="5"/>
  <c r="M59" i="5"/>
  <c r="T59" i="5"/>
  <c r="T183" i="5"/>
  <c r="S89" i="5"/>
  <c r="T55" i="5"/>
  <c r="T157" i="5"/>
  <c r="M95" i="5"/>
  <c r="T156" i="5"/>
  <c r="Q95" i="5"/>
  <c r="S87" i="5"/>
  <c r="T49" i="5"/>
  <c r="S94" i="5"/>
  <c r="S85" i="5"/>
  <c r="S83" i="5"/>
  <c r="S75" i="5"/>
  <c r="O95" i="5"/>
  <c r="T46" i="5"/>
  <c r="S91" i="5"/>
  <c r="T44" i="5"/>
  <c r="T176" i="5"/>
  <c r="S92" i="5"/>
  <c r="T54" i="5"/>
  <c r="Q59" i="5"/>
  <c r="T57" i="5"/>
  <c r="F95" i="5"/>
  <c r="H95" i="5"/>
  <c r="T161" i="5"/>
  <c r="S81" i="5"/>
  <c r="T181" i="5"/>
  <c r="T171" i="5"/>
  <c r="S88" i="5"/>
  <c r="T152" i="5"/>
  <c r="T155" i="5"/>
  <c r="S59" i="5"/>
  <c r="S84" i="5"/>
  <c r="S78" i="5"/>
  <c r="L95" i="5"/>
  <c r="J59" i="5"/>
  <c r="E95" i="5"/>
  <c r="T169" i="5"/>
  <c r="S76" i="5"/>
  <c r="G95" i="5"/>
  <c r="R59" i="5"/>
  <c r="S79" i="5"/>
  <c r="T167" i="5"/>
  <c r="T172" i="5"/>
  <c r="T50" i="5"/>
  <c r="T179" i="5"/>
  <c r="F59" i="5"/>
  <c r="S95" i="5"/>
  <c r="H59" i="5"/>
  <c r="T47" i="5"/>
  <c r="S82" i="5"/>
  <c r="T58" i="5"/>
  <c r="T160" i="5"/>
  <c r="T166" i="5"/>
  <c r="T39" i="5"/>
  <c r="S74" i="5"/>
  <c r="T56" i="5"/>
  <c r="R95" i="5"/>
  <c r="T153" i="5"/>
  <c r="S86" i="5"/>
  <c r="T174" i="5"/>
  <c r="T162" i="5"/>
  <c r="K59" i="5"/>
  <c r="T173" i="5"/>
  <c r="T182" i="5"/>
  <c r="T177" i="5"/>
  <c r="T41" i="5"/>
  <c r="K95" i="5"/>
  <c r="T168" i="5"/>
  <c r="T43" i="5"/>
  <c r="T53" i="5"/>
  <c r="S93" i="5"/>
  <c r="S90" i="5"/>
  <c r="T48" i="5"/>
  <c r="T180" i="5"/>
  <c r="T158" i="5"/>
  <c r="T37" i="5"/>
  <c r="S10" i="6" l="1"/>
  <c r="S12" i="6"/>
  <c r="S7" i="6"/>
  <c r="S13" i="6"/>
  <c r="O5" i="6"/>
  <c r="S11" i="6"/>
  <c r="P5" i="6"/>
  <c r="Q5" i="6"/>
  <c r="M5" i="6"/>
  <c r="S6" i="6"/>
  <c r="N5" i="6"/>
  <c r="R7" i="5"/>
  <c r="C6" i="5"/>
  <c r="C7" i="5" s="1"/>
  <c r="T36" i="5"/>
  <c r="T73" i="5" s="1"/>
  <c r="T110" i="5" s="1"/>
  <c r="N151" i="5"/>
  <c r="O150" i="5"/>
  <c r="S111" i="5"/>
  <c r="S112" i="5"/>
  <c r="S113" i="5"/>
  <c r="S114" i="5"/>
  <c r="S115" i="5"/>
  <c r="S116" i="5"/>
  <c r="S117" i="5"/>
  <c r="S118" i="5"/>
  <c r="S119" i="5"/>
  <c r="S120" i="5"/>
  <c r="S121" i="5"/>
  <c r="S122" i="5"/>
  <c r="S123" i="5"/>
  <c r="S124" i="5"/>
  <c r="S125" i="5"/>
  <c r="S126" i="5"/>
  <c r="S127" i="5"/>
  <c r="S128" i="5"/>
  <c r="S129" i="5"/>
  <c r="S130" i="5"/>
  <c r="S131" i="5"/>
  <c r="S109" i="5"/>
  <c r="U35" i="5"/>
  <c r="T72" i="5"/>
  <c r="Q132" i="5"/>
  <c r="F132" i="5"/>
  <c r="S132" i="5"/>
  <c r="P132" i="5"/>
  <c r="I132" i="5"/>
  <c r="J132" i="5"/>
  <c r="G132" i="5"/>
  <c r="M132" i="5"/>
  <c r="E132" i="5"/>
  <c r="N132" i="5"/>
  <c r="K132" i="5"/>
  <c r="H132" i="5"/>
  <c r="R132" i="5"/>
  <c r="O132" i="5"/>
  <c r="L132" i="5"/>
  <c r="D97" i="5"/>
  <c r="D61" i="5"/>
  <c r="C19" i="5"/>
  <c r="C20" i="5" s="1"/>
  <c r="C15" i="5"/>
  <c r="C16" i="5" s="1"/>
  <c r="C13" i="5"/>
  <c r="C14" i="5" s="1"/>
  <c r="C17" i="5"/>
  <c r="C18" i="5" s="1"/>
  <c r="K10" i="1"/>
  <c r="L8" i="1"/>
  <c r="M8" i="1" s="1"/>
  <c r="G9" i="1"/>
  <c r="H60" i="5"/>
  <c r="N96" i="5"/>
  <c r="U46" i="5"/>
  <c r="S60" i="5"/>
  <c r="L60" i="5"/>
  <c r="N60" i="5"/>
  <c r="U55" i="5"/>
  <c r="S96" i="5"/>
  <c r="U164" i="5"/>
  <c r="L96" i="5"/>
  <c r="T91" i="5"/>
  <c r="H96" i="5"/>
  <c r="T90" i="5"/>
  <c r="U49" i="5"/>
  <c r="U156" i="5"/>
  <c r="J96" i="5"/>
  <c r="U153" i="5"/>
  <c r="U178" i="5"/>
  <c r="U37" i="5"/>
  <c r="U44" i="5"/>
  <c r="U41" i="5"/>
  <c r="T81" i="5"/>
  <c r="U177" i="5"/>
  <c r="T89" i="5"/>
  <c r="U47" i="5"/>
  <c r="U174" i="5"/>
  <c r="U40" i="5"/>
  <c r="I60" i="5"/>
  <c r="T93" i="5"/>
  <c r="U51" i="5"/>
  <c r="T83" i="5"/>
  <c r="Q96" i="5"/>
  <c r="U170" i="5"/>
  <c r="U154" i="5"/>
  <c r="E96" i="5"/>
  <c r="T94" i="5"/>
  <c r="U160" i="5"/>
  <c r="U172" i="5"/>
  <c r="E60" i="5"/>
  <c r="K96" i="5"/>
  <c r="T84" i="5"/>
  <c r="U157" i="5"/>
  <c r="U152" i="5"/>
  <c r="U182" i="5"/>
  <c r="T86" i="5"/>
  <c r="U168" i="5"/>
  <c r="U45" i="5"/>
  <c r="T78" i="5"/>
  <c r="U176" i="5"/>
  <c r="J60" i="5"/>
  <c r="G60" i="5"/>
  <c r="T88" i="5"/>
  <c r="T76" i="5"/>
  <c r="U58" i="5"/>
  <c r="T79" i="5"/>
  <c r="T74" i="5"/>
  <c r="U155" i="5"/>
  <c r="T75" i="5"/>
  <c r="U161" i="5"/>
  <c r="M96" i="5"/>
  <c r="U57" i="5"/>
  <c r="T92" i="5"/>
  <c r="U180" i="5"/>
  <c r="U166" i="5"/>
  <c r="U53" i="5"/>
  <c r="T80" i="5"/>
  <c r="U56" i="5"/>
  <c r="I96" i="5"/>
  <c r="U39" i="5"/>
  <c r="O96" i="5"/>
  <c r="U159" i="5"/>
  <c r="U50" i="5"/>
  <c r="U179" i="5"/>
  <c r="R96" i="5"/>
  <c r="U54" i="5"/>
  <c r="Q60" i="5"/>
  <c r="U60" i="5"/>
  <c r="U171" i="5"/>
  <c r="U42" i="5"/>
  <c r="U162" i="5"/>
  <c r="U183" i="5"/>
  <c r="G96" i="5"/>
  <c r="T95" i="5"/>
  <c r="P96" i="5"/>
  <c r="T87" i="5"/>
  <c r="T77" i="5"/>
  <c r="U175" i="5"/>
  <c r="U59" i="5"/>
  <c r="T85" i="5"/>
  <c r="T82" i="5"/>
  <c r="U167" i="5"/>
  <c r="O60" i="5"/>
  <c r="P60" i="5"/>
  <c r="U181" i="5"/>
  <c r="T60" i="5"/>
  <c r="F60" i="5"/>
  <c r="R60" i="5"/>
  <c r="U165" i="5"/>
  <c r="T96" i="5"/>
  <c r="U158" i="5"/>
  <c r="M60" i="5"/>
  <c r="U169" i="5"/>
  <c r="U163" i="5"/>
  <c r="K60" i="5"/>
  <c r="U173" i="5"/>
  <c r="F96" i="5"/>
  <c r="U43" i="5"/>
  <c r="U48" i="5"/>
  <c r="U52" i="5"/>
  <c r="U38" i="5"/>
  <c r="G5" i="6" l="1"/>
  <c r="L10" i="1"/>
  <c r="N8" i="1"/>
  <c r="M10" i="1"/>
  <c r="U36" i="5"/>
  <c r="U73" i="5" s="1"/>
  <c r="U110" i="5" s="1"/>
  <c r="P150" i="5"/>
  <c r="O151" i="5"/>
  <c r="T111" i="5"/>
  <c r="T112" i="5"/>
  <c r="T113" i="5"/>
  <c r="T114" i="5"/>
  <c r="T115" i="5"/>
  <c r="T116" i="5"/>
  <c r="T117" i="5"/>
  <c r="T118" i="5"/>
  <c r="T119" i="5"/>
  <c r="T120" i="5"/>
  <c r="T121" i="5"/>
  <c r="T122" i="5"/>
  <c r="T123" i="5"/>
  <c r="T124" i="5"/>
  <c r="T125" i="5"/>
  <c r="T126" i="5"/>
  <c r="T127" i="5"/>
  <c r="T128" i="5"/>
  <c r="T129" i="5"/>
  <c r="T130" i="5"/>
  <c r="T131" i="5"/>
  <c r="T132" i="5"/>
  <c r="U72" i="5"/>
  <c r="V35" i="5"/>
  <c r="T109" i="5"/>
  <c r="L133" i="5"/>
  <c r="T133" i="5"/>
  <c r="M133" i="5"/>
  <c r="N133" i="5"/>
  <c r="O133" i="5"/>
  <c r="Q133" i="5"/>
  <c r="R133" i="5"/>
  <c r="S133" i="5"/>
  <c r="H133" i="5"/>
  <c r="P133" i="5"/>
  <c r="E133" i="5"/>
  <c r="F133" i="5"/>
  <c r="G133" i="5"/>
  <c r="I133" i="5"/>
  <c r="J133" i="5"/>
  <c r="K133" i="5"/>
  <c r="D98" i="5"/>
  <c r="D62" i="5"/>
  <c r="M9" i="1"/>
  <c r="N9" i="1"/>
  <c r="K9" i="1"/>
  <c r="L9" i="1"/>
  <c r="H9" i="1"/>
  <c r="I9" i="1" s="1"/>
  <c r="F9" i="1" s="1"/>
  <c r="V60" i="5"/>
  <c r="V162" i="5"/>
  <c r="N61" i="5"/>
  <c r="V61" i="5"/>
  <c r="V39" i="5"/>
  <c r="U75" i="5"/>
  <c r="V164" i="5"/>
  <c r="Q61" i="5"/>
  <c r="K61" i="5"/>
  <c r="V43" i="5"/>
  <c r="V183" i="5"/>
  <c r="V171" i="5"/>
  <c r="F97" i="5"/>
  <c r="Q97" i="5"/>
  <c r="V49" i="5"/>
  <c r="U86" i="5"/>
  <c r="V176" i="5"/>
  <c r="U97" i="5"/>
  <c r="V173" i="5"/>
  <c r="V154" i="5"/>
  <c r="V152" i="5"/>
  <c r="V56" i="5"/>
  <c r="E61" i="5"/>
  <c r="H97" i="5"/>
  <c r="S97" i="5"/>
  <c r="U81" i="5"/>
  <c r="R97" i="5"/>
  <c r="V181" i="5"/>
  <c r="N97" i="5"/>
  <c r="V159" i="5"/>
  <c r="V59" i="5"/>
  <c r="P61" i="5"/>
  <c r="V155" i="5"/>
  <c r="V167" i="5"/>
  <c r="S61" i="5"/>
  <c r="L97" i="5"/>
  <c r="V58" i="5"/>
  <c r="V157" i="5"/>
  <c r="T97" i="5"/>
  <c r="V163" i="5"/>
  <c r="E97" i="5"/>
  <c r="O61" i="5"/>
  <c r="M61" i="5"/>
  <c r="V169" i="5"/>
  <c r="V53" i="5"/>
  <c r="V55" i="5"/>
  <c r="V168" i="5"/>
  <c r="V44" i="5"/>
  <c r="G61" i="5"/>
  <c r="T61" i="5"/>
  <c r="V160" i="5"/>
  <c r="V54" i="5"/>
  <c r="V48" i="5"/>
  <c r="U79" i="5"/>
  <c r="U83" i="5"/>
  <c r="I97" i="5"/>
  <c r="F61" i="5"/>
  <c r="O97" i="5"/>
  <c r="U95" i="5"/>
  <c r="V57" i="5"/>
  <c r="P97" i="5"/>
  <c r="U84" i="5"/>
  <c r="M97" i="5"/>
  <c r="I61" i="5"/>
  <c r="U61" i="5"/>
  <c r="V166" i="5"/>
  <c r="U82" i="5"/>
  <c r="V178" i="5"/>
  <c r="V158" i="5"/>
  <c r="V161" i="5"/>
  <c r="U96" i="5"/>
  <c r="U87" i="5"/>
  <c r="V46" i="5"/>
  <c r="V170" i="5"/>
  <c r="U78" i="5"/>
  <c r="H61" i="5"/>
  <c r="U76" i="5"/>
  <c r="V50" i="5"/>
  <c r="V156" i="5"/>
  <c r="V179" i="5"/>
  <c r="V51" i="5"/>
  <c r="V45" i="5"/>
  <c r="V41" i="5"/>
  <c r="V182" i="5"/>
  <c r="J97" i="5"/>
  <c r="U89" i="5"/>
  <c r="V40" i="5"/>
  <c r="V52" i="5"/>
  <c r="U85" i="5"/>
  <c r="U93" i="5"/>
  <c r="V175" i="5"/>
  <c r="U92" i="5"/>
  <c r="U90" i="5"/>
  <c r="U94" i="5"/>
  <c r="K97" i="5"/>
  <c r="V174" i="5"/>
  <c r="J61" i="5"/>
  <c r="V38" i="5"/>
  <c r="V172" i="5"/>
  <c r="V177" i="5"/>
  <c r="U74" i="5"/>
  <c r="U77" i="5"/>
  <c r="G97" i="5"/>
  <c r="L61" i="5"/>
  <c r="V180" i="5"/>
  <c r="U91" i="5"/>
  <c r="R61" i="5"/>
  <c r="V165" i="5"/>
  <c r="U80" i="5"/>
  <c r="U88" i="5"/>
  <c r="V153" i="5"/>
  <c r="V37" i="5"/>
  <c r="V47" i="5"/>
  <c r="V42" i="5"/>
  <c r="O8" i="1" l="1"/>
  <c r="N10" i="1"/>
  <c r="V36" i="5"/>
  <c r="V73" i="5" s="1"/>
  <c r="V110" i="5" s="1"/>
  <c r="Q150" i="5"/>
  <c r="P151" i="5"/>
  <c r="U111" i="5"/>
  <c r="U112" i="5"/>
  <c r="U113" i="5"/>
  <c r="U114" i="5"/>
  <c r="U115" i="5"/>
  <c r="U116" i="5"/>
  <c r="U117" i="5"/>
  <c r="U118" i="5"/>
  <c r="U119" i="5"/>
  <c r="U120" i="5"/>
  <c r="U121" i="5"/>
  <c r="U122" i="5"/>
  <c r="U123" i="5"/>
  <c r="U124" i="5"/>
  <c r="U125" i="5"/>
  <c r="U126" i="5"/>
  <c r="U127" i="5"/>
  <c r="U128" i="5"/>
  <c r="U129" i="5"/>
  <c r="U130" i="5"/>
  <c r="U131" i="5"/>
  <c r="U132" i="5"/>
  <c r="U133" i="5"/>
  <c r="V72" i="5"/>
  <c r="W35" i="5"/>
  <c r="U109" i="5"/>
  <c r="K134" i="5"/>
  <c r="H134" i="5"/>
  <c r="N134" i="5"/>
  <c r="O134" i="5"/>
  <c r="L134" i="5"/>
  <c r="E134" i="5"/>
  <c r="U134" i="5"/>
  <c r="Q134" i="5"/>
  <c r="R134" i="5"/>
  <c r="S134" i="5"/>
  <c r="P134" i="5"/>
  <c r="I134" i="5"/>
  <c r="F134" i="5"/>
  <c r="J134" i="5"/>
  <c r="G134" i="5"/>
  <c r="T134" i="5"/>
  <c r="M134" i="5"/>
  <c r="D99" i="5"/>
  <c r="D63" i="5"/>
  <c r="V84" i="5"/>
  <c r="W44" i="5"/>
  <c r="S62" i="5"/>
  <c r="W177" i="5"/>
  <c r="W60" i="5"/>
  <c r="V95" i="5"/>
  <c r="W40" i="5"/>
  <c r="V93" i="5"/>
  <c r="N62" i="5"/>
  <c r="W152" i="5"/>
  <c r="S98" i="5"/>
  <c r="V75" i="5"/>
  <c r="W159" i="5"/>
  <c r="W52" i="5"/>
  <c r="L62" i="5"/>
  <c r="W156" i="5"/>
  <c r="V92" i="5"/>
  <c r="G98" i="5"/>
  <c r="W179" i="5"/>
  <c r="E98" i="5"/>
  <c r="L98" i="5"/>
  <c r="Q62" i="5"/>
  <c r="I98" i="5"/>
  <c r="W51" i="5"/>
  <c r="W158" i="5"/>
  <c r="R98" i="5"/>
  <c r="W38" i="5"/>
  <c r="W174" i="5"/>
  <c r="V79" i="5"/>
  <c r="W155" i="5"/>
  <c r="W47" i="5"/>
  <c r="W160" i="5"/>
  <c r="V76" i="5"/>
  <c r="W168" i="5"/>
  <c r="V86" i="5"/>
  <c r="W166" i="5"/>
  <c r="W37" i="5"/>
  <c r="W154" i="5"/>
  <c r="W54" i="5"/>
  <c r="M98" i="5"/>
  <c r="O62" i="5"/>
  <c r="V89" i="5"/>
  <c r="W55" i="5"/>
  <c r="V80" i="5"/>
  <c r="W46" i="5"/>
  <c r="R62" i="5"/>
  <c r="F62" i="5"/>
  <c r="V83" i="5"/>
  <c r="W175" i="5"/>
  <c r="W59" i="5"/>
  <c r="W163" i="5"/>
  <c r="W50" i="5"/>
  <c r="W165" i="5"/>
  <c r="F98" i="5"/>
  <c r="W153" i="5"/>
  <c r="W164" i="5"/>
  <c r="W182" i="5"/>
  <c r="U62" i="5"/>
  <c r="W161" i="5"/>
  <c r="W170" i="5"/>
  <c r="K98" i="5"/>
  <c r="V96" i="5"/>
  <c r="E62" i="5"/>
  <c r="I62" i="5"/>
  <c r="W61" i="5"/>
  <c r="V85" i="5"/>
  <c r="W180" i="5"/>
  <c r="W56" i="5"/>
  <c r="W62" i="5"/>
  <c r="H62" i="5"/>
  <c r="Q98" i="5"/>
  <c r="J98" i="5"/>
  <c r="W41" i="5"/>
  <c r="W42" i="5"/>
  <c r="W172" i="5"/>
  <c r="H98" i="5"/>
  <c r="O98" i="5"/>
  <c r="J62" i="5"/>
  <c r="W176" i="5"/>
  <c r="V98" i="5"/>
  <c r="V87" i="5"/>
  <c r="V77" i="5"/>
  <c r="W162" i="5"/>
  <c r="P98" i="5"/>
  <c r="W157" i="5"/>
  <c r="V82" i="5"/>
  <c r="V97" i="5"/>
  <c r="V94" i="5"/>
  <c r="G62" i="5"/>
  <c r="W169" i="5"/>
  <c r="W48" i="5"/>
  <c r="W58" i="5"/>
  <c r="V74" i="5"/>
  <c r="W49" i="5"/>
  <c r="W173" i="5"/>
  <c r="T62" i="5"/>
  <c r="W57" i="5"/>
  <c r="W183" i="5"/>
  <c r="V62" i="5"/>
  <c r="W43" i="5"/>
  <c r="N98" i="5"/>
  <c r="V91" i="5"/>
  <c r="V81" i="5"/>
  <c r="V88" i="5"/>
  <c r="U98" i="5"/>
  <c r="K62" i="5"/>
  <c r="V78" i="5"/>
  <c r="W53" i="5"/>
  <c r="P62" i="5"/>
  <c r="W171" i="5"/>
  <c r="W181" i="5"/>
  <c r="M62" i="5"/>
  <c r="T98" i="5"/>
  <c r="W45" i="5"/>
  <c r="V90" i="5"/>
  <c r="W39" i="5"/>
  <c r="W178" i="5"/>
  <c r="W167" i="5"/>
  <c r="P8" i="1" l="1"/>
  <c r="O10" i="1"/>
  <c r="O9" i="1"/>
  <c r="W36" i="5"/>
  <c r="W73" i="5" s="1"/>
  <c r="W110" i="5" s="1"/>
  <c r="Q151" i="5"/>
  <c r="R150" i="5"/>
  <c r="V111" i="5"/>
  <c r="V112" i="5"/>
  <c r="V113" i="5"/>
  <c r="V114" i="5"/>
  <c r="V115" i="5"/>
  <c r="V116" i="5"/>
  <c r="V117" i="5"/>
  <c r="V118" i="5"/>
  <c r="V119" i="5"/>
  <c r="V120" i="5"/>
  <c r="V121" i="5"/>
  <c r="V122" i="5"/>
  <c r="V123" i="5"/>
  <c r="V124" i="5"/>
  <c r="V125" i="5"/>
  <c r="V126" i="5"/>
  <c r="V127" i="5"/>
  <c r="V128" i="5"/>
  <c r="V129" i="5"/>
  <c r="V130" i="5"/>
  <c r="V131" i="5"/>
  <c r="V132" i="5"/>
  <c r="V133" i="5"/>
  <c r="V134" i="5"/>
  <c r="X35" i="5"/>
  <c r="W72" i="5"/>
  <c r="V109" i="5"/>
  <c r="F135" i="5"/>
  <c r="S135" i="5"/>
  <c r="I135" i="5"/>
  <c r="J135" i="5"/>
  <c r="G135" i="5"/>
  <c r="T135" i="5"/>
  <c r="Q135" i="5"/>
  <c r="P135" i="5"/>
  <c r="M135" i="5"/>
  <c r="E135" i="5"/>
  <c r="N135" i="5"/>
  <c r="K135" i="5"/>
  <c r="H135" i="5"/>
  <c r="V135" i="5"/>
  <c r="U135" i="5"/>
  <c r="R135" i="5"/>
  <c r="O135" i="5"/>
  <c r="L135" i="5"/>
  <c r="D100" i="5"/>
  <c r="D64" i="5"/>
  <c r="C3" i="1"/>
  <c r="C6" i="1" s="1"/>
  <c r="X160" i="5"/>
  <c r="Q99" i="5"/>
  <c r="X44" i="5"/>
  <c r="X176" i="5"/>
  <c r="K63" i="5"/>
  <c r="J99" i="5"/>
  <c r="X50" i="5"/>
  <c r="X182" i="5"/>
  <c r="X37" i="5"/>
  <c r="F99" i="5"/>
  <c r="M63" i="5"/>
  <c r="W96" i="5"/>
  <c r="W76" i="5"/>
  <c r="X46" i="5"/>
  <c r="X157" i="5"/>
  <c r="X180" i="5"/>
  <c r="H63" i="5"/>
  <c r="R99" i="5"/>
  <c r="X179" i="5"/>
  <c r="X40" i="5"/>
  <c r="W82" i="5"/>
  <c r="X55" i="5"/>
  <c r="X39" i="5"/>
  <c r="X171" i="5"/>
  <c r="F63" i="5"/>
  <c r="X52" i="5"/>
  <c r="X172" i="5"/>
  <c r="X169" i="5"/>
  <c r="W74" i="5"/>
  <c r="X56" i="5"/>
  <c r="X48" i="5"/>
  <c r="X42" i="5"/>
  <c r="X156" i="5"/>
  <c r="X162" i="5"/>
  <c r="Q63" i="5"/>
  <c r="X152" i="5"/>
  <c r="X49" i="5"/>
  <c r="W87" i="5"/>
  <c r="W90" i="5"/>
  <c r="N99" i="5"/>
  <c r="X153" i="5"/>
  <c r="X58" i="5"/>
  <c r="X164" i="5"/>
  <c r="X167" i="5"/>
  <c r="R63" i="5"/>
  <c r="W93" i="5"/>
  <c r="X45" i="5"/>
  <c r="W63" i="5"/>
  <c r="X163" i="5"/>
  <c r="W78" i="5"/>
  <c r="I99" i="5"/>
  <c r="O99" i="5"/>
  <c r="X154" i="5"/>
  <c r="X170" i="5"/>
  <c r="K99" i="5"/>
  <c r="X60" i="5"/>
  <c r="U99" i="5"/>
  <c r="X59" i="5"/>
  <c r="M99" i="5"/>
  <c r="W94" i="5"/>
  <c r="X178" i="5"/>
  <c r="S99" i="5"/>
  <c r="W89" i="5"/>
  <c r="X183" i="5"/>
  <c r="X61" i="5"/>
  <c r="I63" i="5"/>
  <c r="W84" i="5"/>
  <c r="X53" i="5"/>
  <c r="X57" i="5"/>
  <c r="X165" i="5"/>
  <c r="H99" i="5"/>
  <c r="X62" i="5"/>
  <c r="G63" i="5"/>
  <c r="X41" i="5"/>
  <c r="X54" i="5"/>
  <c r="W79" i="5"/>
  <c r="W88" i="5"/>
  <c r="G99" i="5"/>
  <c r="X43" i="5"/>
  <c r="W85" i="5"/>
  <c r="N63" i="5"/>
  <c r="X51" i="5"/>
  <c r="W97" i="5"/>
  <c r="X38" i="5"/>
  <c r="X177" i="5"/>
  <c r="X158" i="5"/>
  <c r="E63" i="5"/>
  <c r="X63" i="5"/>
  <c r="W80" i="5"/>
  <c r="V63" i="5"/>
  <c r="X174" i="5"/>
  <c r="X181" i="5"/>
  <c r="T99" i="5"/>
  <c r="W99" i="5"/>
  <c r="J63" i="5"/>
  <c r="P99" i="5"/>
  <c r="O63" i="5"/>
  <c r="X173" i="5"/>
  <c r="X161" i="5"/>
  <c r="W83" i="5"/>
  <c r="X155" i="5"/>
  <c r="X159" i="5"/>
  <c r="W81" i="5"/>
  <c r="P63" i="5"/>
  <c r="X166" i="5"/>
  <c r="X175" i="5"/>
  <c r="X168" i="5"/>
  <c r="T63" i="5"/>
  <c r="L99" i="5"/>
  <c r="U63" i="5"/>
  <c r="W75" i="5"/>
  <c r="W92" i="5"/>
  <c r="W77" i="5"/>
  <c r="W95" i="5"/>
  <c r="W91" i="5"/>
  <c r="E99" i="5"/>
  <c r="W86" i="5"/>
  <c r="W98" i="5"/>
  <c r="V99" i="5"/>
  <c r="S63" i="5"/>
  <c r="L63" i="5"/>
  <c r="X47" i="5"/>
  <c r="P10" i="1" l="1"/>
  <c r="P9" i="1"/>
  <c r="X36" i="5"/>
  <c r="X73" i="5" s="1"/>
  <c r="X110" i="5" s="1"/>
  <c r="R151" i="5"/>
  <c r="S15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09" i="5"/>
  <c r="Y35" i="5"/>
  <c r="X72" i="5"/>
  <c r="I136" i="5"/>
  <c r="R136" i="5"/>
  <c r="O136" i="5"/>
  <c r="L136" i="5"/>
  <c r="T136" i="5"/>
  <c r="M136" i="5"/>
  <c r="F136" i="5"/>
  <c r="V136" i="5"/>
  <c r="S136" i="5"/>
  <c r="H136" i="5"/>
  <c r="Q136" i="5"/>
  <c r="J136" i="5"/>
  <c r="G136" i="5"/>
  <c r="W136" i="5"/>
  <c r="P136" i="5"/>
  <c r="E136" i="5"/>
  <c r="U136" i="5"/>
  <c r="N136" i="5"/>
  <c r="K136" i="5"/>
  <c r="D101" i="5"/>
  <c r="D65" i="5"/>
  <c r="J9" i="1"/>
  <c r="Y58" i="5"/>
  <c r="Y163" i="5"/>
  <c r="Y179" i="5"/>
  <c r="X100" i="5"/>
  <c r="Y40" i="5"/>
  <c r="X98" i="5"/>
  <c r="E100" i="5"/>
  <c r="X94" i="5"/>
  <c r="Y47" i="5"/>
  <c r="Y178" i="5"/>
  <c r="X74" i="5"/>
  <c r="Y152" i="5"/>
  <c r="P64" i="5"/>
  <c r="Y62" i="5"/>
  <c r="O100" i="5"/>
  <c r="Y165" i="5"/>
  <c r="Y39" i="5"/>
  <c r="V100" i="5"/>
  <c r="J100" i="5"/>
  <c r="Y51" i="5"/>
  <c r="Y37" i="5"/>
  <c r="Y158" i="5"/>
  <c r="X79" i="5"/>
  <c r="S64" i="5"/>
  <c r="Y168" i="5"/>
  <c r="Y57" i="5"/>
  <c r="R100" i="5"/>
  <c r="Y174" i="5"/>
  <c r="Y63" i="5"/>
  <c r="G64" i="5"/>
  <c r="K100" i="5"/>
  <c r="X96" i="5"/>
  <c r="Y162" i="5"/>
  <c r="L64" i="5"/>
  <c r="O64" i="5"/>
  <c r="W64" i="5"/>
  <c r="H64" i="5"/>
  <c r="H100" i="5"/>
  <c r="Y50" i="5"/>
  <c r="Y54" i="5"/>
  <c r="M64" i="5"/>
  <c r="Y181" i="5"/>
  <c r="Y38" i="5"/>
  <c r="X86" i="5"/>
  <c r="Y45" i="5"/>
  <c r="Y167" i="5"/>
  <c r="Y61" i="5"/>
  <c r="Y180" i="5"/>
  <c r="S100" i="5"/>
  <c r="G100" i="5"/>
  <c r="Y182" i="5"/>
  <c r="Y48" i="5"/>
  <c r="Y154" i="5"/>
  <c r="X64" i="5"/>
  <c r="X83" i="5"/>
  <c r="Y55" i="5"/>
  <c r="Y43" i="5"/>
  <c r="X88" i="5"/>
  <c r="Y46" i="5"/>
  <c r="Y173" i="5"/>
  <c r="X91" i="5"/>
  <c r="T100" i="5"/>
  <c r="W100" i="5"/>
  <c r="Y56" i="5"/>
  <c r="X76" i="5"/>
  <c r="P100" i="5"/>
  <c r="Y166" i="5"/>
  <c r="X75" i="5"/>
  <c r="R64" i="5"/>
  <c r="Y155" i="5"/>
  <c r="X87" i="5"/>
  <c r="F100" i="5"/>
  <c r="Y169" i="5"/>
  <c r="I100" i="5"/>
  <c r="Y53" i="5"/>
  <c r="Y159" i="5"/>
  <c r="U100" i="5"/>
  <c r="Y41" i="5"/>
  <c r="Y156" i="5"/>
  <c r="Y42" i="5"/>
  <c r="Y60" i="5"/>
  <c r="X95" i="5"/>
  <c r="X85" i="5"/>
  <c r="U64" i="5"/>
  <c r="X90" i="5"/>
  <c r="Y49" i="5"/>
  <c r="X78" i="5"/>
  <c r="L100" i="5"/>
  <c r="Y160" i="5"/>
  <c r="X84" i="5"/>
  <c r="E64" i="5"/>
  <c r="X89" i="5"/>
  <c r="Y177" i="5"/>
  <c r="Y157" i="5"/>
  <c r="Y153" i="5"/>
  <c r="Q64" i="5"/>
  <c r="Y171" i="5"/>
  <c r="T64" i="5"/>
  <c r="Y176" i="5"/>
  <c r="X77" i="5"/>
  <c r="F64" i="5"/>
  <c r="Y164" i="5"/>
  <c r="I64" i="5"/>
  <c r="X80" i="5"/>
  <c r="Y52" i="5"/>
  <c r="X92" i="5"/>
  <c r="X81" i="5"/>
  <c r="X99" i="5"/>
  <c r="Y44" i="5"/>
  <c r="X93" i="5"/>
  <c r="Y172" i="5"/>
  <c r="X82" i="5"/>
  <c r="Y161" i="5"/>
  <c r="V64" i="5"/>
  <c r="N64" i="5"/>
  <c r="M100" i="5"/>
  <c r="Q100" i="5"/>
  <c r="X97" i="5"/>
  <c r="Y175" i="5"/>
  <c r="N100" i="5"/>
  <c r="Y64" i="5"/>
  <c r="J64" i="5"/>
  <c r="Y183" i="5"/>
  <c r="Y170" i="5"/>
  <c r="Y59" i="5"/>
  <c r="K64" i="5"/>
  <c r="Y36" i="5" l="1"/>
  <c r="Y73" i="5" s="1"/>
  <c r="Y110" i="5" s="1"/>
  <c r="T150" i="5"/>
  <c r="S151"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Y72" i="5"/>
  <c r="Z35" i="5"/>
  <c r="X109" i="5"/>
  <c r="E137" i="5"/>
  <c r="G137" i="5"/>
  <c r="N137" i="5"/>
  <c r="W137" i="5"/>
  <c r="O137" i="5"/>
  <c r="P137" i="5"/>
  <c r="I137" i="5"/>
  <c r="R137" i="5"/>
  <c r="L137" i="5"/>
  <c r="U137" i="5"/>
  <c r="T137" i="5"/>
  <c r="M137" i="5"/>
  <c r="F137" i="5"/>
  <c r="V137" i="5"/>
  <c r="S137" i="5"/>
  <c r="K137" i="5"/>
  <c r="H137" i="5"/>
  <c r="X137" i="5"/>
  <c r="Q137" i="5"/>
  <c r="J137" i="5"/>
  <c r="D102" i="5"/>
  <c r="D66" i="5"/>
  <c r="Z36" i="5" l="1"/>
  <c r="Z73" i="5" s="1"/>
  <c r="Z110" i="5" s="1"/>
  <c r="T151" i="5"/>
  <c r="U150" i="5"/>
  <c r="AA35" i="5"/>
  <c r="Z72" i="5"/>
  <c r="Y109" i="5"/>
  <c r="D103" i="5"/>
  <c r="D67" i="5"/>
  <c r="Z159" i="5"/>
  <c r="M65" i="5"/>
  <c r="Z165" i="5"/>
  <c r="E101" i="5"/>
  <c r="Z41" i="5"/>
  <c r="T101" i="5"/>
  <c r="Z156" i="5"/>
  <c r="N101" i="5"/>
  <c r="Z63" i="5"/>
  <c r="Y85" i="5"/>
  <c r="Z155" i="5"/>
  <c r="K101" i="5"/>
  <c r="Y78" i="5"/>
  <c r="Z48" i="5"/>
  <c r="Z43" i="5"/>
  <c r="R65" i="5"/>
  <c r="Y87" i="5"/>
  <c r="Q101" i="5"/>
  <c r="Z61" i="5"/>
  <c r="Z157" i="5"/>
  <c r="Y95" i="5"/>
  <c r="R101" i="5"/>
  <c r="P65" i="5"/>
  <c r="X65" i="5"/>
  <c r="Z39" i="5"/>
  <c r="Z42" i="5"/>
  <c r="Z183" i="5"/>
  <c r="Z47" i="5"/>
  <c r="Z160" i="5"/>
  <c r="U101" i="5"/>
  <c r="N65" i="5"/>
  <c r="Y88" i="5"/>
  <c r="Y97" i="5"/>
  <c r="AA39" i="5"/>
  <c r="S66" i="5"/>
  <c r="K102" i="5"/>
  <c r="AA152" i="5"/>
  <c r="S102" i="5"/>
  <c r="Z93" i="5"/>
  <c r="AA46" i="5"/>
  <c r="X102" i="5"/>
  <c r="O66" i="5"/>
  <c r="AA167" i="5"/>
  <c r="Z100" i="5"/>
  <c r="AA66" i="5"/>
  <c r="Z79" i="5"/>
  <c r="AA171" i="5"/>
  <c r="Z94" i="5"/>
  <c r="AA178" i="5"/>
  <c r="U102" i="5"/>
  <c r="K66" i="5"/>
  <c r="T102" i="5"/>
  <c r="Z85" i="5"/>
  <c r="AA41" i="5"/>
  <c r="Z96" i="5"/>
  <c r="AA170" i="5"/>
  <c r="AA57" i="5"/>
  <c r="F66" i="5"/>
  <c r="L102" i="5"/>
  <c r="Y102" i="5"/>
  <c r="AA172" i="5"/>
  <c r="X66" i="5"/>
  <c r="AA50" i="5"/>
  <c r="AA61" i="5"/>
  <c r="Z38" i="5"/>
  <c r="S65" i="5"/>
  <c r="Z50" i="5"/>
  <c r="E65" i="5"/>
  <c r="Z51" i="5"/>
  <c r="Y65" i="5"/>
  <c r="Z174" i="5"/>
  <c r="W101" i="5"/>
  <c r="O101" i="5"/>
  <c r="Z40" i="5"/>
  <c r="Z56" i="5"/>
  <c r="U65" i="5"/>
  <c r="Z172" i="5"/>
  <c r="Z53" i="5"/>
  <c r="Y90" i="5"/>
  <c r="Z163" i="5"/>
  <c r="Z176" i="5"/>
  <c r="Y91" i="5"/>
  <c r="O65" i="5"/>
  <c r="P101" i="5"/>
  <c r="Z178" i="5"/>
  <c r="Z181" i="5"/>
  <c r="Y89" i="5"/>
  <c r="Y86" i="5"/>
  <c r="Z166" i="5"/>
  <c r="V101" i="5"/>
  <c r="Y80" i="5"/>
  <c r="Z45" i="5"/>
  <c r="Z162" i="5"/>
  <c r="Y74" i="5"/>
  <c r="Z44" i="5"/>
  <c r="H65" i="5"/>
  <c r="Z57" i="5"/>
  <c r="AA176" i="5"/>
  <c r="AA60" i="5"/>
  <c r="AA55" i="5"/>
  <c r="AA44" i="5"/>
  <c r="L66" i="5"/>
  <c r="U66" i="5"/>
  <c r="Y66" i="5"/>
  <c r="J66" i="5"/>
  <c r="AA169" i="5"/>
  <c r="P102" i="5"/>
  <c r="M66" i="5"/>
  <c r="Z77" i="5"/>
  <c r="Z80" i="5"/>
  <c r="AA179" i="5"/>
  <c r="Z83" i="5"/>
  <c r="AA153" i="5"/>
  <c r="AA51" i="5"/>
  <c r="AA38" i="5"/>
  <c r="AA160" i="5"/>
  <c r="AA164" i="5"/>
  <c r="AA162" i="5"/>
  <c r="AA166" i="5"/>
  <c r="Z76" i="5"/>
  <c r="AA58" i="5"/>
  <c r="W102" i="5"/>
  <c r="AA40" i="5"/>
  <c r="AA158" i="5"/>
  <c r="Z66" i="5"/>
  <c r="AA155" i="5"/>
  <c r="Z82" i="5"/>
  <c r="W66" i="5"/>
  <c r="AA45" i="5"/>
  <c r="Z74" i="5"/>
  <c r="Z88" i="5"/>
  <c r="Z99" i="5"/>
  <c r="Y100" i="5"/>
  <c r="Z182" i="5"/>
  <c r="Z64" i="5"/>
  <c r="Y82" i="5"/>
  <c r="Q65" i="5"/>
  <c r="Z168" i="5"/>
  <c r="Z171" i="5"/>
  <c r="T65" i="5"/>
  <c r="Y92" i="5"/>
  <c r="Z46" i="5"/>
  <c r="Z175" i="5"/>
  <c r="S101" i="5"/>
  <c r="Z37" i="5"/>
  <c r="Z154" i="5"/>
  <c r="J65" i="5"/>
  <c r="Z54" i="5"/>
  <c r="Z59" i="5"/>
  <c r="F101" i="5"/>
  <c r="Z177" i="5"/>
  <c r="Z60" i="5"/>
  <c r="Y81" i="5"/>
  <c r="Y77" i="5"/>
  <c r="Z152" i="5"/>
  <c r="Z153" i="5"/>
  <c r="F65" i="5"/>
  <c r="W65" i="5"/>
  <c r="Y99" i="5"/>
  <c r="Z170" i="5"/>
  <c r="L65" i="5"/>
  <c r="J101" i="5"/>
  <c r="Z169" i="5"/>
  <c r="Y98" i="5"/>
  <c r="V66" i="5"/>
  <c r="AA64" i="5"/>
  <c r="H102" i="5"/>
  <c r="AA182" i="5"/>
  <c r="AA62" i="5"/>
  <c r="AA42" i="5"/>
  <c r="N102" i="5"/>
  <c r="Z97" i="5"/>
  <c r="H66" i="5"/>
  <c r="Q102" i="5"/>
  <c r="Q66" i="5"/>
  <c r="AA173" i="5"/>
  <c r="Z90" i="5"/>
  <c r="Z86" i="5"/>
  <c r="AA47" i="5"/>
  <c r="R66" i="5"/>
  <c r="AA154" i="5"/>
  <c r="AA177" i="5"/>
  <c r="F102" i="5"/>
  <c r="AA65" i="5"/>
  <c r="Z89" i="5"/>
  <c r="AA163" i="5"/>
  <c r="Z102" i="5"/>
  <c r="M102" i="5"/>
  <c r="AA181" i="5"/>
  <c r="AA180" i="5"/>
  <c r="AA183" i="5"/>
  <c r="AA157" i="5"/>
  <c r="Z78" i="5"/>
  <c r="AA56" i="5"/>
  <c r="E66" i="5"/>
  <c r="J102" i="5"/>
  <c r="AA54" i="5"/>
  <c r="Y83" i="5"/>
  <c r="K65" i="5"/>
  <c r="Z161" i="5"/>
  <c r="Y96" i="5"/>
  <c r="Y84" i="5"/>
  <c r="Z52" i="5"/>
  <c r="Y75" i="5"/>
  <c r="G101" i="5"/>
  <c r="Z167" i="5"/>
  <c r="Y76" i="5"/>
  <c r="Y93" i="5"/>
  <c r="Z58" i="5"/>
  <c r="I65" i="5"/>
  <c r="Z179" i="5"/>
  <c r="Z173" i="5"/>
  <c r="Z65" i="5"/>
  <c r="Y101" i="5"/>
  <c r="M101" i="5"/>
  <c r="H101" i="5"/>
  <c r="G65" i="5"/>
  <c r="Z180" i="5"/>
  <c r="L101" i="5"/>
  <c r="Z55" i="5"/>
  <c r="Z62" i="5"/>
  <c r="I101" i="5"/>
  <c r="Y94" i="5"/>
  <c r="Z164" i="5"/>
  <c r="Z158" i="5"/>
  <c r="X101" i="5"/>
  <c r="Z49" i="5"/>
  <c r="Y79" i="5"/>
  <c r="V65" i="5"/>
  <c r="Z91" i="5"/>
  <c r="AA59" i="5"/>
  <c r="AA37" i="5"/>
  <c r="I66" i="5"/>
  <c r="AA174" i="5"/>
  <c r="E102" i="5"/>
  <c r="V102" i="5"/>
  <c r="I102" i="5"/>
  <c r="Z75" i="5"/>
  <c r="Z98" i="5"/>
  <c r="G66" i="5"/>
  <c r="AA161" i="5"/>
  <c r="AA43" i="5"/>
  <c r="AA63" i="5"/>
  <c r="Z84" i="5"/>
  <c r="Z87" i="5"/>
  <c r="R102" i="5"/>
  <c r="Z101" i="5"/>
  <c r="N66" i="5"/>
  <c r="AA53" i="5"/>
  <c r="Z92" i="5"/>
  <c r="AA48" i="5"/>
  <c r="Z95" i="5"/>
  <c r="AA156" i="5"/>
  <c r="G102" i="5"/>
  <c r="AA52" i="5"/>
  <c r="Z81" i="5"/>
  <c r="P66" i="5"/>
  <c r="T66" i="5"/>
  <c r="AA168" i="5"/>
  <c r="AA49" i="5"/>
  <c r="AA175" i="5"/>
  <c r="AA165" i="5"/>
  <c r="O102" i="5"/>
  <c r="AA159" i="5"/>
  <c r="Y134" i="5" l="1"/>
  <c r="Y135" i="5"/>
  <c r="Y125" i="5"/>
  <c r="Y116" i="5"/>
  <c r="J138" i="5"/>
  <c r="Y111" i="5"/>
  <c r="U138" i="5"/>
  <c r="X138" i="5"/>
  <c r="Y136" i="5"/>
  <c r="Y117" i="5"/>
  <c r="Y131" i="5"/>
  <c r="V138" i="5"/>
  <c r="I138" i="5"/>
  <c r="Y123" i="5"/>
  <c r="Y126" i="5"/>
  <c r="L138" i="5"/>
  <c r="Y114" i="5"/>
  <c r="R138" i="5"/>
  <c r="Y118" i="5"/>
  <c r="Y132" i="5"/>
  <c r="P138" i="5"/>
  <c r="H138" i="5"/>
  <c r="M138" i="5"/>
  <c r="F138" i="5"/>
  <c r="Y128" i="5"/>
  <c r="Q138" i="5"/>
  <c r="Y138" i="5"/>
  <c r="Y124" i="5"/>
  <c r="Y127" i="5"/>
  <c r="Y115" i="5"/>
  <c r="S138" i="5"/>
  <c r="K138" i="5"/>
  <c r="Y130" i="5"/>
  <c r="Y113" i="5"/>
  <c r="Y122" i="5"/>
  <c r="Y129" i="5"/>
  <c r="O138" i="5"/>
  <c r="G138" i="5"/>
  <c r="W138" i="5"/>
  <c r="N138" i="5"/>
  <c r="Y112" i="5"/>
  <c r="T138" i="5"/>
  <c r="Y121" i="5"/>
  <c r="Y133" i="5"/>
  <c r="Y119" i="5"/>
  <c r="E138" i="5"/>
  <c r="Y120" i="5"/>
  <c r="Y137" i="5"/>
  <c r="AA36" i="5"/>
  <c r="AA73" i="5" s="1"/>
  <c r="AA110" i="5" s="1"/>
  <c r="U151" i="5"/>
  <c r="V150" i="5"/>
  <c r="Z111" i="5"/>
  <c r="Z112" i="5"/>
  <c r="Z113" i="5"/>
  <c r="Z114" i="5"/>
  <c r="Z115" i="5"/>
  <c r="Z116" i="5"/>
  <c r="Z117" i="5"/>
  <c r="Z118" i="5"/>
  <c r="Z119" i="5"/>
  <c r="Z120" i="5"/>
  <c r="Z121" i="5"/>
  <c r="Z122" i="5"/>
  <c r="Z123" i="5"/>
  <c r="Z124" i="5"/>
  <c r="Z125" i="5"/>
  <c r="Z126" i="5"/>
  <c r="Z127" i="5"/>
  <c r="Z128" i="5"/>
  <c r="Z129" i="5"/>
  <c r="Z130" i="5"/>
  <c r="Z131" i="5"/>
  <c r="Z132" i="5"/>
  <c r="Z133" i="5"/>
  <c r="Z134" i="5"/>
  <c r="Z135" i="5"/>
  <c r="Z136" i="5"/>
  <c r="Z137" i="5"/>
  <c r="Z138" i="5"/>
  <c r="Z109" i="5"/>
  <c r="AB35" i="5"/>
  <c r="AA72" i="5"/>
  <c r="F139" i="5"/>
  <c r="P139" i="5"/>
  <c r="M139" i="5"/>
  <c r="E139" i="5"/>
  <c r="J139" i="5"/>
  <c r="Z139" i="5"/>
  <c r="G139" i="5"/>
  <c r="W139" i="5"/>
  <c r="T139" i="5"/>
  <c r="V139" i="5"/>
  <c r="Y139" i="5"/>
  <c r="U139" i="5"/>
  <c r="N139" i="5"/>
  <c r="K139" i="5"/>
  <c r="H139" i="5"/>
  <c r="X139" i="5"/>
  <c r="I139" i="5"/>
  <c r="S139" i="5"/>
  <c r="Q139" i="5"/>
  <c r="R139" i="5"/>
  <c r="O139" i="5"/>
  <c r="L139" i="5"/>
  <c r="D104" i="5"/>
  <c r="D68" i="5"/>
  <c r="AB44" i="5"/>
  <c r="AB46" i="5"/>
  <c r="AA84" i="5"/>
  <c r="AA77" i="5"/>
  <c r="AA83" i="5"/>
  <c r="P67" i="5"/>
  <c r="W67" i="5"/>
  <c r="AA94" i="5"/>
  <c r="AA85" i="5"/>
  <c r="V67" i="5"/>
  <c r="AA82" i="5"/>
  <c r="AB164" i="5"/>
  <c r="AA88" i="5"/>
  <c r="R67" i="5"/>
  <c r="AB183" i="5"/>
  <c r="AB182" i="5"/>
  <c r="F67" i="5"/>
  <c r="AA91" i="5"/>
  <c r="AA67" i="5"/>
  <c r="AB58" i="5"/>
  <c r="AB168" i="5"/>
  <c r="V103" i="5"/>
  <c r="AB159" i="5"/>
  <c r="H103" i="5"/>
  <c r="AB158" i="5"/>
  <c r="AA89" i="5"/>
  <c r="AB67" i="5"/>
  <c r="AA86" i="5"/>
  <c r="AA103" i="5"/>
  <c r="AB60" i="5"/>
  <c r="AB152" i="5"/>
  <c r="AB47" i="5"/>
  <c r="AA80" i="5"/>
  <c r="AB54" i="5"/>
  <c r="E103" i="5"/>
  <c r="K103" i="5"/>
  <c r="AB167" i="5"/>
  <c r="M67" i="5"/>
  <c r="AB169" i="5"/>
  <c r="AB38" i="5"/>
  <c r="AA99" i="5"/>
  <c r="AB180" i="5"/>
  <c r="I67" i="5"/>
  <c r="T103" i="5"/>
  <c r="H67" i="5"/>
  <c r="AB56" i="5"/>
  <c r="AB154" i="5"/>
  <c r="R103" i="5"/>
  <c r="AB41" i="5"/>
  <c r="AA95" i="5"/>
  <c r="AA98" i="5"/>
  <c r="AB61" i="5"/>
  <c r="S67" i="5"/>
  <c r="AB171" i="5"/>
  <c r="AB160" i="5"/>
  <c r="AA100" i="5"/>
  <c r="AB45" i="5"/>
  <c r="AB174" i="5"/>
  <c r="AB161" i="5"/>
  <c r="AB50" i="5"/>
  <c r="Q103" i="5"/>
  <c r="AA102" i="5"/>
  <c r="AB177" i="5"/>
  <c r="T67" i="5"/>
  <c r="F103" i="5"/>
  <c r="AB53" i="5"/>
  <c r="AB37" i="5"/>
  <c r="W103" i="5"/>
  <c r="AB170" i="5"/>
  <c r="AB175" i="5"/>
  <c r="AB66" i="5"/>
  <c r="N67" i="5"/>
  <c r="AA92" i="5"/>
  <c r="E67" i="5"/>
  <c r="AB51" i="5"/>
  <c r="AB166" i="5"/>
  <c r="AB63" i="5"/>
  <c r="AB176" i="5"/>
  <c r="Z103" i="5"/>
  <c r="AB181" i="5"/>
  <c r="AB173" i="5"/>
  <c r="AA97" i="5"/>
  <c r="S103" i="5"/>
  <c r="AB165" i="5"/>
  <c r="AA79" i="5"/>
  <c r="AB59" i="5"/>
  <c r="X67" i="5"/>
  <c r="M103" i="5"/>
  <c r="AA87" i="5"/>
  <c r="AB156" i="5"/>
  <c r="Q67" i="5"/>
  <c r="L103" i="5"/>
  <c r="AB40" i="5"/>
  <c r="AB163" i="5"/>
  <c r="J103" i="5"/>
  <c r="Y67" i="5"/>
  <c r="AB65" i="5"/>
  <c r="AA81" i="5"/>
  <c r="AA78" i="5"/>
  <c r="AB49" i="5"/>
  <c r="AB162" i="5"/>
  <c r="AA90" i="5"/>
  <c r="I103" i="5"/>
  <c r="L67" i="5"/>
  <c r="J67" i="5"/>
  <c r="G67" i="5"/>
  <c r="AA101" i="5"/>
  <c r="AA74" i="5"/>
  <c r="P103" i="5"/>
  <c r="Y103" i="5"/>
  <c r="AB42" i="5"/>
  <c r="AB55" i="5"/>
  <c r="N103" i="5"/>
  <c r="AA75" i="5"/>
  <c r="AB39" i="5"/>
  <c r="AB43" i="5"/>
  <c r="AA96" i="5"/>
  <c r="AB157" i="5"/>
  <c r="AB179" i="5"/>
  <c r="G103" i="5"/>
  <c r="K67" i="5"/>
  <c r="AB153" i="5"/>
  <c r="AB155" i="5"/>
  <c r="O103" i="5"/>
  <c r="U67" i="5"/>
  <c r="AB64" i="5"/>
  <c r="X103" i="5"/>
  <c r="AA76" i="5"/>
  <c r="AB48" i="5"/>
  <c r="AB62" i="5"/>
  <c r="O67" i="5"/>
  <c r="AB178" i="5"/>
  <c r="AB52" i="5"/>
  <c r="U103" i="5"/>
  <c r="AB172" i="5"/>
  <c r="AB57" i="5"/>
  <c r="Z67" i="5"/>
  <c r="AA93" i="5"/>
  <c r="AB36" i="5" l="1"/>
  <c r="AB73" i="5" s="1"/>
  <c r="AB110" i="5" s="1"/>
  <c r="V151" i="5"/>
  <c r="W15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09" i="5"/>
  <c r="AC35" i="5"/>
  <c r="AB72" i="5"/>
  <c r="R140" i="5"/>
  <c r="H140" i="5"/>
  <c r="Y140" i="5"/>
  <c r="X140" i="5"/>
  <c r="P140" i="5"/>
  <c r="M140" i="5"/>
  <c r="F140" i="5"/>
  <c r="V140" i="5"/>
  <c r="S140" i="5"/>
  <c r="I140" i="5"/>
  <c r="T140" i="5"/>
  <c r="Q140" i="5"/>
  <c r="J140" i="5"/>
  <c r="Z140" i="5"/>
  <c r="G140" i="5"/>
  <c r="W140" i="5"/>
  <c r="O140" i="5"/>
  <c r="L140" i="5"/>
  <c r="E140" i="5"/>
  <c r="U140" i="5"/>
  <c r="N140" i="5"/>
  <c r="K140" i="5"/>
  <c r="AA140" i="5"/>
  <c r="D105" i="5"/>
  <c r="AB77" i="5"/>
  <c r="AC62" i="5"/>
  <c r="AC152" i="5"/>
  <c r="AB88" i="5"/>
  <c r="E68" i="5"/>
  <c r="AC49" i="5"/>
  <c r="X68" i="5"/>
  <c r="AC54" i="5"/>
  <c r="AC167" i="5"/>
  <c r="AC165" i="5"/>
  <c r="AC154" i="5"/>
  <c r="N68" i="5"/>
  <c r="AC57" i="5"/>
  <c r="F68" i="5"/>
  <c r="F104" i="5"/>
  <c r="AC65" i="5"/>
  <c r="AB94" i="5"/>
  <c r="AB86" i="5"/>
  <c r="AC164" i="5"/>
  <c r="AC170" i="5"/>
  <c r="Q104" i="5"/>
  <c r="AC40" i="5"/>
  <c r="AB75" i="5"/>
  <c r="AC39" i="5"/>
  <c r="AC45" i="5"/>
  <c r="AA68" i="5"/>
  <c r="AC178" i="5"/>
  <c r="X104" i="5"/>
  <c r="W104" i="5"/>
  <c r="AC179" i="5"/>
  <c r="AC162" i="5"/>
  <c r="AB78" i="5"/>
  <c r="Q68" i="5"/>
  <c r="AC174" i="5"/>
  <c r="AC175" i="5"/>
  <c r="AC68" i="5"/>
  <c r="O104" i="5"/>
  <c r="V68" i="5"/>
  <c r="AB79" i="5"/>
  <c r="AB83" i="5"/>
  <c r="AC172" i="5"/>
  <c r="AB97" i="5"/>
  <c r="AC51" i="5"/>
  <c r="AC37" i="5"/>
  <c r="AB99" i="5"/>
  <c r="T104" i="5"/>
  <c r="AC180" i="5"/>
  <c r="AC157" i="5"/>
  <c r="AB89" i="5"/>
  <c r="AB81" i="5"/>
  <c r="E104" i="5"/>
  <c r="AC160" i="5"/>
  <c r="U68" i="5"/>
  <c r="AA104" i="5"/>
  <c r="AB82" i="5"/>
  <c r="AC44" i="5"/>
  <c r="AC50" i="5"/>
  <c r="K104" i="5"/>
  <c r="L104" i="5"/>
  <c r="AC176" i="5"/>
  <c r="M68" i="5"/>
  <c r="J68" i="5"/>
  <c r="AC169" i="5"/>
  <c r="AC161" i="5"/>
  <c r="AB98" i="5"/>
  <c r="AC181" i="5"/>
  <c r="AB101" i="5"/>
  <c r="AB90" i="5"/>
  <c r="L68" i="5"/>
  <c r="AC52" i="5"/>
  <c r="G104" i="5"/>
  <c r="AC66" i="5"/>
  <c r="AC171" i="5"/>
  <c r="AC58" i="5"/>
  <c r="H68" i="5"/>
  <c r="O68" i="5"/>
  <c r="R104" i="5"/>
  <c r="AC153" i="5"/>
  <c r="AB91" i="5"/>
  <c r="AC43" i="5"/>
  <c r="M104" i="5"/>
  <c r="P68" i="5"/>
  <c r="I104" i="5"/>
  <c r="Z104" i="5"/>
  <c r="AC64" i="5"/>
  <c r="AB68" i="5"/>
  <c r="AB102" i="5"/>
  <c r="AC59" i="5"/>
  <c r="AC168" i="5"/>
  <c r="AB95" i="5"/>
  <c r="AB74" i="5"/>
  <c r="AC158" i="5"/>
  <c r="AB93" i="5"/>
  <c r="W68" i="5"/>
  <c r="AC159" i="5"/>
  <c r="AC47" i="5"/>
  <c r="T68" i="5"/>
  <c r="AC177" i="5"/>
  <c r="R68" i="5"/>
  <c r="Z68" i="5"/>
  <c r="S104" i="5"/>
  <c r="N104" i="5"/>
  <c r="AB85" i="5"/>
  <c r="AB103" i="5"/>
  <c r="AB104" i="5"/>
  <c r="AC42" i="5"/>
  <c r="AC173" i="5"/>
  <c r="AC38" i="5"/>
  <c r="AC183" i="5"/>
  <c r="AB84" i="5"/>
  <c r="AB76" i="5"/>
  <c r="AB87" i="5"/>
  <c r="G68" i="5"/>
  <c r="AB100" i="5"/>
  <c r="AC163" i="5"/>
  <c r="AC67" i="5"/>
  <c r="AC61" i="5"/>
  <c r="AC63" i="5"/>
  <c r="S68" i="5"/>
  <c r="U104" i="5"/>
  <c r="P104" i="5"/>
  <c r="AB80" i="5"/>
  <c r="K68" i="5"/>
  <c r="AC46" i="5"/>
  <c r="Y104" i="5"/>
  <c r="AC156" i="5"/>
  <c r="H104" i="5"/>
  <c r="AC56" i="5"/>
  <c r="AB96" i="5"/>
  <c r="Y68" i="5"/>
  <c r="AC48" i="5"/>
  <c r="AB92" i="5"/>
  <c r="AC155" i="5"/>
  <c r="AC53" i="5"/>
  <c r="AC60" i="5"/>
  <c r="AC182" i="5"/>
  <c r="AC41" i="5"/>
  <c r="I68" i="5"/>
  <c r="J104" i="5"/>
  <c r="V104" i="5"/>
  <c r="AC166" i="5"/>
  <c r="AC55" i="5"/>
  <c r="AC36" i="5" l="1"/>
  <c r="AC73" i="5" s="1"/>
  <c r="AC110" i="5" s="1"/>
  <c r="X150" i="5"/>
  <c r="W151" i="5"/>
  <c r="AB111" i="5"/>
  <c r="AB112" i="5"/>
  <c r="AB113" i="5"/>
  <c r="AB114" i="5"/>
  <c r="AB115" i="5"/>
  <c r="AB116" i="5"/>
  <c r="AB117" i="5"/>
  <c r="AB118" i="5"/>
  <c r="AB119" i="5"/>
  <c r="AB120" i="5"/>
  <c r="AB121" i="5"/>
  <c r="AB122" i="5"/>
  <c r="AB123" i="5"/>
  <c r="AB124" i="5"/>
  <c r="AB125" i="5"/>
  <c r="AB126" i="5"/>
  <c r="AB127" i="5"/>
  <c r="AB128" i="5"/>
  <c r="AB129" i="5"/>
  <c r="AB130" i="5"/>
  <c r="AB131" i="5"/>
  <c r="AB132" i="5"/>
  <c r="AB133" i="5"/>
  <c r="AB134" i="5"/>
  <c r="AB135" i="5"/>
  <c r="AB136" i="5"/>
  <c r="AB137" i="5"/>
  <c r="AB138" i="5"/>
  <c r="AB139" i="5"/>
  <c r="AB140" i="5"/>
  <c r="AC72" i="5"/>
  <c r="AD35" i="5"/>
  <c r="AB109" i="5"/>
  <c r="L141" i="5"/>
  <c r="AB141" i="5"/>
  <c r="E141" i="5"/>
  <c r="U141" i="5"/>
  <c r="N141" i="5"/>
  <c r="K141" i="5"/>
  <c r="P141" i="5"/>
  <c r="I141" i="5"/>
  <c r="Y141" i="5"/>
  <c r="R141" i="5"/>
  <c r="S141" i="5"/>
  <c r="O141" i="5"/>
  <c r="G141" i="5"/>
  <c r="AA141" i="5"/>
  <c r="T141" i="5"/>
  <c r="M141" i="5"/>
  <c r="F141" i="5"/>
  <c r="V141" i="5"/>
  <c r="W141" i="5"/>
  <c r="H141" i="5"/>
  <c r="X141" i="5"/>
  <c r="Q141" i="5"/>
  <c r="J141" i="5"/>
  <c r="Z141" i="5"/>
  <c r="Y105" i="5"/>
  <c r="AD152" i="5"/>
  <c r="K105" i="5"/>
  <c r="AD67" i="5"/>
  <c r="AD158" i="5"/>
  <c r="AD153" i="5"/>
  <c r="AC91" i="5"/>
  <c r="AD167" i="5"/>
  <c r="AD59" i="5"/>
  <c r="G105" i="5"/>
  <c r="AC80" i="5"/>
  <c r="AD48" i="5"/>
  <c r="AD52" i="5"/>
  <c r="AD159" i="5"/>
  <c r="AC92" i="5"/>
  <c r="AD160" i="5"/>
  <c r="W105" i="5"/>
  <c r="I105" i="5"/>
  <c r="AA105" i="5"/>
  <c r="AB105" i="5"/>
  <c r="AC96" i="5"/>
  <c r="AD39" i="5"/>
  <c r="AC79" i="5"/>
  <c r="AD164" i="5"/>
  <c r="AD49" i="5"/>
  <c r="Z105" i="5"/>
  <c r="J105" i="5"/>
  <c r="AD38" i="5"/>
  <c r="AC88" i="5"/>
  <c r="S105" i="5"/>
  <c r="AC99" i="5"/>
  <c r="T105" i="5"/>
  <c r="AD161" i="5"/>
  <c r="N105" i="5"/>
  <c r="AD178" i="5"/>
  <c r="R105" i="5"/>
  <c r="AD45" i="5"/>
  <c r="AD50" i="5"/>
  <c r="AD41" i="5"/>
  <c r="AC74" i="5"/>
  <c r="AD156" i="5"/>
  <c r="L105" i="5"/>
  <c r="AC86" i="5"/>
  <c r="AD58" i="5"/>
  <c r="AD183" i="5"/>
  <c r="AD170" i="5"/>
  <c r="AD172" i="5"/>
  <c r="AC87" i="5"/>
  <c r="Q105" i="5"/>
  <c r="AD165" i="5"/>
  <c r="AC97" i="5"/>
  <c r="E105" i="5"/>
  <c r="X105" i="5"/>
  <c r="O105" i="5"/>
  <c r="AC105" i="5"/>
  <c r="AD163" i="5"/>
  <c r="AD168" i="5"/>
  <c r="AD166" i="5"/>
  <c r="AC82" i="5"/>
  <c r="AD157" i="5"/>
  <c r="AC95" i="5"/>
  <c r="AC102" i="5"/>
  <c r="AD175" i="5"/>
  <c r="AD42" i="5"/>
  <c r="AD56" i="5"/>
  <c r="AD173" i="5"/>
  <c r="AD63" i="5"/>
  <c r="AD64" i="5"/>
  <c r="AC76" i="5"/>
  <c r="AD43" i="5"/>
  <c r="AC93" i="5"/>
  <c r="AD66" i="5"/>
  <c r="AC103" i="5"/>
  <c r="AC89" i="5"/>
  <c r="AD57" i="5"/>
  <c r="H105" i="5"/>
  <c r="AD171" i="5"/>
  <c r="AD181" i="5"/>
  <c r="AD47" i="5"/>
  <c r="AD65" i="5"/>
  <c r="P105" i="5"/>
  <c r="AC100" i="5"/>
  <c r="AD53" i="5"/>
  <c r="AD155" i="5"/>
  <c r="AD179" i="5"/>
  <c r="AD44" i="5"/>
  <c r="AD180" i="5"/>
  <c r="AD46" i="5"/>
  <c r="AC104" i="5"/>
  <c r="AD40" i="5"/>
  <c r="U105" i="5"/>
  <c r="AD62" i="5"/>
  <c r="AC83" i="5"/>
  <c r="AD60" i="5"/>
  <c r="AC78" i="5"/>
  <c r="F105" i="5"/>
  <c r="AC98" i="5"/>
  <c r="AD61" i="5"/>
  <c r="AD182" i="5"/>
  <c r="AC85" i="5"/>
  <c r="AD176" i="5"/>
  <c r="AD55" i="5"/>
  <c r="AD154" i="5"/>
  <c r="AD174" i="5"/>
  <c r="AD162" i="5"/>
  <c r="V105" i="5"/>
  <c r="AC101" i="5"/>
  <c r="AC75" i="5"/>
  <c r="AD51" i="5"/>
  <c r="M105" i="5"/>
  <c r="AC94" i="5"/>
  <c r="AC77" i="5"/>
  <c r="AD54" i="5"/>
  <c r="AD68" i="5"/>
  <c r="AC84" i="5"/>
  <c r="AD169" i="5"/>
  <c r="AD177" i="5"/>
  <c r="AC81" i="5"/>
  <c r="AC90" i="5"/>
  <c r="AD37" i="5"/>
  <c r="AD36" i="5" l="1"/>
  <c r="AD73" i="5" s="1"/>
  <c r="AD110" i="5" s="1"/>
  <c r="Y150" i="5"/>
  <c r="X151"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D72" i="5"/>
  <c r="AE35" i="5"/>
  <c r="AC109" i="5"/>
  <c r="F142" i="5"/>
  <c r="H142" i="5"/>
  <c r="V142" i="5"/>
  <c r="O142" i="5"/>
  <c r="L142" i="5"/>
  <c r="AB142" i="5"/>
  <c r="E142" i="5"/>
  <c r="U142" i="5"/>
  <c r="N142" i="5"/>
  <c r="AA142" i="5"/>
  <c r="Q142" i="5"/>
  <c r="J142" i="5"/>
  <c r="R142" i="5"/>
  <c r="S142" i="5"/>
  <c r="P142" i="5"/>
  <c r="I142" i="5"/>
  <c r="Y142" i="5"/>
  <c r="K142" i="5"/>
  <c r="X142" i="5"/>
  <c r="Z142" i="5"/>
  <c r="G142" i="5"/>
  <c r="W142" i="5"/>
  <c r="T142" i="5"/>
  <c r="M142" i="5"/>
  <c r="AC142" i="5"/>
  <c r="AE49" i="5"/>
  <c r="AD97" i="5"/>
  <c r="AE37" i="5"/>
  <c r="AE161" i="5"/>
  <c r="AE181" i="5"/>
  <c r="AE65" i="5"/>
  <c r="AE59" i="5"/>
  <c r="AE62" i="5"/>
  <c r="AE39" i="5"/>
  <c r="AD85" i="5"/>
  <c r="AE60" i="5"/>
  <c r="AE170" i="5"/>
  <c r="AE54" i="5"/>
  <c r="AD87" i="5"/>
  <c r="AE42" i="5"/>
  <c r="AE171" i="5"/>
  <c r="AE162" i="5"/>
  <c r="AD99" i="5"/>
  <c r="AE159" i="5"/>
  <c r="AD82" i="5"/>
  <c r="AE169" i="5"/>
  <c r="AE166" i="5"/>
  <c r="AD101" i="5"/>
  <c r="AD75" i="5"/>
  <c r="AE40" i="5"/>
  <c r="AD100" i="5"/>
  <c r="AD91" i="5"/>
  <c r="AD83" i="5"/>
  <c r="AD74" i="5"/>
  <c r="AD94" i="5"/>
  <c r="AE157" i="5"/>
  <c r="AE66" i="5"/>
  <c r="AE51" i="5"/>
  <c r="AE164" i="5"/>
  <c r="AD89" i="5"/>
  <c r="AE165" i="5"/>
  <c r="AD90" i="5"/>
  <c r="AD80" i="5"/>
  <c r="AD77" i="5"/>
  <c r="AE64" i="5"/>
  <c r="AE67" i="5"/>
  <c r="AE52" i="5"/>
  <c r="AE44" i="5"/>
  <c r="AE168" i="5"/>
  <c r="AE57" i="5"/>
  <c r="AD92" i="5"/>
  <c r="AE158" i="5"/>
  <c r="AE55" i="5"/>
  <c r="AD95" i="5"/>
  <c r="AD93" i="5"/>
  <c r="AE50" i="5"/>
  <c r="AE61" i="5"/>
  <c r="AE182" i="5"/>
  <c r="AD102" i="5"/>
  <c r="AD96" i="5"/>
  <c r="AE63" i="5"/>
  <c r="AE156" i="5"/>
  <c r="AE47" i="5"/>
  <c r="AE163" i="5"/>
  <c r="AE53" i="5"/>
  <c r="AD98" i="5"/>
  <c r="AD104" i="5"/>
  <c r="AE179" i="5"/>
  <c r="AE175" i="5"/>
  <c r="AD81" i="5"/>
  <c r="AD76" i="5"/>
  <c r="AE160" i="5"/>
  <c r="AE155" i="5"/>
  <c r="AE176" i="5"/>
  <c r="AD84" i="5"/>
  <c r="AE167" i="5"/>
  <c r="AE58" i="5"/>
  <c r="AD103" i="5"/>
  <c r="AD88" i="5"/>
  <c r="AE38" i="5"/>
  <c r="AE183" i="5"/>
  <c r="AE43" i="5"/>
  <c r="AE173" i="5"/>
  <c r="AD105" i="5"/>
  <c r="AE180" i="5"/>
  <c r="AD86" i="5"/>
  <c r="AE68" i="5"/>
  <c r="AE41" i="5"/>
  <c r="AE177" i="5"/>
  <c r="AD79" i="5"/>
  <c r="AE174" i="5"/>
  <c r="AD78" i="5"/>
  <c r="AE45" i="5"/>
  <c r="AE46" i="5"/>
  <c r="AE153" i="5"/>
  <c r="AE178" i="5"/>
  <c r="AE56" i="5"/>
  <c r="AE154" i="5"/>
  <c r="AE152" i="5"/>
  <c r="AE48" i="5"/>
  <c r="AE172" i="5"/>
  <c r="AE36" i="5" l="1"/>
  <c r="AE73" i="5" s="1"/>
  <c r="AE110" i="5" s="1"/>
  <c r="Y151" i="5"/>
  <c r="Z15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09" i="5"/>
  <c r="AF35" i="5"/>
  <c r="AE72" i="5"/>
  <c r="AF60" i="5"/>
  <c r="AE83" i="5"/>
  <c r="AF163" i="5"/>
  <c r="AF53" i="5"/>
  <c r="AE96" i="5"/>
  <c r="AF172" i="5"/>
  <c r="AF39" i="5"/>
  <c r="AF165" i="5"/>
  <c r="AF154" i="5"/>
  <c r="AF44" i="5"/>
  <c r="AE90" i="5"/>
  <c r="AE103" i="5"/>
  <c r="AF52" i="5"/>
  <c r="AF168" i="5"/>
  <c r="AF175" i="5"/>
  <c r="AF174" i="5"/>
  <c r="AF167" i="5"/>
  <c r="AF51" i="5"/>
  <c r="AF42" i="5"/>
  <c r="AF155" i="5"/>
  <c r="AE78" i="5"/>
  <c r="AF57" i="5"/>
  <c r="AE88" i="5"/>
  <c r="AE77" i="5"/>
  <c r="AF40" i="5"/>
  <c r="AF48" i="5"/>
  <c r="AF56" i="5"/>
  <c r="AF173" i="5"/>
  <c r="AF62" i="5"/>
  <c r="AF182" i="5"/>
  <c r="AE89" i="5"/>
  <c r="AF152" i="5"/>
  <c r="AF66" i="5"/>
  <c r="AF68" i="5"/>
  <c r="AF153" i="5"/>
  <c r="AF63" i="5"/>
  <c r="AE105" i="5"/>
  <c r="AE91" i="5"/>
  <c r="AF161" i="5"/>
  <c r="AE92" i="5"/>
  <c r="AE86" i="5"/>
  <c r="AF54" i="5"/>
  <c r="AF38" i="5"/>
  <c r="AE102" i="5"/>
  <c r="AE101" i="5"/>
  <c r="AE95" i="5"/>
  <c r="AF46" i="5"/>
  <c r="AF156" i="5"/>
  <c r="AE75" i="5"/>
  <c r="AF58" i="5"/>
  <c r="AE93" i="5"/>
  <c r="AF157" i="5"/>
  <c r="AF64" i="5"/>
  <c r="AF61" i="5"/>
  <c r="AE85" i="5"/>
  <c r="AF170" i="5"/>
  <c r="AF59" i="5"/>
  <c r="AF176" i="5"/>
  <c r="AF37" i="5"/>
  <c r="AF50" i="5"/>
  <c r="AE94" i="5"/>
  <c r="AF177" i="5"/>
  <c r="AF162" i="5"/>
  <c r="AF159" i="5"/>
  <c r="AF47" i="5"/>
  <c r="AF171" i="5"/>
  <c r="AF65" i="5"/>
  <c r="AE80" i="5"/>
  <c r="AF67" i="5"/>
  <c r="AF160" i="5"/>
  <c r="AF166" i="5"/>
  <c r="AF45" i="5"/>
  <c r="AF181" i="5"/>
  <c r="AF43" i="5"/>
  <c r="AF183" i="5"/>
  <c r="AE99" i="5"/>
  <c r="AF55" i="5"/>
  <c r="AE82" i="5"/>
  <c r="AF179" i="5"/>
  <c r="AE81" i="5"/>
  <c r="AE84" i="5"/>
  <c r="AE97" i="5"/>
  <c r="AF49" i="5"/>
  <c r="AF41" i="5"/>
  <c r="AE98" i="5"/>
  <c r="AE79" i="5"/>
  <c r="AF180" i="5"/>
  <c r="AF164" i="5"/>
  <c r="AF158" i="5"/>
  <c r="AE100" i="5"/>
  <c r="AE74" i="5"/>
  <c r="AE87" i="5"/>
  <c r="AF169" i="5"/>
  <c r="AF178" i="5"/>
  <c r="AE104" i="5"/>
  <c r="AE76" i="5"/>
  <c r="AF36" i="5" l="1"/>
  <c r="AF73" i="5" s="1"/>
  <c r="AF110" i="5" s="1"/>
  <c r="Z151" i="5"/>
  <c r="AA150" i="5"/>
  <c r="AE111" i="5"/>
  <c r="AE112" i="5"/>
  <c r="AE113" i="5"/>
  <c r="AE114" i="5"/>
  <c r="AE115" i="5"/>
  <c r="AE116" i="5"/>
  <c r="AE117" i="5"/>
  <c r="AE118" i="5"/>
  <c r="AE119" i="5"/>
  <c r="AE120" i="5"/>
  <c r="AE121" i="5"/>
  <c r="AE122" i="5"/>
  <c r="AE123" i="5"/>
  <c r="AE124" i="5"/>
  <c r="AE125" i="5"/>
  <c r="AE126" i="5"/>
  <c r="AE127" i="5"/>
  <c r="AE128" i="5"/>
  <c r="AE129" i="5"/>
  <c r="AE130" i="5"/>
  <c r="AE131" i="5"/>
  <c r="AE132" i="5"/>
  <c r="AE133" i="5"/>
  <c r="AE134" i="5"/>
  <c r="AE135" i="5"/>
  <c r="AE136" i="5"/>
  <c r="AE137" i="5"/>
  <c r="AE138" i="5"/>
  <c r="AE139" i="5"/>
  <c r="AE140" i="5"/>
  <c r="AE141" i="5"/>
  <c r="AE142" i="5"/>
  <c r="AE109" i="5"/>
  <c r="AG35" i="5"/>
  <c r="AF72" i="5"/>
  <c r="AG160" i="5"/>
  <c r="AG156" i="5"/>
  <c r="AG155" i="5"/>
  <c r="AG62" i="5"/>
  <c r="AG170" i="5"/>
  <c r="AG65" i="5"/>
  <c r="AF85" i="5"/>
  <c r="AG39" i="5"/>
  <c r="AG51" i="5"/>
  <c r="AG40" i="5"/>
  <c r="AG158" i="5"/>
  <c r="AF91" i="5"/>
  <c r="AG175" i="5"/>
  <c r="AG169" i="5"/>
  <c r="AG50" i="5"/>
  <c r="AF95" i="5"/>
  <c r="AG157" i="5"/>
  <c r="AG152" i="5"/>
  <c r="AF81" i="5"/>
  <c r="AF77" i="5"/>
  <c r="AF105" i="5"/>
  <c r="AG174" i="5"/>
  <c r="AG46" i="5"/>
  <c r="AG45" i="5"/>
  <c r="AG63" i="5"/>
  <c r="AF103" i="5"/>
  <c r="AG66" i="5"/>
  <c r="AG43" i="5"/>
  <c r="AG163" i="5"/>
  <c r="AF99" i="5"/>
  <c r="AF88" i="5"/>
  <c r="AF101" i="5"/>
  <c r="AG159" i="5"/>
  <c r="AF92" i="5"/>
  <c r="AF79" i="5"/>
  <c r="AG165" i="5"/>
  <c r="AG48" i="5"/>
  <c r="AF82" i="5"/>
  <c r="AF74" i="5"/>
  <c r="AG53" i="5"/>
  <c r="AG164" i="5"/>
  <c r="AG47" i="5"/>
  <c r="AG68" i="5"/>
  <c r="AG181" i="5"/>
  <c r="AF78" i="5"/>
  <c r="AG57" i="5"/>
  <c r="AG58" i="5"/>
  <c r="AG59" i="5"/>
  <c r="AF86" i="5"/>
  <c r="AF94" i="5"/>
  <c r="AG38" i="5"/>
  <c r="AG61" i="5"/>
  <c r="AG166" i="5"/>
  <c r="AG44" i="5"/>
  <c r="AG176" i="5"/>
  <c r="AG179" i="5"/>
  <c r="AF96" i="5"/>
  <c r="AF87" i="5"/>
  <c r="AF104" i="5"/>
  <c r="AG171" i="5"/>
  <c r="AF89" i="5"/>
  <c r="AG177" i="5"/>
  <c r="AF97" i="5"/>
  <c r="AG172" i="5"/>
  <c r="AF93" i="5"/>
  <c r="AF84" i="5"/>
  <c r="AF83" i="5"/>
  <c r="AF75" i="5"/>
  <c r="AG168" i="5"/>
  <c r="AF76" i="5"/>
  <c r="AG154" i="5"/>
  <c r="AG64" i="5"/>
  <c r="AG49" i="5"/>
  <c r="AF90" i="5"/>
  <c r="AF98" i="5"/>
  <c r="AG56" i="5"/>
  <c r="AG167" i="5"/>
  <c r="AG60" i="5"/>
  <c r="AG54" i="5"/>
  <c r="AG67" i="5"/>
  <c r="AG180" i="5"/>
  <c r="AG42" i="5"/>
  <c r="AG183" i="5"/>
  <c r="AF102" i="5"/>
  <c r="AG178" i="5"/>
  <c r="AG162" i="5"/>
  <c r="AG182" i="5"/>
  <c r="AG55" i="5"/>
  <c r="AF80" i="5"/>
  <c r="AG52" i="5"/>
  <c r="AG41" i="5"/>
  <c r="AG37" i="5"/>
  <c r="AG153" i="5"/>
  <c r="AG173" i="5"/>
  <c r="AF100" i="5"/>
  <c r="AG161" i="5"/>
  <c r="AG36" i="5" l="1"/>
  <c r="AG73" i="5" s="1"/>
  <c r="AG110" i="5" s="1"/>
  <c r="AB150" i="5"/>
  <c r="AA151"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09" i="5"/>
  <c r="AG72" i="5"/>
  <c r="AH35" i="5"/>
  <c r="AG105" i="5"/>
  <c r="AG83" i="5"/>
  <c r="AH66" i="5"/>
  <c r="AG81" i="5"/>
  <c r="AG84" i="5"/>
  <c r="AH173" i="5"/>
  <c r="AG94" i="5"/>
  <c r="AH37" i="5"/>
  <c r="AH65" i="5"/>
  <c r="AH152" i="5"/>
  <c r="AH42" i="5"/>
  <c r="AH158" i="5"/>
  <c r="AG95" i="5"/>
  <c r="AH50" i="5"/>
  <c r="AH168" i="5"/>
  <c r="AH167" i="5"/>
  <c r="AG103" i="5"/>
  <c r="AG97" i="5"/>
  <c r="AH157" i="5"/>
  <c r="AH174" i="5"/>
  <c r="AH182" i="5"/>
  <c r="AH171" i="5"/>
  <c r="AG76" i="5"/>
  <c r="AH179" i="5"/>
  <c r="AG80" i="5"/>
  <c r="AH61" i="5"/>
  <c r="AG82" i="5"/>
  <c r="AH153" i="5"/>
  <c r="AH51" i="5"/>
  <c r="AG77" i="5"/>
  <c r="AH180" i="5"/>
  <c r="AH175" i="5"/>
  <c r="AH67" i="5"/>
  <c r="AG85" i="5"/>
  <c r="AH41" i="5"/>
  <c r="AG104" i="5"/>
  <c r="AH48" i="5"/>
  <c r="AH40" i="5"/>
  <c r="AH49" i="5"/>
  <c r="AH43" i="5"/>
  <c r="AG87" i="5"/>
  <c r="AH56" i="5"/>
  <c r="AG96" i="5"/>
  <c r="AH172" i="5"/>
  <c r="AH64" i="5"/>
  <c r="AG98" i="5"/>
  <c r="AH52" i="5"/>
  <c r="AH46" i="5"/>
  <c r="AG93" i="5"/>
  <c r="AG99" i="5"/>
  <c r="AG86" i="5"/>
  <c r="AH183" i="5"/>
  <c r="AH45" i="5"/>
  <c r="AG102" i="5"/>
  <c r="AH161" i="5"/>
  <c r="AH68" i="5"/>
  <c r="AH177" i="5"/>
  <c r="AH53" i="5"/>
  <c r="AH162" i="5"/>
  <c r="AH163" i="5"/>
  <c r="AG78" i="5"/>
  <c r="AH156" i="5"/>
  <c r="AH166" i="5"/>
  <c r="AH176" i="5"/>
  <c r="AH54" i="5"/>
  <c r="AG88" i="5"/>
  <c r="AH63" i="5"/>
  <c r="AG92" i="5"/>
  <c r="AH60" i="5"/>
  <c r="AH160" i="5"/>
  <c r="AG101" i="5"/>
  <c r="AG90" i="5"/>
  <c r="AG79" i="5"/>
  <c r="AG100" i="5"/>
  <c r="AH178" i="5"/>
  <c r="AH165" i="5"/>
  <c r="AG74" i="5"/>
  <c r="AG89" i="5"/>
  <c r="AH58" i="5"/>
  <c r="AH170" i="5"/>
  <c r="AH169" i="5"/>
  <c r="AH57" i="5"/>
  <c r="AH155" i="5"/>
  <c r="AG75" i="5"/>
  <c r="AH38" i="5"/>
  <c r="AH44" i="5"/>
  <c r="AH39" i="5"/>
  <c r="AH59" i="5"/>
  <c r="AH47" i="5"/>
  <c r="AH154" i="5"/>
  <c r="AG91" i="5"/>
  <c r="AH55" i="5"/>
  <c r="AH62" i="5"/>
  <c r="AH181" i="5"/>
  <c r="AH159" i="5"/>
  <c r="AH164" i="5"/>
  <c r="AH36" i="5" l="1"/>
  <c r="AH73" i="5" s="1"/>
  <c r="AH110" i="5" s="1"/>
  <c r="AB151" i="5"/>
  <c r="AC150" i="5"/>
  <c r="AG111" i="5"/>
  <c r="AG112" i="5"/>
  <c r="AG113" i="5"/>
  <c r="AG114" i="5"/>
  <c r="AG115" i="5"/>
  <c r="AG116" i="5"/>
  <c r="AG117" i="5"/>
  <c r="AG118" i="5"/>
  <c r="AG119" i="5"/>
  <c r="AG120" i="5"/>
  <c r="AG121" i="5"/>
  <c r="AG122" i="5"/>
  <c r="AG123" i="5"/>
  <c r="AG124" i="5"/>
  <c r="AG125" i="5"/>
  <c r="AG126" i="5"/>
  <c r="AG127" i="5"/>
  <c r="AG128" i="5"/>
  <c r="AG129" i="5"/>
  <c r="AG130" i="5"/>
  <c r="AG131" i="5"/>
  <c r="AG132" i="5"/>
  <c r="AG133" i="5"/>
  <c r="AG134" i="5"/>
  <c r="AG135" i="5"/>
  <c r="AG136" i="5"/>
  <c r="AG137" i="5"/>
  <c r="AG138" i="5"/>
  <c r="AG139" i="5"/>
  <c r="AG140" i="5"/>
  <c r="AG141" i="5"/>
  <c r="AG142" i="5"/>
  <c r="AH72" i="5"/>
  <c r="AI35" i="5"/>
  <c r="AG109" i="5"/>
  <c r="AI60" i="16"/>
  <c r="AJ60" i="16" s="1"/>
  <c r="AI58" i="16"/>
  <c r="AJ58" i="16" s="1"/>
  <c r="AI50" i="16"/>
  <c r="AJ50" i="16" s="1"/>
  <c r="AI42" i="16"/>
  <c r="AJ42" i="16" s="1"/>
  <c r="AI34" i="16"/>
  <c r="AJ34" i="16" s="1"/>
  <c r="AI26" i="16"/>
  <c r="AJ26" i="16" s="1"/>
  <c r="AI18" i="16"/>
  <c r="AJ18" i="16" s="1"/>
  <c r="AI59" i="16"/>
  <c r="AJ59" i="16" s="1"/>
  <c r="AI39" i="16"/>
  <c r="AJ39" i="16" s="1"/>
  <c r="AI57" i="16"/>
  <c r="AJ57" i="16" s="1"/>
  <c r="AI49" i="16"/>
  <c r="AJ49" i="16" s="1"/>
  <c r="AI41" i="16"/>
  <c r="AJ41" i="16" s="1"/>
  <c r="AI33" i="16"/>
  <c r="AJ33" i="16" s="1"/>
  <c r="AI25" i="16"/>
  <c r="AJ25" i="16" s="1"/>
  <c r="AI17" i="16"/>
  <c r="AJ17" i="16" s="1"/>
  <c r="AI16" i="16"/>
  <c r="AJ16" i="16" s="1"/>
  <c r="AI47" i="16"/>
  <c r="AJ47" i="16" s="1"/>
  <c r="AI23" i="16"/>
  <c r="AJ23" i="16" s="1"/>
  <c r="AI56" i="16"/>
  <c r="AJ56" i="16" s="1"/>
  <c r="AI48" i="16"/>
  <c r="AJ48" i="16" s="1"/>
  <c r="AI40" i="16"/>
  <c r="AJ40" i="16" s="1"/>
  <c r="AI32" i="16"/>
  <c r="AJ32" i="16" s="1"/>
  <c r="AI24" i="16"/>
  <c r="AJ24" i="16" s="1"/>
  <c r="AI51" i="16"/>
  <c r="AJ51" i="16" s="1"/>
  <c r="AI19" i="16"/>
  <c r="AJ19" i="16" s="1"/>
  <c r="AI62" i="16"/>
  <c r="AJ62" i="16" s="1"/>
  <c r="AI54" i="16"/>
  <c r="AJ54" i="16" s="1"/>
  <c r="AI38" i="16"/>
  <c r="AJ38" i="16" s="1"/>
  <c r="AI22" i="16"/>
  <c r="AJ22" i="16" s="1"/>
  <c r="AI43" i="16"/>
  <c r="AJ43" i="16" s="1"/>
  <c r="AI53" i="16"/>
  <c r="AJ53" i="16" s="1"/>
  <c r="AI37" i="16"/>
  <c r="AJ37" i="16" s="1"/>
  <c r="AI21" i="16"/>
  <c r="AJ21" i="16" s="1"/>
  <c r="AI55" i="16"/>
  <c r="AJ55" i="16" s="1"/>
  <c r="AI15" i="16"/>
  <c r="AJ15" i="16" s="1"/>
  <c r="AI44" i="16"/>
  <c r="AJ44" i="16" s="1"/>
  <c r="AI28" i="16"/>
  <c r="AJ28" i="16" s="1"/>
  <c r="AI31" i="16"/>
  <c r="AJ31" i="16" s="1"/>
  <c r="AI2" i="16"/>
  <c r="AJ2" i="16" s="1"/>
  <c r="F2" i="16" s="1"/>
  <c r="AI6" i="16"/>
  <c r="AJ6" i="16" s="1"/>
  <c r="AI61" i="16"/>
  <c r="AJ61" i="16" s="1"/>
  <c r="AI30" i="16"/>
  <c r="AJ30" i="16" s="1"/>
  <c r="AI27" i="16"/>
  <c r="AJ27" i="16" s="1"/>
  <c r="AI29" i="16"/>
  <c r="AJ29" i="16" s="1"/>
  <c r="AI35" i="16"/>
  <c r="AJ35" i="16" s="1"/>
  <c r="AI36" i="16"/>
  <c r="AJ36" i="16" s="1"/>
  <c r="AI5" i="16"/>
  <c r="AJ5" i="16" s="1"/>
  <c r="AI10" i="16"/>
  <c r="AJ10" i="16" s="1"/>
  <c r="AI46" i="16"/>
  <c r="AJ46" i="16" s="1"/>
  <c r="AI45" i="16"/>
  <c r="AJ45" i="16" s="1"/>
  <c r="AI52" i="16"/>
  <c r="AJ52" i="16" s="1"/>
  <c r="AI7" i="16"/>
  <c r="AJ7" i="16" s="1"/>
  <c r="AI13" i="16"/>
  <c r="AJ13" i="16" s="1"/>
  <c r="AI8" i="16"/>
  <c r="AJ8" i="16" s="1"/>
  <c r="AI9" i="16"/>
  <c r="AJ9" i="16" s="1"/>
  <c r="AI12" i="16"/>
  <c r="AJ12" i="16" s="1"/>
  <c r="AI14" i="16"/>
  <c r="AJ14" i="16" s="1"/>
  <c r="AI20" i="16"/>
  <c r="AJ20" i="16" s="1"/>
  <c r="AI4" i="16"/>
  <c r="AJ4" i="16" s="1"/>
  <c r="AI11" i="16"/>
  <c r="AJ11" i="16" s="1"/>
  <c r="AI3" i="16"/>
  <c r="AJ3" i="16" s="1"/>
  <c r="AI48" i="5"/>
  <c r="AI172" i="5"/>
  <c r="AI177" i="5"/>
  <c r="AI169" i="5"/>
  <c r="AH97" i="5"/>
  <c r="AI165" i="5"/>
  <c r="AI44" i="5"/>
  <c r="AI39" i="5"/>
  <c r="AH102" i="5"/>
  <c r="AI38" i="5"/>
  <c r="AH91" i="5"/>
  <c r="AH83" i="5"/>
  <c r="AI42" i="5"/>
  <c r="AI57" i="5"/>
  <c r="AI161" i="5"/>
  <c r="AH90" i="5"/>
  <c r="AI175" i="5"/>
  <c r="AI170" i="5"/>
  <c r="AI173" i="5"/>
  <c r="AH103" i="5"/>
  <c r="AI41" i="5"/>
  <c r="AI160" i="5"/>
  <c r="AH78" i="5"/>
  <c r="AI180" i="5"/>
  <c r="AH101" i="5"/>
  <c r="AI157" i="5"/>
  <c r="AI56" i="5"/>
  <c r="AH74" i="5"/>
  <c r="AH94" i="5"/>
  <c r="AI168" i="5"/>
  <c r="AI52" i="5"/>
  <c r="AH82" i="5"/>
  <c r="AI182" i="5"/>
  <c r="AH104" i="5"/>
  <c r="AH99" i="5"/>
  <c r="AH77" i="5"/>
  <c r="AH80" i="5"/>
  <c r="AI62" i="5"/>
  <c r="AH75" i="5"/>
  <c r="AI68" i="5"/>
  <c r="AH95" i="5"/>
  <c r="AI153" i="5"/>
  <c r="AH86" i="5"/>
  <c r="AI162" i="5"/>
  <c r="AH84" i="5"/>
  <c r="AI59" i="5"/>
  <c r="AI49" i="5"/>
  <c r="AI51" i="5"/>
  <c r="AH85" i="5"/>
  <c r="AI47" i="5"/>
  <c r="AI167" i="5"/>
  <c r="AI55" i="5"/>
  <c r="AH92" i="5"/>
  <c r="AI152" i="5"/>
  <c r="AI176" i="5"/>
  <c r="AI63" i="5"/>
  <c r="AI179" i="5"/>
  <c r="AI67" i="5"/>
  <c r="AH89" i="5"/>
  <c r="AI54" i="5"/>
  <c r="AI155" i="5"/>
  <c r="AH98" i="5"/>
  <c r="AH105" i="5"/>
  <c r="AI181" i="5"/>
  <c r="AH96" i="5"/>
  <c r="AH79" i="5"/>
  <c r="AI178" i="5"/>
  <c r="AI65" i="5"/>
  <c r="AI46" i="5"/>
  <c r="AI171" i="5"/>
  <c r="AH100" i="5"/>
  <c r="AI50" i="5"/>
  <c r="AH88" i="5"/>
  <c r="AI53" i="5"/>
  <c r="AI166" i="5"/>
  <c r="AI164" i="5"/>
  <c r="AI64" i="5"/>
  <c r="AI156" i="5"/>
  <c r="AI61" i="5"/>
  <c r="AI158" i="5"/>
  <c r="AH81" i="5"/>
  <c r="AI60" i="5"/>
  <c r="AI159" i="5"/>
  <c r="AH87" i="5"/>
  <c r="AI45" i="5"/>
  <c r="AH93" i="5"/>
  <c r="AI163" i="5"/>
  <c r="AI154" i="5"/>
  <c r="AI66" i="5"/>
  <c r="AI58" i="5"/>
  <c r="AI37" i="5"/>
  <c r="AI40" i="5"/>
  <c r="AH76" i="5"/>
  <c r="AI43" i="5"/>
  <c r="AI183" i="5"/>
  <c r="AI174" i="5"/>
  <c r="AI36" i="5" l="1"/>
  <c r="AI73" i="5" s="1"/>
  <c r="AI110" i="5" s="1"/>
  <c r="AC151" i="5"/>
  <c r="AD150" i="5"/>
  <c r="AH111" i="5"/>
  <c r="AH112" i="5"/>
  <c r="AH113" i="5"/>
  <c r="AH114" i="5"/>
  <c r="AH115" i="5"/>
  <c r="AH116" i="5"/>
  <c r="AH117" i="5"/>
  <c r="AH118" i="5"/>
  <c r="AH119" i="5"/>
  <c r="AH120" i="5"/>
  <c r="AH121" i="5"/>
  <c r="AH122" i="5"/>
  <c r="AH123" i="5"/>
  <c r="AH124" i="5"/>
  <c r="AH125" i="5"/>
  <c r="AH126" i="5"/>
  <c r="AH127" i="5"/>
  <c r="AH128" i="5"/>
  <c r="AH129" i="5"/>
  <c r="AH130" i="5"/>
  <c r="AH131" i="5"/>
  <c r="AH132" i="5"/>
  <c r="AH133" i="5"/>
  <c r="AH134" i="5"/>
  <c r="AH135" i="5"/>
  <c r="AH136" i="5"/>
  <c r="AH137" i="5"/>
  <c r="AH138" i="5"/>
  <c r="AH139" i="5"/>
  <c r="AH140" i="5"/>
  <c r="AH141" i="5"/>
  <c r="AH142" i="5"/>
  <c r="AJ35" i="5"/>
  <c r="AI72" i="5"/>
  <c r="AH109" i="5"/>
  <c r="E2" i="16"/>
  <c r="G2" i="16" s="1"/>
  <c r="J2" i="16" s="1"/>
  <c r="F3" i="16"/>
  <c r="AI105" i="5"/>
  <c r="AJ65" i="5"/>
  <c r="AJ172" i="5"/>
  <c r="AJ176" i="5"/>
  <c r="AI80" i="5"/>
  <c r="AJ175" i="5"/>
  <c r="AJ44" i="5"/>
  <c r="AJ152" i="5"/>
  <c r="AJ178" i="5"/>
  <c r="AJ171" i="5"/>
  <c r="AJ157" i="5"/>
  <c r="AI95" i="5"/>
  <c r="AJ155" i="5"/>
  <c r="AI75" i="5"/>
  <c r="AJ40" i="5"/>
  <c r="AI90" i="5"/>
  <c r="AI89" i="5"/>
  <c r="AI98" i="5"/>
  <c r="AJ47" i="5"/>
  <c r="AJ180" i="5"/>
  <c r="AJ164" i="5"/>
  <c r="AJ57" i="5"/>
  <c r="AJ62" i="5"/>
  <c r="AI96" i="5"/>
  <c r="AJ54" i="5"/>
  <c r="AJ159" i="5"/>
  <c r="AI86" i="5"/>
  <c r="AJ43" i="5"/>
  <c r="AJ161" i="5"/>
  <c r="AI87" i="5"/>
  <c r="AI84" i="5"/>
  <c r="AJ177" i="5"/>
  <c r="AI92" i="5"/>
  <c r="AI104" i="5"/>
  <c r="AJ39" i="5"/>
  <c r="AI103" i="5"/>
  <c r="AJ59" i="5"/>
  <c r="AJ166" i="5"/>
  <c r="AJ42" i="5"/>
  <c r="AJ67" i="5"/>
  <c r="AJ169" i="5"/>
  <c r="AJ165" i="5"/>
  <c r="AI93" i="5"/>
  <c r="AJ163" i="5"/>
  <c r="AJ49" i="5"/>
  <c r="AJ158" i="5"/>
  <c r="AJ45" i="5"/>
  <c r="AI101" i="5"/>
  <c r="AI94" i="5"/>
  <c r="AJ51" i="5"/>
  <c r="AJ183" i="5"/>
  <c r="AJ181" i="5"/>
  <c r="AI97" i="5"/>
  <c r="AJ160" i="5"/>
  <c r="AJ61" i="5"/>
  <c r="AJ156" i="5"/>
  <c r="AJ68" i="5"/>
  <c r="AI102" i="5"/>
  <c r="AJ37" i="5"/>
  <c r="AJ48" i="5"/>
  <c r="AJ162" i="5"/>
  <c r="AI77" i="5"/>
  <c r="AJ174" i="5"/>
  <c r="AI88" i="5"/>
  <c r="AJ154" i="5"/>
  <c r="AJ41" i="5"/>
  <c r="AJ182" i="5"/>
  <c r="AJ58" i="5"/>
  <c r="AJ53" i="5"/>
  <c r="AJ55" i="5"/>
  <c r="AJ173" i="5"/>
  <c r="AI78" i="5"/>
  <c r="AJ50" i="5"/>
  <c r="AJ38" i="5"/>
  <c r="AI79" i="5"/>
  <c r="AJ64" i="5"/>
  <c r="AJ46" i="5"/>
  <c r="AI91" i="5"/>
  <c r="AJ66" i="5"/>
  <c r="AJ153" i="5"/>
  <c r="AI74" i="5"/>
  <c r="AI83" i="5"/>
  <c r="AJ167" i="5"/>
  <c r="AJ56" i="5"/>
  <c r="AJ60" i="5"/>
  <c r="AI76" i="5"/>
  <c r="AJ168" i="5"/>
  <c r="AJ63" i="5"/>
  <c r="AJ170" i="5"/>
  <c r="AI99" i="5"/>
  <c r="AI85" i="5"/>
  <c r="AI81" i="5"/>
  <c r="AI100" i="5"/>
  <c r="AI82" i="5"/>
  <c r="AJ179" i="5"/>
  <c r="AJ52" i="5"/>
  <c r="AJ36" i="5" l="1"/>
  <c r="AJ73" i="5" s="1"/>
  <c r="AJ110" i="5" s="1"/>
  <c r="AD151" i="5"/>
  <c r="AE150" i="5"/>
  <c r="AI111" i="5"/>
  <c r="AI112" i="5"/>
  <c r="AI113" i="5"/>
  <c r="AI114" i="5"/>
  <c r="AI115" i="5"/>
  <c r="AI116" i="5"/>
  <c r="AI117" i="5"/>
  <c r="AI118" i="5"/>
  <c r="AI119" i="5"/>
  <c r="AI120" i="5"/>
  <c r="AI121" i="5"/>
  <c r="AI122" i="5"/>
  <c r="AI123" i="5"/>
  <c r="AI124" i="5"/>
  <c r="AI125" i="5"/>
  <c r="AI126" i="5"/>
  <c r="AI127" i="5"/>
  <c r="AI128" i="5"/>
  <c r="AI129" i="5"/>
  <c r="AI130" i="5"/>
  <c r="AI131" i="5"/>
  <c r="AI132" i="5"/>
  <c r="AI133" i="5"/>
  <c r="AI134" i="5"/>
  <c r="AI135" i="5"/>
  <c r="AI136" i="5"/>
  <c r="AI137" i="5"/>
  <c r="AI138" i="5"/>
  <c r="AI139" i="5"/>
  <c r="AI140" i="5"/>
  <c r="AI141" i="5"/>
  <c r="AI142" i="5"/>
  <c r="AI109" i="5"/>
  <c r="AK35" i="5"/>
  <c r="AJ72" i="5"/>
  <c r="K2" i="16"/>
  <c r="E3" i="16"/>
  <c r="G3" i="16" s="1"/>
  <c r="J3" i="16" s="1"/>
  <c r="AK68" i="5"/>
  <c r="AK172" i="5"/>
  <c r="AK58" i="5"/>
  <c r="AK64" i="5"/>
  <c r="AJ89" i="5"/>
  <c r="AK51" i="5"/>
  <c r="AJ78" i="5"/>
  <c r="AJ93" i="5"/>
  <c r="AK41" i="5"/>
  <c r="AK155" i="5"/>
  <c r="AK152" i="5"/>
  <c r="AK40" i="5"/>
  <c r="AK52" i="5"/>
  <c r="AK158" i="5"/>
  <c r="AJ81" i="5"/>
  <c r="AK181" i="5"/>
  <c r="AK37" i="5"/>
  <c r="AK162" i="5"/>
  <c r="AJ103" i="5"/>
  <c r="AK39" i="5"/>
  <c r="AK59" i="5"/>
  <c r="AJ94" i="5"/>
  <c r="AK49" i="5"/>
  <c r="AJ85" i="5"/>
  <c r="AK171" i="5"/>
  <c r="AK38" i="5"/>
  <c r="AK47" i="5"/>
  <c r="AJ75" i="5"/>
  <c r="AJ79" i="5"/>
  <c r="AJ97" i="5"/>
  <c r="AJ77" i="5"/>
  <c r="AK161" i="5"/>
  <c r="AK179" i="5"/>
  <c r="AJ101" i="5"/>
  <c r="AK166" i="5"/>
  <c r="AJ80" i="5"/>
  <c r="AK178" i="5"/>
  <c r="AK177" i="5"/>
  <c r="AJ90" i="5"/>
  <c r="AK62" i="5"/>
  <c r="AK154" i="5"/>
  <c r="AK56" i="5"/>
  <c r="AK44" i="5"/>
  <c r="AJ86" i="5"/>
  <c r="AK182" i="5"/>
  <c r="AK167" i="5"/>
  <c r="AJ84" i="5"/>
  <c r="AJ95" i="5"/>
  <c r="AK165" i="5"/>
  <c r="AK163" i="5"/>
  <c r="AJ102" i="5"/>
  <c r="AK46" i="5"/>
  <c r="AK174" i="5"/>
  <c r="AJ105" i="5"/>
  <c r="AK160" i="5"/>
  <c r="AK156" i="5"/>
  <c r="AK65" i="5"/>
  <c r="AK55" i="5"/>
  <c r="AJ88" i="5"/>
  <c r="AK43" i="5"/>
  <c r="AK169" i="5"/>
  <c r="AJ92" i="5"/>
  <c r="AJ96" i="5"/>
  <c r="AK53" i="5"/>
  <c r="AK61" i="5"/>
  <c r="AJ76" i="5"/>
  <c r="AK50" i="5"/>
  <c r="AK45" i="5"/>
  <c r="AJ99" i="5"/>
  <c r="AK60" i="5"/>
  <c r="AK170" i="5"/>
  <c r="AK157" i="5"/>
  <c r="AK164" i="5"/>
  <c r="AJ82" i="5"/>
  <c r="AK159" i="5"/>
  <c r="AK175" i="5"/>
  <c r="AJ87" i="5"/>
  <c r="AK180" i="5"/>
  <c r="AK153" i="5"/>
  <c r="AJ100" i="5"/>
  <c r="AJ83" i="5"/>
  <c r="AK173" i="5"/>
  <c r="AK183" i="5"/>
  <c r="AK57" i="5"/>
  <c r="AK168" i="5"/>
  <c r="AJ74" i="5"/>
  <c r="AK54" i="5"/>
  <c r="AJ91" i="5"/>
  <c r="AJ104" i="5"/>
  <c r="AJ98" i="5"/>
  <c r="AK67" i="5"/>
  <c r="AK176" i="5"/>
  <c r="AK63" i="5"/>
  <c r="AK42" i="5"/>
  <c r="AK48" i="5"/>
  <c r="AK66" i="5"/>
  <c r="AK36" i="5" l="1"/>
  <c r="AK73" i="5" s="1"/>
  <c r="AK110" i="5" s="1"/>
  <c r="AF150" i="5"/>
  <c r="AE151" i="5"/>
  <c r="AJ111" i="5"/>
  <c r="AJ112" i="5"/>
  <c r="AJ113" i="5"/>
  <c r="AJ114" i="5"/>
  <c r="AJ115" i="5"/>
  <c r="AJ116" i="5"/>
  <c r="AJ117" i="5"/>
  <c r="AJ118" i="5"/>
  <c r="AJ119" i="5"/>
  <c r="AJ120" i="5"/>
  <c r="AJ121" i="5"/>
  <c r="AJ122" i="5"/>
  <c r="AJ123" i="5"/>
  <c r="AJ124" i="5"/>
  <c r="AJ125" i="5"/>
  <c r="AJ126" i="5"/>
  <c r="AJ127" i="5"/>
  <c r="AJ128" i="5"/>
  <c r="AJ129" i="5"/>
  <c r="AJ130" i="5"/>
  <c r="AJ131" i="5"/>
  <c r="AJ132" i="5"/>
  <c r="AJ133" i="5"/>
  <c r="AJ134" i="5"/>
  <c r="AJ135" i="5"/>
  <c r="AJ136" i="5"/>
  <c r="AJ137" i="5"/>
  <c r="AJ138" i="5"/>
  <c r="AJ139" i="5"/>
  <c r="AJ140" i="5"/>
  <c r="AJ141" i="5"/>
  <c r="AJ142" i="5"/>
  <c r="AJ109" i="5"/>
  <c r="AK72" i="5"/>
  <c r="AL35" i="5"/>
  <c r="K3" i="16"/>
  <c r="N3" i="16" s="1"/>
  <c r="N2" i="16"/>
  <c r="L2" i="16"/>
  <c r="M2" i="16" s="1"/>
  <c r="H2" i="16"/>
  <c r="AL39" i="5"/>
  <c r="AK84" i="5"/>
  <c r="AK98" i="5"/>
  <c r="AK104" i="5"/>
  <c r="AL174" i="5"/>
  <c r="AL177" i="5"/>
  <c r="AK95" i="5"/>
  <c r="AL178" i="5"/>
  <c r="AL182" i="5"/>
  <c r="AL56" i="5"/>
  <c r="AL156" i="5"/>
  <c r="AL168" i="5"/>
  <c r="AL46" i="5"/>
  <c r="AL159" i="5"/>
  <c r="AK76" i="5"/>
  <c r="AL154" i="5"/>
  <c r="AL166" i="5"/>
  <c r="AL57" i="5"/>
  <c r="AL44" i="5"/>
  <c r="AL171" i="5"/>
  <c r="AK92" i="5"/>
  <c r="AL38" i="5"/>
  <c r="AL42" i="5"/>
  <c r="AL175" i="5"/>
  <c r="AK83" i="5"/>
  <c r="AK93" i="5"/>
  <c r="AK78" i="5"/>
  <c r="AL50" i="5"/>
  <c r="AK100" i="5"/>
  <c r="AL63" i="5"/>
  <c r="AK89" i="5"/>
  <c r="AK74" i="5"/>
  <c r="AL41" i="5"/>
  <c r="AL61" i="5"/>
  <c r="AL67" i="5"/>
  <c r="AL172" i="5"/>
  <c r="AK86" i="5"/>
  <c r="AL62" i="5"/>
  <c r="AK97" i="5"/>
  <c r="AK79" i="5"/>
  <c r="AL164" i="5"/>
  <c r="AL167" i="5"/>
  <c r="AL163" i="5"/>
  <c r="AL45" i="5"/>
  <c r="AL53" i="5"/>
  <c r="AK77" i="5"/>
  <c r="AK105" i="5"/>
  <c r="AK103" i="5"/>
  <c r="AL47" i="5"/>
  <c r="AL64" i="5"/>
  <c r="AL43" i="5"/>
  <c r="AL55" i="5"/>
  <c r="AL158" i="5"/>
  <c r="AK90" i="5"/>
  <c r="AL161" i="5"/>
  <c r="AL51" i="5"/>
  <c r="AL157" i="5"/>
  <c r="AK102" i="5"/>
  <c r="AL65" i="5"/>
  <c r="AL180" i="5"/>
  <c r="AK99" i="5"/>
  <c r="AK88" i="5"/>
  <c r="AK85" i="5"/>
  <c r="AK94" i="5"/>
  <c r="AL181" i="5"/>
  <c r="AL170" i="5"/>
  <c r="AL155" i="5"/>
  <c r="AL68" i="5"/>
  <c r="AL48" i="5"/>
  <c r="AL59" i="5"/>
  <c r="AK91" i="5"/>
  <c r="AL40" i="5"/>
  <c r="AL165" i="5"/>
  <c r="AL152" i="5"/>
  <c r="AK87" i="5"/>
  <c r="AK80" i="5"/>
  <c r="AK96" i="5"/>
  <c r="AL54" i="5"/>
  <c r="AL66" i="5"/>
  <c r="AK81" i="5"/>
  <c r="AK75" i="5"/>
  <c r="AL160" i="5"/>
  <c r="AL49" i="5"/>
  <c r="AL58" i="5"/>
  <c r="AL173" i="5"/>
  <c r="AK101" i="5"/>
  <c r="AK82" i="5"/>
  <c r="AL60" i="5"/>
  <c r="AL162" i="5"/>
  <c r="AL52" i="5"/>
  <c r="AL37" i="5"/>
  <c r="AL183" i="5"/>
  <c r="AL169" i="5"/>
  <c r="AL153" i="5"/>
  <c r="AL179" i="5"/>
  <c r="AL176" i="5"/>
  <c r="AL36" i="5" l="1"/>
  <c r="AL73" i="5" s="1"/>
  <c r="AL110" i="5" s="1"/>
  <c r="AG150" i="5"/>
  <c r="AF151" i="5"/>
  <c r="AK111" i="5"/>
  <c r="AK112" i="5"/>
  <c r="AK113" i="5"/>
  <c r="AK114" i="5"/>
  <c r="AK115" i="5"/>
  <c r="AK116" i="5"/>
  <c r="AK117" i="5"/>
  <c r="AK118" i="5"/>
  <c r="AK119" i="5"/>
  <c r="AK120" i="5"/>
  <c r="AK121" i="5"/>
  <c r="AK122" i="5"/>
  <c r="AK123" i="5"/>
  <c r="AK124" i="5"/>
  <c r="AK125" i="5"/>
  <c r="AK126" i="5"/>
  <c r="AK127" i="5"/>
  <c r="AK128" i="5"/>
  <c r="AK129" i="5"/>
  <c r="AK130" i="5"/>
  <c r="AK131" i="5"/>
  <c r="AK132" i="5"/>
  <c r="AK133" i="5"/>
  <c r="AK134" i="5"/>
  <c r="AK135" i="5"/>
  <c r="AK136" i="5"/>
  <c r="AK137" i="5"/>
  <c r="AK138" i="5"/>
  <c r="AK139" i="5"/>
  <c r="AK140" i="5"/>
  <c r="AK141" i="5"/>
  <c r="AK142" i="5"/>
  <c r="AL72" i="5"/>
  <c r="AM35" i="5"/>
  <c r="AK109" i="5"/>
  <c r="O3" i="16"/>
  <c r="P3" i="16"/>
  <c r="L3" i="16"/>
  <c r="M3" i="16" s="1"/>
  <c r="Q2" i="16"/>
  <c r="H3" i="16"/>
  <c r="Q3" i="16" s="1"/>
  <c r="P2" i="16"/>
  <c r="AB2" i="16" s="1"/>
  <c r="O2" i="16"/>
  <c r="I2" i="16"/>
  <c r="AL91" i="5"/>
  <c r="AM164" i="5"/>
  <c r="AM159" i="5"/>
  <c r="AM54" i="5"/>
  <c r="AL86" i="5"/>
  <c r="AM63" i="5"/>
  <c r="AM166" i="5"/>
  <c r="AM160" i="5"/>
  <c r="AM163" i="5"/>
  <c r="AM169" i="5"/>
  <c r="AM42" i="5"/>
  <c r="AM156" i="5"/>
  <c r="AM51" i="5"/>
  <c r="AM60" i="5"/>
  <c r="AM39" i="5"/>
  <c r="AM152" i="5"/>
  <c r="AL95" i="5"/>
  <c r="AM178" i="5"/>
  <c r="AL77" i="5"/>
  <c r="AL96" i="5"/>
  <c r="AL97" i="5"/>
  <c r="AM66" i="5"/>
  <c r="AM167" i="5"/>
  <c r="AM155" i="5"/>
  <c r="AM176" i="5"/>
  <c r="AM43" i="5"/>
  <c r="AM177" i="5"/>
  <c r="AL84" i="5"/>
  <c r="AM182" i="5"/>
  <c r="AM50" i="5"/>
  <c r="AM172" i="5"/>
  <c r="AL90" i="5"/>
  <c r="AM58" i="5"/>
  <c r="AM57" i="5"/>
  <c r="AL78" i="5"/>
  <c r="AL89" i="5"/>
  <c r="AM45" i="5"/>
  <c r="AL74" i="5"/>
  <c r="AM52" i="5"/>
  <c r="AL82" i="5"/>
  <c r="AL101" i="5"/>
  <c r="AL92" i="5"/>
  <c r="AM183" i="5"/>
  <c r="AL81" i="5"/>
  <c r="AM168" i="5"/>
  <c r="AM40" i="5"/>
  <c r="AM65" i="5"/>
  <c r="AL103" i="5"/>
  <c r="AM174" i="5"/>
  <c r="AL99" i="5"/>
  <c r="AM37" i="5"/>
  <c r="AL93" i="5"/>
  <c r="AL87" i="5"/>
  <c r="AM41" i="5"/>
  <c r="AL80" i="5"/>
  <c r="AM175" i="5"/>
  <c r="AM38" i="5"/>
  <c r="AM68" i="5"/>
  <c r="AM49" i="5"/>
  <c r="AM46" i="5"/>
  <c r="AM154" i="5"/>
  <c r="AM165" i="5"/>
  <c r="AL85" i="5"/>
  <c r="AM171" i="5"/>
  <c r="AL75" i="5"/>
  <c r="AM48" i="5"/>
  <c r="AL83" i="5"/>
  <c r="AM153" i="5"/>
  <c r="AL105" i="5"/>
  <c r="AL94" i="5"/>
  <c r="AM61" i="5"/>
  <c r="AM62" i="5"/>
  <c r="AM180" i="5"/>
  <c r="AL104" i="5"/>
  <c r="AM158" i="5"/>
  <c r="AL88" i="5"/>
  <c r="AM55" i="5"/>
  <c r="AM162" i="5"/>
  <c r="AM170" i="5"/>
  <c r="AL98" i="5"/>
  <c r="AM47" i="5"/>
  <c r="AM173" i="5"/>
  <c r="AM181" i="5"/>
  <c r="AL102" i="5"/>
  <c r="AM161" i="5"/>
  <c r="AM179" i="5"/>
  <c r="AL100" i="5"/>
  <c r="AM56" i="5"/>
  <c r="AM64" i="5"/>
  <c r="AM59" i="5"/>
  <c r="AM44" i="5"/>
  <c r="AL76" i="5"/>
  <c r="AM67" i="5"/>
  <c r="AM157" i="5"/>
  <c r="AL79" i="5"/>
  <c r="AM53" i="5"/>
  <c r="AM36" i="5" l="1"/>
  <c r="AM73" i="5" s="1"/>
  <c r="AM110" i="5" s="1"/>
  <c r="AG151" i="5"/>
  <c r="AH150" i="5"/>
  <c r="AL111" i="5"/>
  <c r="AL112" i="5"/>
  <c r="AL113" i="5"/>
  <c r="AL114" i="5"/>
  <c r="AL115" i="5"/>
  <c r="AL116" i="5"/>
  <c r="AL117" i="5"/>
  <c r="AL118" i="5"/>
  <c r="AL119" i="5"/>
  <c r="AL120" i="5"/>
  <c r="AL121" i="5"/>
  <c r="AL122" i="5"/>
  <c r="AL123" i="5"/>
  <c r="AL124" i="5"/>
  <c r="AL125" i="5"/>
  <c r="AL126" i="5"/>
  <c r="AL127" i="5"/>
  <c r="AL128" i="5"/>
  <c r="AL129" i="5"/>
  <c r="AL130" i="5"/>
  <c r="AL131" i="5"/>
  <c r="AL132" i="5"/>
  <c r="AL133" i="5"/>
  <c r="AL134" i="5"/>
  <c r="AL135" i="5"/>
  <c r="AL136" i="5"/>
  <c r="AL137" i="5"/>
  <c r="AL138" i="5"/>
  <c r="AL139" i="5"/>
  <c r="AL140" i="5"/>
  <c r="AL141" i="5"/>
  <c r="AL142" i="5"/>
  <c r="AM72" i="5"/>
  <c r="AN35" i="5"/>
  <c r="AL109" i="5"/>
  <c r="R2" i="16"/>
  <c r="R3" i="16"/>
  <c r="AC2" i="16"/>
  <c r="AF2" i="16"/>
  <c r="AD2" i="16"/>
  <c r="T2" i="16"/>
  <c r="Y2" i="16"/>
  <c r="Z2" i="16"/>
  <c r="V2" i="16"/>
  <c r="AA2" i="16"/>
  <c r="AE2" i="16"/>
  <c r="U2" i="16"/>
  <c r="X2" i="16"/>
  <c r="AG2" i="16"/>
  <c r="W2" i="16"/>
  <c r="I3" i="16"/>
  <c r="AN54" i="5"/>
  <c r="AN163" i="5"/>
  <c r="AN176" i="5"/>
  <c r="AN160" i="5"/>
  <c r="AN170" i="5"/>
  <c r="AN178" i="5"/>
  <c r="AM87" i="5"/>
  <c r="AM77" i="5"/>
  <c r="AN177" i="5"/>
  <c r="AN179" i="5"/>
  <c r="AN168" i="5"/>
  <c r="AN157" i="5"/>
  <c r="AM74" i="5"/>
  <c r="AN172" i="5"/>
  <c r="AM86" i="5"/>
  <c r="AN41" i="5"/>
  <c r="AN154" i="5"/>
  <c r="AN63" i="5"/>
  <c r="AM102" i="5"/>
  <c r="AM81" i="5"/>
  <c r="AN164" i="5"/>
  <c r="AM99" i="5"/>
  <c r="AN156" i="5"/>
  <c r="AN153" i="5"/>
  <c r="AN68" i="5"/>
  <c r="AN169" i="5"/>
  <c r="AN57" i="5"/>
  <c r="AN38" i="5"/>
  <c r="AM105" i="5"/>
  <c r="AM103" i="5"/>
  <c r="AN56" i="5"/>
  <c r="AN51" i="5"/>
  <c r="AM92" i="5"/>
  <c r="AM78" i="5"/>
  <c r="AN162" i="5"/>
  <c r="AN67" i="5"/>
  <c r="AN53" i="5"/>
  <c r="AN60" i="5"/>
  <c r="AM95" i="5"/>
  <c r="AN59" i="5"/>
  <c r="AM100" i="5"/>
  <c r="AN161" i="5"/>
  <c r="AM94" i="5"/>
  <c r="AM88" i="5"/>
  <c r="AN39" i="5"/>
  <c r="AN159" i="5"/>
  <c r="AN45" i="5"/>
  <c r="AN47" i="5"/>
  <c r="AN58" i="5"/>
  <c r="AN42" i="5"/>
  <c r="AM82" i="5"/>
  <c r="AM83" i="5"/>
  <c r="AM91" i="5"/>
  <c r="AN180" i="5"/>
  <c r="AN52" i="5"/>
  <c r="AM97" i="5"/>
  <c r="AN171" i="5"/>
  <c r="AN181" i="5"/>
  <c r="AN152" i="5"/>
  <c r="AN49" i="5"/>
  <c r="AN155" i="5"/>
  <c r="AM80" i="5"/>
  <c r="AN183" i="5"/>
  <c r="AN165" i="5"/>
  <c r="AM96" i="5"/>
  <c r="AN40" i="5"/>
  <c r="AM76" i="5"/>
  <c r="AN43" i="5"/>
  <c r="AM79" i="5"/>
  <c r="AN37" i="5"/>
  <c r="AN62" i="5"/>
  <c r="AN64" i="5"/>
  <c r="AN173" i="5"/>
  <c r="AM75" i="5"/>
  <c r="AM93" i="5"/>
  <c r="AN158" i="5"/>
  <c r="AM90" i="5"/>
  <c r="AN166" i="5"/>
  <c r="AN50" i="5"/>
  <c r="AN174" i="5"/>
  <c r="AN66" i="5"/>
  <c r="AN175" i="5"/>
  <c r="AM89" i="5"/>
  <c r="AN65" i="5"/>
  <c r="AN167" i="5"/>
  <c r="AM101" i="5"/>
  <c r="AN48" i="5"/>
  <c r="AN55" i="5"/>
  <c r="AN46" i="5"/>
  <c r="AM84" i="5"/>
  <c r="AN44" i="5"/>
  <c r="AM104" i="5"/>
  <c r="AM85" i="5"/>
  <c r="AM98" i="5"/>
  <c r="AN182" i="5"/>
  <c r="AN61" i="5"/>
  <c r="AN36" i="5" l="1"/>
  <c r="AN73" i="5" s="1"/>
  <c r="AN110" i="5" s="1"/>
  <c r="AH151" i="5"/>
  <c r="AI150" i="5"/>
  <c r="AM111" i="5"/>
  <c r="AM112" i="5"/>
  <c r="AM113" i="5"/>
  <c r="AM114" i="5"/>
  <c r="AM115" i="5"/>
  <c r="AM116" i="5"/>
  <c r="AM117" i="5"/>
  <c r="AM118" i="5"/>
  <c r="AM119" i="5"/>
  <c r="AM120" i="5"/>
  <c r="AM121" i="5"/>
  <c r="AM122" i="5"/>
  <c r="AM123" i="5"/>
  <c r="AM124" i="5"/>
  <c r="AM125" i="5"/>
  <c r="AM126" i="5"/>
  <c r="AM127" i="5"/>
  <c r="AM128" i="5"/>
  <c r="AM129" i="5"/>
  <c r="AM130" i="5"/>
  <c r="AM131" i="5"/>
  <c r="AM132" i="5"/>
  <c r="AM133" i="5"/>
  <c r="AM134" i="5"/>
  <c r="AM135" i="5"/>
  <c r="AM136" i="5"/>
  <c r="AM137" i="5"/>
  <c r="AM138" i="5"/>
  <c r="AM139" i="5"/>
  <c r="AM140" i="5"/>
  <c r="AM141" i="5"/>
  <c r="AM142" i="5"/>
  <c r="AO35" i="5"/>
  <c r="AN72" i="5"/>
  <c r="AM109" i="5"/>
  <c r="AN86" i="5"/>
  <c r="AO156" i="5"/>
  <c r="AN81" i="5"/>
  <c r="AO153" i="5"/>
  <c r="AN74" i="5"/>
  <c r="AO167" i="5"/>
  <c r="AN96" i="5"/>
  <c r="AO66" i="5"/>
  <c r="AO170" i="5"/>
  <c r="AO52" i="5"/>
  <c r="AN91" i="5"/>
  <c r="AO49" i="5"/>
  <c r="AN80" i="5"/>
  <c r="AO165" i="5"/>
  <c r="AN90" i="5"/>
  <c r="AN76" i="5"/>
  <c r="AO177" i="5"/>
  <c r="AO166" i="5"/>
  <c r="AO171" i="5"/>
  <c r="AN104" i="5"/>
  <c r="AO43" i="5"/>
  <c r="AO161" i="5"/>
  <c r="AO181" i="5"/>
  <c r="AO173" i="5"/>
  <c r="AN93" i="5"/>
  <c r="AN82" i="5"/>
  <c r="AO176" i="5"/>
  <c r="AN75" i="5"/>
  <c r="AO58" i="5"/>
  <c r="AO158" i="5"/>
  <c r="AO183" i="5"/>
  <c r="AN102" i="5"/>
  <c r="AO53" i="5"/>
  <c r="AO175" i="5"/>
  <c r="AN78" i="5"/>
  <c r="AO57" i="5"/>
  <c r="AO152" i="5"/>
  <c r="AN79" i="5"/>
  <c r="AO60" i="5"/>
  <c r="AO45" i="5"/>
  <c r="AO159" i="5"/>
  <c r="AO180" i="5"/>
  <c r="AO182" i="5"/>
  <c r="AO169" i="5"/>
  <c r="AO39" i="5"/>
  <c r="AN92" i="5"/>
  <c r="AO157" i="5"/>
  <c r="AO54" i="5"/>
  <c r="AO65" i="5"/>
  <c r="AN85" i="5"/>
  <c r="AO51" i="5"/>
  <c r="AN100" i="5"/>
  <c r="AO61" i="5"/>
  <c r="AN97" i="5"/>
  <c r="AO172" i="5"/>
  <c r="AO163" i="5"/>
  <c r="AO59" i="5"/>
  <c r="AO64" i="5"/>
  <c r="AO178" i="5"/>
  <c r="AO42" i="5"/>
  <c r="AO62" i="5"/>
  <c r="AN98" i="5"/>
  <c r="AO50" i="5"/>
  <c r="AN95" i="5"/>
  <c r="AO164" i="5"/>
  <c r="AN99" i="5"/>
  <c r="AO56" i="5"/>
  <c r="AO179" i="5"/>
  <c r="AO37" i="5"/>
  <c r="AO168" i="5"/>
  <c r="AN101" i="5"/>
  <c r="AO155" i="5"/>
  <c r="AO68" i="5"/>
  <c r="AO63" i="5"/>
  <c r="AO38" i="5"/>
  <c r="AN89" i="5"/>
  <c r="AO160" i="5"/>
  <c r="AO174" i="5"/>
  <c r="AO67" i="5"/>
  <c r="AN103" i="5"/>
  <c r="AO40" i="5"/>
  <c r="AO162" i="5"/>
  <c r="AN87" i="5"/>
  <c r="AN88" i="5"/>
  <c r="AN105" i="5"/>
  <c r="AO41" i="5"/>
  <c r="AN84" i="5"/>
  <c r="AO55" i="5"/>
  <c r="AN77" i="5"/>
  <c r="AN83" i="5"/>
  <c r="AO47" i="5"/>
  <c r="AO154" i="5"/>
  <c r="AO46" i="5"/>
  <c r="AO44" i="5"/>
  <c r="AO48" i="5"/>
  <c r="AN94" i="5"/>
  <c r="AO36" i="5" l="1"/>
  <c r="AO73" i="5" s="1"/>
  <c r="AO110" i="5" s="1"/>
  <c r="AJ150" i="5"/>
  <c r="AI151" i="5"/>
  <c r="AN111" i="5"/>
  <c r="AN112" i="5"/>
  <c r="AN113" i="5"/>
  <c r="AN114" i="5"/>
  <c r="AN115" i="5"/>
  <c r="AN116" i="5"/>
  <c r="AN117" i="5"/>
  <c r="AN118" i="5"/>
  <c r="AN119" i="5"/>
  <c r="AN120" i="5"/>
  <c r="AN121" i="5"/>
  <c r="AN122" i="5"/>
  <c r="AN123" i="5"/>
  <c r="AN124" i="5"/>
  <c r="AN125" i="5"/>
  <c r="AN126" i="5"/>
  <c r="AN127" i="5"/>
  <c r="AN128" i="5"/>
  <c r="AN129" i="5"/>
  <c r="AN130" i="5"/>
  <c r="AN131" i="5"/>
  <c r="AN132" i="5"/>
  <c r="AN133" i="5"/>
  <c r="AN134" i="5"/>
  <c r="AN135" i="5"/>
  <c r="AN136" i="5"/>
  <c r="AN137" i="5"/>
  <c r="AN138" i="5"/>
  <c r="AN139" i="5"/>
  <c r="AN140" i="5"/>
  <c r="AN141" i="5"/>
  <c r="AN142" i="5"/>
  <c r="AN109" i="5"/>
  <c r="AO72" i="5"/>
  <c r="AO95" i="5"/>
  <c r="AO77" i="5"/>
  <c r="AO90" i="5"/>
  <c r="AO89" i="5"/>
  <c r="AO82" i="5"/>
  <c r="AO96" i="5"/>
  <c r="AO74" i="5"/>
  <c r="AO78" i="5"/>
  <c r="AO104" i="5"/>
  <c r="AO98" i="5"/>
  <c r="AO88" i="5"/>
  <c r="AO85" i="5"/>
  <c r="AO86" i="5"/>
  <c r="AO75" i="5"/>
  <c r="AO92" i="5"/>
  <c r="AO81" i="5"/>
  <c r="AO97" i="5"/>
  <c r="AO100" i="5"/>
  <c r="AO99" i="5"/>
  <c r="AO102" i="5"/>
  <c r="AO87" i="5"/>
  <c r="AO91" i="5"/>
  <c r="AO76" i="5"/>
  <c r="AO103" i="5"/>
  <c r="AO83" i="5"/>
  <c r="AO94" i="5"/>
  <c r="AO84" i="5"/>
  <c r="AO93" i="5"/>
  <c r="AO101" i="5"/>
  <c r="AO105" i="5"/>
  <c r="AO80" i="5"/>
  <c r="AO79" i="5"/>
  <c r="AJ151" i="5" l="1"/>
  <c r="AK150" i="5"/>
  <c r="AO111" i="5"/>
  <c r="AO112" i="5"/>
  <c r="AO113" i="5"/>
  <c r="AO114" i="5"/>
  <c r="AO115" i="5"/>
  <c r="AO116" i="5"/>
  <c r="AO117" i="5"/>
  <c r="AO118" i="5"/>
  <c r="AO119" i="5"/>
  <c r="AO120" i="5"/>
  <c r="AO121" i="5"/>
  <c r="AO122" i="5"/>
  <c r="AO123" i="5"/>
  <c r="AO124" i="5"/>
  <c r="AO125" i="5"/>
  <c r="AO126" i="5"/>
  <c r="AO127" i="5"/>
  <c r="AO128" i="5"/>
  <c r="AO129" i="5"/>
  <c r="AO130" i="5"/>
  <c r="AO131" i="5"/>
  <c r="AO132" i="5"/>
  <c r="AO133" i="5"/>
  <c r="AO134" i="5"/>
  <c r="AO135" i="5"/>
  <c r="AO136" i="5"/>
  <c r="AO137" i="5"/>
  <c r="AO138" i="5"/>
  <c r="AO139" i="5"/>
  <c r="AO140" i="5"/>
  <c r="AO141" i="5"/>
  <c r="AO142" i="5"/>
  <c r="AO109" i="5"/>
  <c r="AK151" i="5" l="1"/>
  <c r="AL150" i="5"/>
  <c r="AL151" i="5" l="1"/>
  <c r="AM150" i="5"/>
  <c r="AN150" i="5" l="1"/>
  <c r="AM151" i="5"/>
  <c r="B13" i="16"/>
  <c r="B10" i="16"/>
  <c r="B12" i="16"/>
  <c r="AO150" i="5" l="1"/>
  <c r="AO151" i="5" s="1"/>
  <c r="AN151" i="5"/>
  <c r="B11" i="16"/>
</calcChain>
</file>

<file path=xl/sharedStrings.xml><?xml version="1.0" encoding="utf-8"?>
<sst xmlns="http://schemas.openxmlformats.org/spreadsheetml/2006/main" count="4176" uniqueCount="761">
  <si>
    <t>Cash</t>
  </si>
  <si>
    <t>Stock</t>
  </si>
  <si>
    <t>B/S</t>
  </si>
  <si>
    <t>Symbol</t>
  </si>
  <si>
    <t>Qty</t>
  </si>
  <si>
    <t>Price</t>
  </si>
  <si>
    <t>Value</t>
  </si>
  <si>
    <t>Brokerage</t>
  </si>
  <si>
    <t>B</t>
  </si>
  <si>
    <t>CUMMINSIND</t>
  </si>
  <si>
    <t>S</t>
  </si>
  <si>
    <t>GST</t>
  </si>
  <si>
    <t>STT</t>
  </si>
  <si>
    <t>SEBI</t>
  </si>
  <si>
    <t>Stamp</t>
  </si>
  <si>
    <t>a</t>
  </si>
  <si>
    <t>Txn charges</t>
  </si>
  <si>
    <t>C&amp;T Charges</t>
  </si>
  <si>
    <t>Account Balance</t>
  </si>
  <si>
    <t xml:space="preserve">Risk </t>
  </si>
  <si>
    <t>APLLTD</t>
  </si>
  <si>
    <t>CAPLIPOINT</t>
  </si>
  <si>
    <t>SL</t>
  </si>
  <si>
    <t>Margin %</t>
  </si>
  <si>
    <t>Equity</t>
  </si>
  <si>
    <t>Loss Risk</t>
  </si>
  <si>
    <t>Flag</t>
  </si>
  <si>
    <t>Risk %</t>
  </si>
  <si>
    <t>EVEREADY</t>
  </si>
  <si>
    <t>PFC</t>
  </si>
  <si>
    <t>Date</t>
  </si>
  <si>
    <t>Capital</t>
  </si>
  <si>
    <t>Scrip</t>
  </si>
  <si>
    <t>Strike</t>
  </si>
  <si>
    <t>Entry Price</t>
  </si>
  <si>
    <t>Target 1</t>
  </si>
  <si>
    <t>Target 2</t>
  </si>
  <si>
    <t>Target 3</t>
  </si>
  <si>
    <t>Target 4</t>
  </si>
  <si>
    <t>SL%</t>
  </si>
  <si>
    <t>Loss</t>
  </si>
  <si>
    <t>Gain 1</t>
  </si>
  <si>
    <t>Gain 2</t>
  </si>
  <si>
    <t>Gain 3</t>
  </si>
  <si>
    <t>Gain 4</t>
  </si>
  <si>
    <t>Lot</t>
  </si>
  <si>
    <t>Target 1 %</t>
  </si>
  <si>
    <t>Gain 1 %</t>
  </si>
  <si>
    <t>Target 2 %</t>
  </si>
  <si>
    <t>Gain 2 %</t>
  </si>
  <si>
    <t>Target 3 %</t>
  </si>
  <si>
    <t>Gain 3 %</t>
  </si>
  <si>
    <t>Target 4 %</t>
  </si>
  <si>
    <t>Gain 4 %</t>
  </si>
  <si>
    <t>Trade 1</t>
  </si>
  <si>
    <t>Trade 2</t>
  </si>
  <si>
    <t>Trade 3</t>
  </si>
  <si>
    <t>Trade 4</t>
  </si>
  <si>
    <t>Trade 5</t>
  </si>
  <si>
    <t>NIFTY AUG 16650 CE</t>
  </si>
  <si>
    <t>Exit Price</t>
  </si>
  <si>
    <t>Exit Price %</t>
  </si>
  <si>
    <t>Gain</t>
  </si>
  <si>
    <t>Gain %</t>
  </si>
  <si>
    <t>Extra Cost</t>
  </si>
  <si>
    <t>BANKNIFTY AUG 35600 CE</t>
  </si>
  <si>
    <t>Option</t>
  </si>
  <si>
    <t>Zerodha</t>
  </si>
  <si>
    <t>Cash Ledger</t>
  </si>
  <si>
    <t>Reco SL</t>
  </si>
  <si>
    <t>Reco SL%</t>
  </si>
  <si>
    <t>Reco Tar</t>
  </si>
  <si>
    <t>Reco Tar %</t>
  </si>
  <si>
    <t>Reco Price</t>
  </si>
  <si>
    <t>Total Trades</t>
  </si>
  <si>
    <t>Txn Cost</t>
  </si>
  <si>
    <t>Unit gain</t>
  </si>
  <si>
    <t>Funds</t>
  </si>
  <si>
    <t>Available</t>
  </si>
  <si>
    <t>Call OI</t>
  </si>
  <si>
    <t>Call LTP</t>
  </si>
  <si>
    <t>Call Delta</t>
  </si>
  <si>
    <t>IV</t>
  </si>
  <si>
    <t>Put LTP</t>
  </si>
  <si>
    <t>Put Delta</t>
  </si>
  <si>
    <t>Put OI</t>
  </si>
  <si>
    <t>Theta</t>
  </si>
  <si>
    <t>Vega</t>
  </si>
  <si>
    <t>Gamma</t>
  </si>
  <si>
    <t>Expiry</t>
  </si>
  <si>
    <t>Index</t>
  </si>
  <si>
    <t>Prev Close</t>
  </si>
  <si>
    <t>R1</t>
  </si>
  <si>
    <t>R2</t>
  </si>
  <si>
    <t>R3</t>
  </si>
  <si>
    <t>S1</t>
  </si>
  <si>
    <t>S2</t>
  </si>
  <si>
    <t>S3</t>
  </si>
  <si>
    <t>PCR</t>
  </si>
  <si>
    <t>NIFTY 50</t>
  </si>
  <si>
    <t>NIFTY BANK</t>
  </si>
  <si>
    <t>TCS</t>
  </si>
  <si>
    <t>ACC</t>
  </si>
  <si>
    <t>HDFC</t>
  </si>
  <si>
    <t>HINDALCO</t>
  </si>
  <si>
    <t>INFY</t>
  </si>
  <si>
    <t>RELIANCE</t>
  </si>
  <si>
    <t>ASIANPAINT</t>
  </si>
  <si>
    <t>AUROPHARMA</t>
  </si>
  <si>
    <t>AXISBANK</t>
  </si>
  <si>
    <t>BAJAJFINSV</t>
  </si>
  <si>
    <t>BEL</t>
  </si>
  <si>
    <t>COALINDIA</t>
  </si>
  <si>
    <t>ICICIBANK</t>
  </si>
  <si>
    <t>HDFCBANK</t>
  </si>
  <si>
    <t>HINDUNILVR</t>
  </si>
  <si>
    <t>INDUSINDBK</t>
  </si>
  <si>
    <t>KOTAKBANK</t>
  </si>
  <si>
    <t>MGL</t>
  </si>
  <si>
    <t>SBIN</t>
  </si>
  <si>
    <t>ULTRACEMCO</t>
  </si>
  <si>
    <t>PUT STRIKE</t>
  </si>
  <si>
    <t>BAJFINANCE</t>
  </si>
  <si>
    <t>PUT PR</t>
  </si>
  <si>
    <t>LOT</t>
  </si>
  <si>
    <t>X</t>
  </si>
  <si>
    <t>Premium</t>
  </si>
  <si>
    <t>Worstcase funds</t>
  </si>
  <si>
    <t>Margin</t>
  </si>
  <si>
    <t>Prem/Margin</t>
  </si>
  <si>
    <t>Period</t>
  </si>
  <si>
    <t>Annual Rate</t>
  </si>
  <si>
    <t>Price Forecast</t>
  </si>
  <si>
    <t>Margin/Lot</t>
  </si>
  <si>
    <t>DLF</t>
  </si>
  <si>
    <t>DRREDDY</t>
  </si>
  <si>
    <t>IBULHSGFIN</t>
  </si>
  <si>
    <t>IEX</t>
  </si>
  <si>
    <t>LUPIN</t>
  </si>
  <si>
    <t>NAVINFLUOR</t>
  </si>
  <si>
    <t>PFIZER</t>
  </si>
  <si>
    <t>TATAPOWER</t>
  </si>
  <si>
    <t>MUTHOOTFIN</t>
  </si>
  <si>
    <t>JSWSTEEL</t>
  </si>
  <si>
    <t>When to sell CSP</t>
  </si>
  <si>
    <t>When IV is high</t>
  </si>
  <si>
    <t>When Stock dips</t>
  </si>
  <si>
    <t>When spot price is at support level</t>
  </si>
  <si>
    <t>When to sell covered calls</t>
  </si>
  <si>
    <t>When share is at top of wave</t>
  </si>
  <si>
    <t xml:space="preserve">When share is at resistance </t>
  </si>
  <si>
    <t>Shares</t>
  </si>
  <si>
    <t>Management and Goveernance</t>
  </si>
  <si>
    <t>Large Cap</t>
  </si>
  <si>
    <t>Highly Liquid Options</t>
  </si>
  <si>
    <t>Growing trending</t>
  </si>
  <si>
    <t>Div Yield</t>
  </si>
  <si>
    <t>Low Debt</t>
  </si>
  <si>
    <t>Avoid regulated companies</t>
  </si>
  <si>
    <t xml:space="preserve">UNDERLYING                          </t>
  </si>
  <si>
    <t xml:space="preserve">SYMBOL    </t>
  </si>
  <si>
    <t xml:space="preserve">NIFTY BANK                          </t>
  </si>
  <si>
    <t xml:space="preserve">BANKNIFTY </t>
  </si>
  <si>
    <t xml:space="preserve">           </t>
  </si>
  <si>
    <t xml:space="preserve">NIFTY 50                            </t>
  </si>
  <si>
    <t xml:space="preserve">NIFTY     </t>
  </si>
  <si>
    <t xml:space="preserve">NIFTY FINANCIAL SERVICES            </t>
  </si>
  <si>
    <t xml:space="preserve">FINNIFTY  </t>
  </si>
  <si>
    <t>Derivatives on Individual Securities</t>
  </si>
  <si>
    <t xml:space="preserve">Symbol    </t>
  </si>
  <si>
    <t xml:space="preserve">ACC LIMITED                         </t>
  </si>
  <si>
    <t xml:space="preserve">ADANI PORT &amp; SEZ LTD                </t>
  </si>
  <si>
    <t>ADANIPORTS</t>
  </si>
  <si>
    <t xml:space="preserve">AARTI INDUSTRIES LTD                </t>
  </si>
  <si>
    <t xml:space="preserve">ALKEM LABORATORIES LTD.             </t>
  </si>
  <si>
    <t xml:space="preserve">ASHOK LEYLAND LTD                   </t>
  </si>
  <si>
    <t xml:space="preserve">ASIAN PAINTS LIMITED                </t>
  </si>
  <si>
    <t xml:space="preserve">AXIS BANK LIMITED                   </t>
  </si>
  <si>
    <t xml:space="preserve">ADITYA BIRLA FASHION &amp; RT           </t>
  </si>
  <si>
    <t xml:space="preserve">AMBUJA CEMENTS LTD                  </t>
  </si>
  <si>
    <t xml:space="preserve">APOLLO HOSPITALS ENTER. L           </t>
  </si>
  <si>
    <t>APOLLOHOSP</t>
  </si>
  <si>
    <t xml:space="preserve">BANDHAN BANK LIMITED                </t>
  </si>
  <si>
    <t>BANDHANBNK</t>
  </si>
  <si>
    <t xml:space="preserve">ADANI ENTERPRISES LIMITED           </t>
  </si>
  <si>
    <t xml:space="preserve">BHEL                                </t>
  </si>
  <si>
    <t xml:space="preserve">AMARA RAJA BATTERIES LTD.           </t>
  </si>
  <si>
    <t>AMARAJABAT</t>
  </si>
  <si>
    <t xml:space="preserve">DABUR INDIA LTD                     </t>
  </si>
  <si>
    <t xml:space="preserve">AU SMALL FINANCE BANK LTD           </t>
  </si>
  <si>
    <t xml:space="preserve">AUROBINDO PHARMA LTD                </t>
  </si>
  <si>
    <t xml:space="preserve">DEEPAK NITRITE LTD                  </t>
  </si>
  <si>
    <t xml:space="preserve">BAJAJ AUTO LIMITED                  </t>
  </si>
  <si>
    <t>BAJAJ-AUTO</t>
  </si>
  <si>
    <t xml:space="preserve">BAJAJ FINSERV LTD.                  </t>
  </si>
  <si>
    <t xml:space="preserve">BAJAJ FINANCE LIMITED               </t>
  </si>
  <si>
    <t xml:space="preserve">BANK OF BARODA                      </t>
  </si>
  <si>
    <t>BANKBARODA</t>
  </si>
  <si>
    <t xml:space="preserve">BATA INDIA LTD                      </t>
  </si>
  <si>
    <t xml:space="preserve">GODREJ PROPERTIES LTD               </t>
  </si>
  <si>
    <t>GODREJPROP</t>
  </si>
  <si>
    <t xml:space="preserve">BHARAT ELECTRONICS LTD              </t>
  </si>
  <si>
    <t xml:space="preserve">BHARTI AIRTEL LIMITED               </t>
  </si>
  <si>
    <t>BHARTIARTL</t>
  </si>
  <si>
    <t xml:space="preserve">BHARAT PETROLEUM CORP  LT           </t>
  </si>
  <si>
    <t xml:space="preserve">HINDUSTAN PETROLEUM CORP            </t>
  </si>
  <si>
    <t xml:space="preserve">INTERGLOBE AVIATION LTD             </t>
  </si>
  <si>
    <t xml:space="preserve">CANARA BANK                         </t>
  </si>
  <si>
    <t xml:space="preserve">INDIAN OIL CORP LTD                 </t>
  </si>
  <si>
    <t xml:space="preserve">CIPLA LTD                           </t>
  </si>
  <si>
    <t xml:space="preserve">COAL INDIA LTD                      </t>
  </si>
  <si>
    <t xml:space="preserve">COLGATE PALMOLIVE LTD.              </t>
  </si>
  <si>
    <t xml:space="preserve">JUBILANT FOODWORKS LTD              </t>
  </si>
  <si>
    <t xml:space="preserve">COROMANDEL INTERNTL. LTD            </t>
  </si>
  <si>
    <t>COROMANDEL</t>
  </si>
  <si>
    <t xml:space="preserve">L&amp;T INFOTECH LIMITED                </t>
  </si>
  <si>
    <t xml:space="preserve">CITY UNION BANK LTD                 </t>
  </si>
  <si>
    <t xml:space="preserve">MARICO LIMITED                      </t>
  </si>
  <si>
    <t xml:space="preserve">CUMMINS INDIA LTD                   </t>
  </si>
  <si>
    <t xml:space="preserve">MINDTREE LIMITED                    </t>
  </si>
  <si>
    <t xml:space="preserve">DLF LIMITED                         </t>
  </si>
  <si>
    <t xml:space="preserve">NATIONAL ALUMINIUM CO LTD           </t>
  </si>
  <si>
    <t>NATIONALUM</t>
  </si>
  <si>
    <t xml:space="preserve">ESCORTS INDIA LTD                   </t>
  </si>
  <si>
    <t xml:space="preserve">FEDERAL BANK LTD                    </t>
  </si>
  <si>
    <t>FEDERALBNK</t>
  </si>
  <si>
    <t xml:space="preserve">GLENMARK PHARMACEUTICALS            </t>
  </si>
  <si>
    <t xml:space="preserve">POWER GRID CORP. LTD.               </t>
  </si>
  <si>
    <t xml:space="preserve">GRANULES INDIA LIMITED              </t>
  </si>
  <si>
    <t xml:space="preserve">GUJARAT GAS LIMITED                 </t>
  </si>
  <si>
    <t xml:space="preserve">HCL TECHNOLOGIES LTD                </t>
  </si>
  <si>
    <t xml:space="preserve">HDFC AMC LIMITED                    </t>
  </si>
  <si>
    <t xml:space="preserve">HDFC BANK LTD                       </t>
  </si>
  <si>
    <t xml:space="preserve">HDFC LIFE INS CO LTD                </t>
  </si>
  <si>
    <t xml:space="preserve">HERO MOTOCORP LIMITED               </t>
  </si>
  <si>
    <t>HEROMOTOCO</t>
  </si>
  <si>
    <t xml:space="preserve">HINDALCO  INDUSTRIES  LTD           </t>
  </si>
  <si>
    <t xml:space="preserve">HINDUSTAN UNILEVER LTD.             </t>
  </si>
  <si>
    <t xml:space="preserve">INDIABULLS HSG FIN LTD              </t>
  </si>
  <si>
    <t xml:space="preserve">SRF LTD                             </t>
  </si>
  <si>
    <t xml:space="preserve">ICICI BANK LTD.                     </t>
  </si>
  <si>
    <t xml:space="preserve">ICICI LOMBARD GIC LIMITED           </t>
  </si>
  <si>
    <t xml:space="preserve">ICICI PRU LIFE INS CO LTD           </t>
  </si>
  <si>
    <t>ICICIPRULI</t>
  </si>
  <si>
    <t xml:space="preserve">VODAFONE IDEA LIMITED               </t>
  </si>
  <si>
    <t xml:space="preserve">SUN PHARMACEUTICAL IND L            </t>
  </si>
  <si>
    <t xml:space="preserve">IDFC FIRST BANK LIMITED             </t>
  </si>
  <si>
    <t>IDFCFIRSTB</t>
  </si>
  <si>
    <t xml:space="preserve">THE INDIAN HOTELS CO. LTD           </t>
  </si>
  <si>
    <t xml:space="preserve">INDUSIND BANK LIMITED               </t>
  </si>
  <si>
    <t xml:space="preserve">INFOSYS LIMITED                     </t>
  </si>
  <si>
    <t xml:space="preserve">INDIAN RAIL TOUR CORP LTD           </t>
  </si>
  <si>
    <t xml:space="preserve">ITC LTD                             </t>
  </si>
  <si>
    <t xml:space="preserve">JINDAL STEEL &amp; POWER LTD            </t>
  </si>
  <si>
    <t>JINDALSTEL</t>
  </si>
  <si>
    <t xml:space="preserve">JSW STEEL LIMITED                   </t>
  </si>
  <si>
    <t xml:space="preserve">DR. LAL PATH LABS LTD.              </t>
  </si>
  <si>
    <t>LALPATHLAB</t>
  </si>
  <si>
    <t xml:space="preserve">SUN TV NETWORK LIMITED              </t>
  </si>
  <si>
    <t xml:space="preserve">LIC HOUSING FINANCE LTD             </t>
  </si>
  <si>
    <t xml:space="preserve">LARSEN &amp; TOUBRO LTD.                </t>
  </si>
  <si>
    <t xml:space="preserve">L&amp;T TECHNOLOGY SER. LTD.            </t>
  </si>
  <si>
    <t xml:space="preserve">LUPIN LIMITED                       </t>
  </si>
  <si>
    <t xml:space="preserve">M&amp;M FIN. SERVICES LTD               </t>
  </si>
  <si>
    <t xml:space="preserve">MANAPPURAM FINANCE LTD              </t>
  </si>
  <si>
    <t>MANAPPURAM</t>
  </si>
  <si>
    <t xml:space="preserve">TATA CONSULTANCY SERV LT            </t>
  </si>
  <si>
    <t xml:space="preserve">MARUTI SUZUKI INDIA LTD.            </t>
  </si>
  <si>
    <t xml:space="preserve">UNITED SPIRITS LIMITED              </t>
  </si>
  <si>
    <t>MCDOWELL-N</t>
  </si>
  <si>
    <t xml:space="preserve">TECH MAHINDRA LIMITED               </t>
  </si>
  <si>
    <t xml:space="preserve">METROPOLIS HEALTHCARE LTD           </t>
  </si>
  <si>
    <t>METROPOLIS</t>
  </si>
  <si>
    <t xml:space="preserve">MAX FINANCIAL SERV LTD              </t>
  </si>
  <si>
    <t xml:space="preserve">VEDANTA LIMITED                     </t>
  </si>
  <si>
    <t xml:space="preserve">MAHANAGAR GAS LTD.                  </t>
  </si>
  <si>
    <t xml:space="preserve">ALEMBIC PHARMA LTD                  </t>
  </si>
  <si>
    <t xml:space="preserve">MRF LTD                             </t>
  </si>
  <si>
    <t xml:space="preserve">MUTHOOT FINANCE LIMITED             </t>
  </si>
  <si>
    <t xml:space="preserve">BALKRISHNA IND. LTD                 </t>
  </si>
  <si>
    <t>BALKRISIND</t>
  </si>
  <si>
    <t xml:space="preserve">INFO EDGE (I) LTD                   </t>
  </si>
  <si>
    <t xml:space="preserve">ASTRAL LIMITED                      </t>
  </si>
  <si>
    <t xml:space="preserve">NAVIN FLUORINE INT. LTD             </t>
  </si>
  <si>
    <t xml:space="preserve">NESTLE INDIA LIMITED                </t>
  </si>
  <si>
    <t xml:space="preserve">NMDC LTD.                           </t>
  </si>
  <si>
    <t xml:space="preserve">NTPC LTD                            </t>
  </si>
  <si>
    <t xml:space="preserve">OIL AND NATURAL GAS CORP.           </t>
  </si>
  <si>
    <t xml:space="preserve">PFIZER LTD                          </t>
  </si>
  <si>
    <t xml:space="preserve">PIDILITE INDUSTRIES LTD             </t>
  </si>
  <si>
    <t>PIDILITIND</t>
  </si>
  <si>
    <t xml:space="preserve">PI INDUSTRIES LTD                   </t>
  </si>
  <si>
    <t xml:space="preserve">RBL BANK LIMITED                    </t>
  </si>
  <si>
    <t xml:space="preserve">RELIANCE INDUSTRIES LTD             </t>
  </si>
  <si>
    <t xml:space="preserve">STEEL AUTHORITY OF INDIA            </t>
  </si>
  <si>
    <t xml:space="preserve">SBI LIFE INSURANCE CO LTD           </t>
  </si>
  <si>
    <t xml:space="preserve">STATE BANK OF INDIA                 </t>
  </si>
  <si>
    <t xml:space="preserve">TATA CHEMICALS LTD                  </t>
  </si>
  <si>
    <t xml:space="preserve">TATA MOTORS LIMITED                 </t>
  </si>
  <si>
    <t>TATAMOTORS</t>
  </si>
  <si>
    <t xml:space="preserve">TATA STEEL LIMITED                  </t>
  </si>
  <si>
    <t xml:space="preserve">TITAN COMPANY LIMITED               </t>
  </si>
  <si>
    <t xml:space="preserve">TVS MOTOR COMPANY  LTD              </t>
  </si>
  <si>
    <t xml:space="preserve">DIVI'S LABORATORIES LTD             </t>
  </si>
  <si>
    <t xml:space="preserve">ULTRATECH CEMENT LIMITED            </t>
  </si>
  <si>
    <t xml:space="preserve">ZEE ENTERTAINMENT ENT LTD           </t>
  </si>
  <si>
    <t xml:space="preserve">APOLLO TYRES LTD                    </t>
  </si>
  <si>
    <t>APOLLOTYRE</t>
  </si>
  <si>
    <t xml:space="preserve">BERGER PAINTS (I) LTD               </t>
  </si>
  <si>
    <t>BERGEPAINT</t>
  </si>
  <si>
    <t xml:space="preserve">BIOCON LIMITED.                     </t>
  </si>
  <si>
    <t xml:space="preserve">BOSCH LIMITED                       </t>
  </si>
  <si>
    <t xml:space="preserve">BRITANNIA INDUSTRIES LTD            </t>
  </si>
  <si>
    <t xml:space="preserve">CADILA HEALTHCARE LIMITED           </t>
  </si>
  <si>
    <t xml:space="preserve">GRASIM INDUSTRIES LTD               </t>
  </si>
  <si>
    <t xml:space="preserve">CHOLAMANDALAM IN &amp; FIN CO           </t>
  </si>
  <si>
    <t xml:space="preserve">DR. REDDY'S LABORATORIES            </t>
  </si>
  <si>
    <t xml:space="preserve">EICHER MOTORS LTD                   </t>
  </si>
  <si>
    <t xml:space="preserve">GMR INFRASTRUCTURE LTD.             </t>
  </si>
  <si>
    <t xml:space="preserve">PIRAMAL ENTERPRISES LTD             </t>
  </si>
  <si>
    <t xml:space="preserve">POWER FIN CORP LTD.                 </t>
  </si>
  <si>
    <t xml:space="preserve">INDRAPRASTHA GAS LTD                </t>
  </si>
  <si>
    <t xml:space="preserve">REC LIMITED                         </t>
  </si>
  <si>
    <t xml:space="preserve">NIPPON L I A M LTD                  </t>
  </si>
  <si>
    <t xml:space="preserve">SHREE CEMENT LIMITED                </t>
  </si>
  <si>
    <t xml:space="preserve">STRIDES PHARMA SCI LTD              </t>
  </si>
  <si>
    <t xml:space="preserve">TATA POWER CO LTD                   </t>
  </si>
  <si>
    <t xml:space="preserve">PUNJAB NATIONAL BANK                </t>
  </si>
  <si>
    <t xml:space="preserve">TRENT LTD                           </t>
  </si>
  <si>
    <t xml:space="preserve">SHRIRAM TRANSPORT FIN CO.           </t>
  </si>
  <si>
    <t>SRTRANSFIN</t>
  </si>
  <si>
    <t xml:space="preserve">TATA CONSUMER PRODUCT LTD           </t>
  </si>
  <si>
    <t>TATACONSUM</t>
  </si>
  <si>
    <t xml:space="preserve">TORRENT PHARMACEUTICALS L           </t>
  </si>
  <si>
    <t>TORNTPHARM</t>
  </si>
  <si>
    <t xml:space="preserve">UNITED BREWERIES LTD                </t>
  </si>
  <si>
    <t xml:space="preserve">VOLTAS LTD                          </t>
  </si>
  <si>
    <t xml:space="preserve">BHARAT FORGE LTD                    </t>
  </si>
  <si>
    <t>BHARATFORG</t>
  </si>
  <si>
    <t xml:space="preserve">CONTAINER CORP OF IND LTD           </t>
  </si>
  <si>
    <t xml:space="preserve">GODREJ CONSUMER PRODUCTS            </t>
  </si>
  <si>
    <t xml:space="preserve">HAVELLS INDIA LIMITED               </t>
  </si>
  <si>
    <t xml:space="preserve">INDUS TOWERS LIMITED                </t>
  </si>
  <si>
    <t>INDUSTOWER</t>
  </si>
  <si>
    <t xml:space="preserve">KOTAK MAHINDRA BANK LTD             </t>
  </si>
  <si>
    <t xml:space="preserve">L&amp;T FINANCE HOLDINGS LTD            </t>
  </si>
  <si>
    <t xml:space="preserve">MAHINDRA &amp; MAHINDRA LTD             </t>
  </si>
  <si>
    <t xml:space="preserve">EXIDE INDUSTRIES LTD                </t>
  </si>
  <si>
    <t xml:space="preserve">MPHASIS LIMITED                     </t>
  </si>
  <si>
    <t xml:space="preserve">PETRONET LNG LIMITED                </t>
  </si>
  <si>
    <t xml:space="preserve">PVR LIMITED                         </t>
  </si>
  <si>
    <t xml:space="preserve">SIEMENS LTD                         </t>
  </si>
  <si>
    <t xml:space="preserve">WIPRO LTD                           </t>
  </si>
  <si>
    <t xml:space="preserve">COFORGE LIMITED                     </t>
  </si>
  <si>
    <t xml:space="preserve">GAIL (INDIA) LTD                    </t>
  </si>
  <si>
    <t xml:space="preserve">MOTHERSON SUMI SYSTEMS LT           </t>
  </si>
  <si>
    <t>MOTHERSUMI</t>
  </si>
  <si>
    <t xml:space="preserve">PAGE INDUSTRIES LTD                 </t>
  </si>
  <si>
    <t xml:space="preserve">THE RAMCO CEMENTS LIMITED           </t>
  </si>
  <si>
    <t xml:space="preserve">TORRENT POWER LTD                   </t>
  </si>
  <si>
    <t>TORNTPOWER</t>
  </si>
  <si>
    <t xml:space="preserve">UPL LIMITED                         </t>
  </si>
  <si>
    <t xml:space="preserve">HDFC LTD                            </t>
  </si>
  <si>
    <t xml:space="preserve">CAN FIN HOMES LTD                   </t>
  </si>
  <si>
    <t>CANFINHOME</t>
  </si>
  <si>
    <t xml:space="preserve">DIXON TECHNO (INDIA) LTD            </t>
  </si>
  <si>
    <t xml:space="preserve">HINDUSTAN AERONAUTICS LTD           </t>
  </si>
  <si>
    <t xml:space="preserve">INDIAN ENERGY EXC LTD               </t>
  </si>
  <si>
    <t xml:space="preserve">INDIAMART INTERMESH LTD             </t>
  </si>
  <si>
    <t xml:space="preserve">IPCA LABORATORIES LTD               </t>
  </si>
  <si>
    <t xml:space="preserve">MULTI COMMODITY EXCHANGE            </t>
  </si>
  <si>
    <t xml:space="preserve">ORACLE FIN SERV SOFT LTD.           </t>
  </si>
  <si>
    <t xml:space="preserve">POLYCAB INDIA LIMITED               </t>
  </si>
  <si>
    <t xml:space="preserve">SYNGENE INTERNATIONAL LTD           </t>
  </si>
  <si>
    <t>AARTIIND</t>
  </si>
  <si>
    <t>ALKEM</t>
  </si>
  <si>
    <t>ASHOKLEY</t>
  </si>
  <si>
    <t>ABFRL</t>
  </si>
  <si>
    <t>AMBUJACEM</t>
  </si>
  <si>
    <t>ADANIENT</t>
  </si>
  <si>
    <t>BHEL</t>
  </si>
  <si>
    <t>DABUR</t>
  </si>
  <si>
    <t>AUBANK</t>
  </si>
  <si>
    <t>DEEPAKNTR</t>
  </si>
  <si>
    <t>BATAINDIA</t>
  </si>
  <si>
    <t>BPCL</t>
  </si>
  <si>
    <t>HINDPETRO</t>
  </si>
  <si>
    <t>INDIGO</t>
  </si>
  <si>
    <t>CANBK</t>
  </si>
  <si>
    <t>IOC</t>
  </si>
  <si>
    <t>CIPLA</t>
  </si>
  <si>
    <t>COLPAL</t>
  </si>
  <si>
    <t>JUBLFOOD</t>
  </si>
  <si>
    <t>LTI</t>
  </si>
  <si>
    <t>CUB</t>
  </si>
  <si>
    <t>MARICO</t>
  </si>
  <si>
    <t>MINDTREE</t>
  </si>
  <si>
    <t>ESCORTS</t>
  </si>
  <si>
    <t>GLENMARK</t>
  </si>
  <si>
    <t>POWERGRID</t>
  </si>
  <si>
    <t>GRANULES</t>
  </si>
  <si>
    <t>GUJGASLTD</t>
  </si>
  <si>
    <t>HCLTECH</t>
  </si>
  <si>
    <t>HDFCAMC</t>
  </si>
  <si>
    <t>HDFCLIFE</t>
  </si>
  <si>
    <t>SRF</t>
  </si>
  <si>
    <t>ICICIGI</t>
  </si>
  <si>
    <t>IDEA</t>
  </si>
  <si>
    <t>SUNPHARMA</t>
  </si>
  <si>
    <t>INDHOTEL</t>
  </si>
  <si>
    <t>IRCTC</t>
  </si>
  <si>
    <t>ITC</t>
  </si>
  <si>
    <t>SUNTV</t>
  </si>
  <si>
    <t>LICHSGFIN</t>
  </si>
  <si>
    <t>LT</t>
  </si>
  <si>
    <t>LTTS</t>
  </si>
  <si>
    <t>M&amp;MFIN</t>
  </si>
  <si>
    <t>MARUTI</t>
  </si>
  <si>
    <t>TECHM</t>
  </si>
  <si>
    <t>MFSL</t>
  </si>
  <si>
    <t>VEDL</t>
  </si>
  <si>
    <t>MRF</t>
  </si>
  <si>
    <t>NAUKRI</t>
  </si>
  <si>
    <t>ASTRAL</t>
  </si>
  <si>
    <t>NESTLEIND</t>
  </si>
  <si>
    <t>NMDC</t>
  </si>
  <si>
    <t>NTPC</t>
  </si>
  <si>
    <t>ONGC</t>
  </si>
  <si>
    <t>PIIND</t>
  </si>
  <si>
    <t>RBLBANK</t>
  </si>
  <si>
    <t>SAIL</t>
  </si>
  <si>
    <t>SBILIFE</t>
  </si>
  <si>
    <t>TATACHEM</t>
  </si>
  <si>
    <t>TATASTEEL</t>
  </si>
  <si>
    <t>TITAN</t>
  </si>
  <si>
    <t>TVSMOTOR</t>
  </si>
  <si>
    <t>DIVISLAB</t>
  </si>
  <si>
    <t>ZEEL</t>
  </si>
  <si>
    <t>BIOCON</t>
  </si>
  <si>
    <t>BOSCHLTD</t>
  </si>
  <si>
    <t>BRITANNIA</t>
  </si>
  <si>
    <t>CADILAHC</t>
  </si>
  <si>
    <t>GRASIM</t>
  </si>
  <si>
    <t>CHOLAFIN</t>
  </si>
  <si>
    <t>EICHERMOT</t>
  </si>
  <si>
    <t>GMRINFRA</t>
  </si>
  <si>
    <t>PEL</t>
  </si>
  <si>
    <t>IGL</t>
  </si>
  <si>
    <t>RECLTD</t>
  </si>
  <si>
    <t>NAM-INDIA</t>
  </si>
  <si>
    <t>SHREECEM</t>
  </si>
  <si>
    <t>STAR</t>
  </si>
  <si>
    <t>PNB</t>
  </si>
  <si>
    <t>TRENT</t>
  </si>
  <si>
    <t>UBL</t>
  </si>
  <si>
    <t>VOLTAS</t>
  </si>
  <si>
    <t>CONCOR</t>
  </si>
  <si>
    <t>GODREJCP</t>
  </si>
  <si>
    <t>HAVELLS</t>
  </si>
  <si>
    <t>L&amp;TFH</t>
  </si>
  <si>
    <t>M&amp;M</t>
  </si>
  <si>
    <t>EXIDEIND</t>
  </si>
  <si>
    <t>MPHASIS</t>
  </si>
  <si>
    <t>PETRONET</t>
  </si>
  <si>
    <t>PVR</t>
  </si>
  <si>
    <t>SIEMENS</t>
  </si>
  <si>
    <t>WIPRO</t>
  </si>
  <si>
    <t>COFORGE</t>
  </si>
  <si>
    <t>GAIL</t>
  </si>
  <si>
    <t>PAGEIND</t>
  </si>
  <si>
    <t>RAMCOCEM</t>
  </si>
  <si>
    <t>UPL</t>
  </si>
  <si>
    <t>DIXON</t>
  </si>
  <si>
    <t>HAL</t>
  </si>
  <si>
    <t>INDIAMART</t>
  </si>
  <si>
    <t>IPCALAB</t>
  </si>
  <si>
    <t>MCX</t>
  </si>
  <si>
    <t>OFSS</t>
  </si>
  <si>
    <t>POLYCAB</t>
  </si>
  <si>
    <t>SYNGENE</t>
  </si>
  <si>
    <t>Coments</t>
  </si>
  <si>
    <t>No Liquidity</t>
  </si>
  <si>
    <t>Open</t>
  </si>
  <si>
    <t>High</t>
  </si>
  <si>
    <t>Low</t>
  </si>
  <si>
    <t>Last Traded Price</t>
  </si>
  <si>
    <t>Change</t>
  </si>
  <si>
    <t>%Change</t>
  </si>
  <si>
    <t>Traded Volume(lacs)</t>
  </si>
  <si>
    <t>Traded Value(crs)</t>
  </si>
  <si>
    <t>52 Week High</t>
  </si>
  <si>
    <t>52 Week Low</t>
  </si>
  <si>
    <t>365 Days % Change</t>
  </si>
  <si>
    <t>30 Days % Change</t>
  </si>
  <si>
    <t>Source</t>
  </si>
  <si>
    <t>https://www1.nseindia.com/live_market/dynaContent/live_watch/equities_stock_watch.htm</t>
  </si>
  <si>
    <t>CE</t>
  </si>
  <si>
    <t>PE</t>
  </si>
  <si>
    <t>Contracts</t>
  </si>
  <si>
    <t>Period (Days)</t>
  </si>
  <si>
    <t>LOTS</t>
  </si>
  <si>
    <t>COMPANY NAME</t>
  </si>
  <si>
    <t>WEIGHTAGE</t>
  </si>
  <si>
    <t>NO OF STOCKS</t>
  </si>
  <si>
    <t>AMOUNT</t>
  </si>
  <si>
    <t>CAPLIN POINT LABS</t>
  </si>
  <si>
    <t>₹      658.5</t>
  </si>
  <si>
    <t>₹     6,585.0</t>
  </si>
  <si>
    <t>₹      203.3</t>
  </si>
  <si>
    <t>₹     4,066.0</t>
  </si>
  <si>
    <t>₹   2,086.2</t>
  </si>
  <si>
    <t>₹     8,344.6</t>
  </si>
  <si>
    <t>POLYCAB INDIA</t>
  </si>
  <si>
    <t>₹   1,947.6</t>
  </si>
  <si>
    <t>₹   15,580.8</t>
  </si>
  <si>
    <t>APL APOLLO TUBES</t>
  </si>
  <si>
    <t>₹   1,576.4</t>
  </si>
  <si>
    <t>₹   18,916.2</t>
  </si>
  <si>
    <r>
      <t>    </t>
    </r>
    <r>
      <rPr>
        <b/>
        <sz val="11"/>
        <color theme="1"/>
        <rFont val="Calibri"/>
        <family val="2"/>
        <scheme val="minor"/>
      </rPr>
      <t>Total</t>
    </r>
  </si>
  <si>
    <t>₹   53,492.6</t>
  </si>
  <si>
    <t>Sr No.</t>
  </si>
  <si>
    <t>NSE CODE</t>
  </si>
  <si>
    <t>BSE CODE</t>
  </si>
  <si>
    <t>CMP (29th Jun’21)</t>
  </si>
  <si>
    <t>INDUSTRY</t>
  </si>
  <si>
    <t>RATING</t>
  </si>
  <si>
    <t>Mar Cap Rs.Cr.</t>
  </si>
  <si>
    <t>Net worth Rs.Cr.</t>
  </si>
  <si>
    <t>P/E</t>
  </si>
  <si>
    <t>OPM %</t>
  </si>
  <si>
    <t>ROE %</t>
  </si>
  <si>
    <t>ROCE %</t>
  </si>
  <si>
    <t>Sales Var 5Yrs %</t>
  </si>
  <si>
    <t>Profit Var 5Yrs %</t>
  </si>
  <si>
    <t>Debt / Eq</t>
  </si>
  <si>
    <t>CMP / BV</t>
  </si>
  <si>
    <t>CMP / Sales</t>
  </si>
  <si>
    <t>Caplin Point Labs</t>
  </si>
  <si>
    <t>Pharmaceuticals</t>
  </si>
  <si>
    <t>Marico</t>
  </si>
  <si>
    <t>Personal Products</t>
  </si>
  <si>
    <t>Avanti Feeds</t>
  </si>
  <si>
    <t>AVANTIFEED</t>
  </si>
  <si>
    <t>Other Food Products</t>
  </si>
  <si>
    <t>–</t>
  </si>
  <si>
    <t>Tata Metaliks</t>
  </si>
  <si>
    <t>TATAMETALI</t>
  </si>
  <si>
    <t>Iron &amp; Steel</t>
  </si>
  <si>
    <t>HCL Technologies</t>
  </si>
  <si>
    <t>IT Consulting</t>
  </si>
  <si>
    <t>Bajaj Auto</t>
  </si>
  <si>
    <t>BAJAJAUTO</t>
  </si>
  <si>
    <t>2 &amp; 3 Wheelers</t>
  </si>
  <si>
    <t>KEI Industries</t>
  </si>
  <si>
    <t>KEI</t>
  </si>
  <si>
    <t>Electric Equipment and Products</t>
  </si>
  <si>
    <t>Polycab India</t>
  </si>
  <si>
    <t>Coromandel International</t>
  </si>
  <si>
    <t>Fertilisers</t>
  </si>
  <si>
    <t>Mphasis</t>
  </si>
  <si>
    <t>KEC International</t>
  </si>
  <si>
    <t>KEC</t>
  </si>
  <si>
    <t>Heavy Electrical Equipment</t>
  </si>
  <si>
    <t>Alembic Pharma</t>
  </si>
  <si>
    <t>Indus Towers</t>
  </si>
  <si>
    <t>Telecom Services</t>
  </si>
  <si>
    <t>Huhtamaki India</t>
  </si>
  <si>
    <t>HUHTAMAKI</t>
  </si>
  <si>
    <t>Containers &amp; Packaging</t>
  </si>
  <si>
    <t>Oracle Financial Services Software</t>
  </si>
  <si>
    <t>Cigarettes &amp; FMCG</t>
  </si>
  <si>
    <t>Tata Elxsi</t>
  </si>
  <si>
    <t>TATAELXSI</t>
  </si>
  <si>
    <t>IT Software</t>
  </si>
  <si>
    <t>Dixon Technologies</t>
  </si>
  <si>
    <t>Consumer Electronics</t>
  </si>
  <si>
    <t>Hindustan Aeronautics</t>
  </si>
  <si>
    <t>Aerospace</t>
  </si>
  <si>
    <t>APL Apollo Tubes</t>
  </si>
  <si>
    <t>APLAPOLLO</t>
  </si>
  <si>
    <t>https://www.samco.in/knowledge-center/articles/best-long-term-stocks-to-buy-now-in-india/</t>
  </si>
  <si>
    <t>CMP</t>
  </si>
  <si>
    <t>My Research</t>
  </si>
  <si>
    <t>Industry</t>
  </si>
  <si>
    <t>Price Forecast (1 Yr)</t>
  </si>
  <si>
    <t>Support</t>
  </si>
  <si>
    <t>Resistance</t>
  </si>
  <si>
    <t>145'140'138</t>
  </si>
  <si>
    <t>147'153'161</t>
  </si>
  <si>
    <t>1179'1169'1138</t>
  </si>
  <si>
    <t>685'683,659</t>
  </si>
  <si>
    <t>700'704'707</t>
  </si>
  <si>
    <t>4828'4706</t>
  </si>
  <si>
    <t>4935'4966</t>
  </si>
  <si>
    <t>Delta</t>
  </si>
  <si>
    <t>PUT Strike %</t>
  </si>
  <si>
    <t>NIFTY</t>
  </si>
  <si>
    <t>FV</t>
  </si>
  <si>
    <t>Rate</t>
  </si>
  <si>
    <t>Vol</t>
  </si>
  <si>
    <t>BANKNIFTY</t>
  </si>
  <si>
    <t>FINNIFTY</t>
  </si>
  <si>
    <t>NIFTY FINANCIAL SERVICES</t>
  </si>
  <si>
    <t>30 D % CHNG 
 13-Aug-2021</t>
  </si>
  <si>
    <t>BPS #</t>
  </si>
  <si>
    <t>Hstrike</t>
  </si>
  <si>
    <t>Lstrike</t>
  </si>
  <si>
    <t>Max Loss</t>
  </si>
  <si>
    <t>Risk/Reward</t>
  </si>
  <si>
    <t>Actual Credit</t>
  </si>
  <si>
    <t>Desired Contracts</t>
  </si>
  <si>
    <t>Total Margin</t>
  </si>
  <si>
    <t>Total Max Credit</t>
  </si>
  <si>
    <t>Total Max Loss</t>
  </si>
  <si>
    <t>Strike/Underlying</t>
  </si>
  <si>
    <t>Candidates</t>
  </si>
  <si>
    <t>Instrument</t>
  </si>
  <si>
    <t>Current Underlying</t>
  </si>
  <si>
    <t>Desired Monthly Income</t>
  </si>
  <si>
    <t>Max Margin</t>
  </si>
  <si>
    <t>Selected BPS</t>
  </si>
  <si>
    <t>Annual Return</t>
  </si>
  <si>
    <t>Margin Reqs</t>
  </si>
  <si>
    <t>Key</t>
  </si>
  <si>
    <t>Lots</t>
  </si>
  <si>
    <t>NIFTY DOWN --&gt;</t>
  </si>
  <si>
    <t>Max Profit</t>
  </si>
  <si>
    <t>Exit Strategy</t>
  </si>
  <si>
    <t xml:space="preserve">Max date </t>
  </si>
  <si>
    <t>Underlying Stop Loss Lvl</t>
  </si>
  <si>
    <t>First buy back short put leg</t>
  </si>
  <si>
    <t>Then Sell long put leg</t>
  </si>
  <si>
    <t>Comments</t>
  </si>
  <si>
    <t>Imp Vol</t>
  </si>
  <si>
    <t>.</t>
  </si>
  <si>
    <t>Div</t>
  </si>
  <si>
    <t>Type</t>
  </si>
  <si>
    <t>ongc</t>
  </si>
  <si>
    <t>SBI</t>
  </si>
  <si>
    <t>L/S</t>
  </si>
  <si>
    <t>Max Drawdown</t>
  </si>
  <si>
    <t>Max Drawdown %</t>
  </si>
  <si>
    <t>HS_dist</t>
  </si>
  <si>
    <t>LS_dist</t>
  </si>
  <si>
    <t>HS-LS</t>
  </si>
  <si>
    <t>Total</t>
  </si>
  <si>
    <t>Er</t>
  </si>
  <si>
    <t>Collateral</t>
  </si>
  <si>
    <t>SL_Loss</t>
  </si>
  <si>
    <t>TGT 1</t>
  </si>
  <si>
    <t>TGT1 %</t>
  </si>
  <si>
    <t>TGT 2</t>
  </si>
  <si>
    <t>TGT2 %</t>
  </si>
  <si>
    <t>Underlying</t>
  </si>
  <si>
    <t>ToT</t>
  </si>
  <si>
    <t>#</t>
  </si>
  <si>
    <t>5 Day</t>
  </si>
  <si>
    <t>10 Day</t>
  </si>
  <si>
    <t>20 Day</t>
  </si>
  <si>
    <t>50 Day</t>
  </si>
  <si>
    <t>100 Day</t>
  </si>
  <si>
    <t>200 Day</t>
  </si>
  <si>
    <t>Tot</t>
  </si>
  <si>
    <t>163.50</t>
  </si>
  <si>
    <t>1,176.05</t>
  </si>
  <si>
    <t xml:space="preserve"> Trade History </t>
  </si>
  <si>
    <t>169.40</t>
  </si>
  <si>
    <t>489.15</t>
  </si>
  <si>
    <t>IndexError: list index out of range
    stockQuote = stockQuote['data'][0][id]
  File "f:\mrig analytics\development\mriganalytics\interface\pyxcel.py", line 139,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t>
  </si>
  <si>
    <t>1,624.50</t>
  </si>
  <si>
    <t>Margin (as Prem X)</t>
  </si>
  <si>
    <t>Prem</t>
  </si>
  <si>
    <t>P_low</t>
  </si>
  <si>
    <t>P_high</t>
  </si>
  <si>
    <t>C_Low</t>
  </si>
  <si>
    <t>C_high</t>
  </si>
  <si>
    <t>ATM</t>
  </si>
  <si>
    <t>Distance</t>
  </si>
  <si>
    <t>Val Date</t>
  </si>
  <si>
    <t>Fwd Days</t>
  </si>
  <si>
    <t>Payoff</t>
  </si>
  <si>
    <t>Iron Butterfly Condor -- &gt;</t>
  </si>
  <si>
    <t xml:space="preserve">FIIs DIIs </t>
  </si>
  <si>
    <t xml:space="preserve"> </t>
  </si>
  <si>
    <t xml:space="preserve">If I am an FII, </t>
  </si>
  <si>
    <t xml:space="preserve">I have lots of cash holding of stocks... </t>
  </si>
  <si>
    <t xml:space="preserve">Now I can do multiple things with it, </t>
  </si>
  <si>
    <t xml:space="preserve">In a bullish market- </t>
  </si>
  <si>
    <t xml:space="preserve">1)Keep holding it and hedge them with Index put options...  </t>
  </si>
  <si>
    <t xml:space="preserve">2) Sell out of the money call options and if it goes in risk, exit the holding and pay MTM off... </t>
  </si>
  <si>
    <t xml:space="preserve">In bearish Market- </t>
  </si>
  <si>
    <t xml:space="preserve">1) Keep selling in futures, so that the value decline in cash holdings is offset... </t>
  </si>
  <si>
    <t xml:space="preserve">2) sell in futures and dump the stocks even more and square off at even a lower level, and then again buy stocks... </t>
  </si>
  <si>
    <t xml:space="preserve">In a sideways market- </t>
  </si>
  <si>
    <t xml:space="preserve">1) buy puts, to protect downside... </t>
  </si>
  <si>
    <t xml:space="preserve">2) sell futures offset with cash holdings </t>
  </si>
  <si>
    <t xml:space="preserve">3) buy call options to earn any upside... </t>
  </si>
  <si>
    <t xml:space="preserve">Current scenario is of sideways market... And the data sheet data gets circulated regarding pro fii dii positions, doesnt include their holdings in cash, that's why most of the reading of people is not correct... </t>
  </si>
  <si>
    <t xml:space="preserve">Hope now you will be able to understand that data better... </t>
  </si>
  <si>
    <t xml:space="preserve">FIIs are hedged on 2 legs and take profit on only one leg </t>
  </si>
  <si>
    <t xml:space="preserve">If I am a DII- </t>
  </si>
  <si>
    <t xml:space="preserve">Whether I am mutual fund, lic, bank, nbfc, pension fund, </t>
  </si>
  <si>
    <t xml:space="preserve">I am not allowed to take any naked position in derivatives... </t>
  </si>
  <si>
    <t xml:space="preserve">And cash buying and selling will only depend on my investment policy and money inflow or outflow from public on a given day... </t>
  </si>
  <si>
    <t xml:space="preserve">If I am a Pro- </t>
  </si>
  <si>
    <t xml:space="preserve">I am liquidity provider of the system and I have my Algo and HFT(High frequency trading) systems in place, most of the orders in the system is because of me but not all trades belong to me... </t>
  </si>
  <si>
    <t xml:space="preserve">And I dont create wall like FIIs or DIIs, </t>
  </si>
  <si>
    <t xml:space="preserve">I play the frequency and momentum through my algo systems </t>
  </si>
  <si>
    <t xml:space="preserve">If I am client- </t>
  </si>
  <si>
    <t xml:space="preserve">If I am an HNI, I play futures and hedge it with options and use my holdings as margin to the broker... </t>
  </si>
  <si>
    <t xml:space="preserve">My cash is parked in debt funds or FDs, at times my FDs are also given to broker as margin... </t>
  </si>
  <si>
    <t xml:space="preserve">If I am retail client- </t>
  </si>
  <si>
    <t xml:space="preserve">I want to become rich as soon as possible, realising that stock market is solution of every problem... But then I am introduced to tipsters and people selling Holy Grail... </t>
  </si>
  <si>
    <t xml:space="preserve">And then I either loose some money or earn some money... But what makes me different from all the other players is, I have a burden of emotion, which is my biggest enemy... </t>
  </si>
  <si>
    <t xml:space="preserve">And whether I am a Investor or trader, I always forget logical thinking and rely on emotions... </t>
  </si>
  <si>
    <t xml:space="preserve">Thats why I sell stock when it is going up and I buy them when they have already formed top... </t>
  </si>
  <si>
    <t xml:space="preserve">In trading I take a position and then think whether its right or wrong... </t>
  </si>
  <si>
    <t>Not realising that stoploss is not there and I loose money for my next 4 trades by not putting stoplosses</t>
  </si>
  <si>
    <t>P1</t>
  </si>
  <si>
    <t>P2</t>
  </si>
  <si>
    <t>P3</t>
  </si>
  <si>
    <t>P4</t>
  </si>
  <si>
    <t>P5</t>
  </si>
  <si>
    <t>P6</t>
  </si>
  <si>
    <t>P7</t>
  </si>
  <si>
    <t>C1</t>
  </si>
  <si>
    <t>C7</t>
  </si>
  <si>
    <t>C6</t>
  </si>
  <si>
    <t>C5</t>
  </si>
  <si>
    <t>C4</t>
  </si>
  <si>
    <t>C3</t>
  </si>
  <si>
    <t>C2</t>
  </si>
  <si>
    <t>User Price</t>
  </si>
  <si>
    <t>OC Price</t>
  </si>
  <si>
    <t>Yield</t>
  </si>
  <si>
    <t>Income</t>
  </si>
  <si>
    <t>Risk(Delta)</t>
  </si>
  <si>
    <t>Pledge</t>
  </si>
  <si>
    <t>Units</t>
  </si>
  <si>
    <t>Haircut</t>
  </si>
  <si>
    <t>NAV</t>
  </si>
  <si>
    <t>Axis Liquid</t>
  </si>
  <si>
    <t>NIFTY BEES</t>
  </si>
  <si>
    <t>Total Premium</t>
  </si>
  <si>
    <t>ICICI PRU NIFTY</t>
  </si>
  <si>
    <t xml:space="preserve">ICICI PRU CREDIT </t>
  </si>
  <si>
    <t xml:space="preserve">SL </t>
  </si>
  <si>
    <t>INFOEDGE</t>
  </si>
  <si>
    <t>BLUEDART</t>
  </si>
  <si>
    <t>5,412.00</t>
  </si>
  <si>
    <t>2,435.00</t>
  </si>
  <si>
    <t>6,795.00</t>
  </si>
  <si>
    <t>6,097.25</t>
  </si>
  <si>
    <t>4,688.95</t>
  </si>
  <si>
    <t>6,860.00</t>
  </si>
  <si>
    <t>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t>
  </si>
  <si>
    <t>illiquid</t>
  </si>
  <si>
    <t>DivYield</t>
  </si>
  <si>
    <t>MTM</t>
  </si>
  <si>
    <t>MTM %</t>
  </si>
  <si>
    <t>TGT Exit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</si>
</sst>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3" formatCode="_ * #,##0.00_ ;_ * \-#,##0.00_ ;_ * &quot;-&quot;??_ ;_ @_ "/>
    <numFmt numFmtId="164" formatCode="[&gt;=10000000]#\,##\,##\,##0.00;[&gt;=100000]#\,##\,##0.00;##,##0.00"/>
    <numFmt numFmtId="165" formatCode="[$-409]d\-mmm\-yy;@"/>
    <numFmt numFmtId="166" formatCode="0.0"/>
    <numFmt numFmtId="167" formatCode="0.000%"/>
    <numFmt numFmtId="168" formatCode="[$-24009]dddd\,\ mmmm\ dd\,\ yyyy;@"/>
    <numFmt numFmtId="169" formatCode="_ * #,##0_ ;_ * \-#,##0_ ;_ * &quot;-&quot;??_ ;_ @_ "/>
    <numFmt numFmtId="170" formatCode="[$-24009]m/d/yy;@"/>
    <numFmt numFmtId="171" formatCode="_ * #,##0.0000000_ ;_ * \-#,##0.0000000_ ;_ * &quot;-&quot;??_ ;_ @_ "/>
    <numFmt numFmtId="172" formatCode="0.0%"/>
    <numFmt numFmtId="173" formatCode="[$-24009]m/d/yyyy;@"/>
    <numFmt numFmtId="174" formatCode="_ * #,##0.0000_ ;_ * \-#,##0.0000_ ;_ * &quot;-&quot;??_ ;_ @_ "/>
    <numFmt numFmtId="175" formatCode="[$-F800]dddd\,\ mmmm\ dd\,\ yyyy"/>
  </numFmts>
  <fonts count="17">
    <font>
      <sz val="11"/>
      <color theme="1"/>
      <name val="Calibri"/>
      <family val="2"/>
      <scheme val="minor"/>
    </font>
    <font>
      <sz val="11"/>
      <color theme="1"/>
      <name val="Calibri"/>
      <family val="2"/>
      <scheme val="minor"/>
    </font>
    <font>
      <sz val="10"/>
      <color rgb="FF0070C0"/>
      <name val="Terminal"/>
      <family val="3"/>
      <charset val="255"/>
    </font>
    <font>
      <sz val="10"/>
      <name val="Terminal"/>
      <family val="3"/>
      <charset val="255"/>
    </font>
    <font>
      <b/>
      <sz val="11"/>
      <color theme="0"/>
      <name val="Terminal"/>
      <family val="3"/>
      <charset val="255"/>
    </font>
    <font>
      <b/>
      <sz val="10"/>
      <name val="Terminal"/>
    </font>
    <font>
      <b/>
      <sz val="11"/>
      <color theme="0"/>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sz val="11"/>
      <color rgb="FF000000"/>
      <name val="Courier New"/>
      <family val="3"/>
    </font>
    <font>
      <b/>
      <sz val="11"/>
      <color theme="1"/>
      <name val="Calibri"/>
      <family val="2"/>
      <scheme val="minor"/>
    </font>
    <font>
      <b/>
      <sz val="14"/>
      <color rgb="FF686868"/>
      <name val="Arial"/>
      <family val="2"/>
    </font>
    <font>
      <b/>
      <sz val="11"/>
      <name val="Terminal"/>
    </font>
    <font>
      <sz val="11"/>
      <color rgb="FFFF0000"/>
      <name val="Calibri"/>
      <family val="2"/>
      <scheme val="minor"/>
    </font>
    <font>
      <b/>
      <sz val="10"/>
      <color rgb="FF0070C0"/>
      <name val="Terminal"/>
    </font>
    <font>
      <sz val="14"/>
      <color rgb="FFFF0000"/>
      <name val="Calibri"/>
      <family val="2"/>
      <scheme val="minor"/>
    </font>
  </fonts>
  <fills count="23">
    <fill>
      <patternFill patternType="none"/>
    </fill>
    <fill>
      <patternFill patternType="gray125"/>
    </fill>
    <fill>
      <patternFill patternType="solid">
        <fgColor indexed="26"/>
        <bgColor indexed="26"/>
      </patternFill>
    </fill>
    <fill>
      <patternFill patternType="solid">
        <fgColor rgb="FF00B0F0"/>
        <bgColor auto="1"/>
      </patternFill>
    </fill>
    <fill>
      <patternFill patternType="solid">
        <fgColor rgb="FF0070C0"/>
        <bgColor theme="0"/>
      </patternFill>
    </fill>
    <fill>
      <patternFill patternType="solid">
        <fgColor indexed="65"/>
        <bgColor theme="0"/>
      </patternFill>
    </fill>
    <fill>
      <patternFill patternType="solid">
        <fgColor rgb="FFFFFF00"/>
        <bgColor theme="0"/>
      </patternFill>
    </fill>
    <fill>
      <patternFill patternType="solid">
        <fgColor rgb="FF92D050"/>
        <bgColor theme="0"/>
      </patternFill>
    </fill>
    <fill>
      <patternFill patternType="solid">
        <fgColor theme="7"/>
        <bgColor theme="0"/>
      </patternFill>
    </fill>
    <fill>
      <patternFill patternType="solid">
        <fgColor rgb="FFFFFF00"/>
        <bgColor indexed="64"/>
      </patternFill>
    </fill>
    <fill>
      <patternFill patternType="solid">
        <fgColor theme="7" tint="0.59999389629810485"/>
        <bgColor indexed="64"/>
      </patternFill>
    </fill>
    <fill>
      <patternFill patternType="solid">
        <fgColor rgb="FFFFFFFF"/>
        <bgColor indexed="64"/>
      </patternFill>
    </fill>
    <fill>
      <patternFill patternType="solid">
        <fgColor rgb="FFF5F5F5"/>
        <bgColor indexed="64"/>
      </patternFill>
    </fill>
    <fill>
      <patternFill patternType="solid">
        <fgColor theme="4" tint="0.39997558519241921"/>
        <bgColor theme="0"/>
      </patternFill>
    </fill>
    <fill>
      <patternFill patternType="solid">
        <fgColor rgb="FFFFC000"/>
        <bgColor indexed="64"/>
      </patternFill>
    </fill>
    <fill>
      <patternFill patternType="solid">
        <fgColor rgb="FF92D050"/>
        <bgColor indexed="64"/>
      </patternFill>
    </fill>
    <fill>
      <patternFill patternType="solid">
        <fgColor theme="2"/>
        <bgColor indexed="64"/>
      </patternFill>
    </fill>
    <fill>
      <patternFill patternType="solid">
        <fgColor theme="7" tint="0.79998168889431442"/>
        <bgColor indexed="64"/>
      </patternFill>
    </fill>
    <fill>
      <patternFill patternType="solid">
        <fgColor theme="7" tint="0.59999389629810485"/>
        <bgColor theme="0"/>
      </patternFill>
    </fill>
    <fill>
      <patternFill patternType="solid">
        <fgColor theme="7" tint="0.39997558519241921"/>
        <bgColor theme="0"/>
      </patternFill>
    </fill>
    <fill>
      <patternFill patternType="solid">
        <fgColor rgb="FFFFFF66"/>
        <bgColor indexed="64"/>
      </patternFill>
    </fill>
    <fill>
      <patternFill patternType="solid">
        <fgColor rgb="FF66FFFF"/>
        <bgColor indexed="64"/>
      </patternFill>
    </fill>
    <fill>
      <patternFill patternType="solid">
        <fgColor rgb="FFFFC000"/>
        <bgColor theme="0"/>
      </patternFill>
    </fill>
  </fills>
  <borders count="18">
    <border>
      <left/>
      <right/>
      <top/>
      <bottom/>
      <diagonal/>
    </border>
    <border>
      <left style="thin">
        <color rgb="FF00B0F0"/>
      </left>
      <right/>
      <top style="thin">
        <color rgb="FF00B0F0"/>
      </top>
      <bottom style="thin">
        <color rgb="FF00B0F0"/>
      </bottom>
      <diagonal/>
    </border>
    <border>
      <left style="thin">
        <color rgb="FF00B0F0"/>
      </left>
      <right style="thin">
        <color rgb="FF00B0F0"/>
      </right>
      <top style="thin">
        <color rgb="FF00B0F0"/>
      </top>
      <bottom style="thin">
        <color rgb="FF00B0F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198">
    <xf numFmtId="0" fontId="0" fillId="0" borderId="0" xfId="0"/>
    <xf numFmtId="164" fontId="2" fillId="2" borderId="1" xfId="0" applyNumberFormat="1" applyFont="1" applyFill="1" applyBorder="1" applyAlignment="1" applyProtection="1">
      <protection locked="0"/>
    </xf>
    <xf numFmtId="164" fontId="3" fillId="2" borderId="2" xfId="0" applyNumberFormat="1" applyFont="1" applyFill="1" applyBorder="1" applyProtection="1">
      <protection locked="0"/>
    </xf>
    <xf numFmtId="164" fontId="2" fillId="2" borderId="1" xfId="0" applyNumberFormat="1" applyFont="1" applyFill="1" applyBorder="1" applyAlignment="1" applyProtection="1">
      <alignment horizontal="center"/>
      <protection locked="0"/>
    </xf>
    <xf numFmtId="164" fontId="2" fillId="2" borderId="1" xfId="0" applyNumberFormat="1" applyFont="1" applyFill="1" applyBorder="1" applyAlignment="1" applyProtection="1">
      <alignment horizontal="left"/>
      <protection locked="0"/>
    </xf>
    <xf numFmtId="164" fontId="4" fillId="3" borderId="2" xfId="0" applyNumberFormat="1" applyFont="1" applyFill="1" applyBorder="1" applyProtection="1"/>
    <xf numFmtId="164" fontId="2" fillId="2" borderId="1" xfId="0" applyNumberFormat="1" applyFont="1" applyFill="1" applyBorder="1" applyAlignment="1" applyProtection="1">
      <alignment horizontal="center" wrapText="1"/>
      <protection locked="0"/>
    </xf>
    <xf numFmtId="164" fontId="5" fillId="2" borderId="2" xfId="0" applyNumberFormat="1" applyFont="1" applyFill="1" applyBorder="1" applyProtection="1">
      <protection locked="0"/>
    </xf>
    <xf numFmtId="9" fontId="0" fillId="0" borderId="0" xfId="0" applyNumberFormat="1"/>
    <xf numFmtId="9" fontId="5" fillId="2" borderId="2" xfId="1" applyFont="1" applyFill="1" applyBorder="1" applyProtection="1">
      <protection locked="0"/>
    </xf>
    <xf numFmtId="164" fontId="4" fillId="3" borderId="2" xfId="0" applyNumberFormat="1" applyFont="1" applyFill="1" applyBorder="1" applyAlignment="1" applyProtection="1">
      <alignment horizontal="center"/>
    </xf>
    <xf numFmtId="10" fontId="0" fillId="0" borderId="0" xfId="0" applyNumberFormat="1"/>
    <xf numFmtId="165" fontId="2" fillId="2" borderId="1" xfId="0" applyNumberFormat="1" applyFont="1" applyFill="1" applyBorder="1" applyAlignment="1" applyProtection="1">
      <alignment horizontal="left"/>
      <protection locked="0"/>
    </xf>
    <xf numFmtId="0" fontId="6" fillId="4" borderId="3" xfId="0" applyFont="1" applyFill="1" applyBorder="1" applyAlignment="1"/>
    <xf numFmtId="0" fontId="0" fillId="5" borderId="0" xfId="0" applyFill="1"/>
    <xf numFmtId="0" fontId="0" fillId="6" borderId="3" xfId="0" applyFill="1" applyBorder="1"/>
    <xf numFmtId="0" fontId="0" fillId="5" borderId="3" xfId="0" applyFill="1" applyBorder="1"/>
    <xf numFmtId="10" fontId="0" fillId="8" borderId="3" xfId="0" applyNumberFormat="1" applyFill="1" applyBorder="1"/>
    <xf numFmtId="0" fontId="0" fillId="7" borderId="3" xfId="0" applyFill="1" applyBorder="1" applyAlignment="1">
      <alignment horizontal="center"/>
    </xf>
    <xf numFmtId="0" fontId="0" fillId="8" borderId="3" xfId="0" applyFill="1" applyBorder="1" applyAlignment="1">
      <alignment horizontal="center"/>
    </xf>
    <xf numFmtId="10" fontId="0" fillId="8" borderId="3" xfId="1" applyNumberFormat="1" applyFont="1" applyFill="1" applyBorder="1" applyAlignment="1">
      <alignment horizontal="center"/>
    </xf>
    <xf numFmtId="9" fontId="0" fillId="5" borderId="0" xfId="0" applyNumberFormat="1" applyFill="1"/>
    <xf numFmtId="0" fontId="8" fillId="6" borderId="3" xfId="0" applyFont="1" applyFill="1" applyBorder="1"/>
    <xf numFmtId="0" fontId="8" fillId="5" borderId="3" xfId="0" applyFont="1" applyFill="1" applyBorder="1"/>
    <xf numFmtId="0" fontId="9" fillId="6" borderId="3" xfId="0" applyFont="1" applyFill="1" applyBorder="1"/>
    <xf numFmtId="0" fontId="8" fillId="5" borderId="0" xfId="0" applyFont="1" applyFill="1"/>
    <xf numFmtId="0" fontId="8" fillId="5" borderId="0" xfId="0" applyFont="1" applyFill="1" applyBorder="1"/>
    <xf numFmtId="10" fontId="8" fillId="8" borderId="3" xfId="1" applyNumberFormat="1" applyFont="1" applyFill="1" applyBorder="1"/>
    <xf numFmtId="0" fontId="7" fillId="4" borderId="3" xfId="0" applyFont="1" applyFill="1" applyBorder="1" applyAlignment="1">
      <alignment horizontal="left" vertical="center"/>
    </xf>
    <xf numFmtId="43" fontId="0" fillId="8" borderId="3" xfId="2" applyFont="1" applyFill="1" applyBorder="1"/>
    <xf numFmtId="43" fontId="0" fillId="7" borderId="3" xfId="2" applyFont="1" applyFill="1" applyBorder="1" applyAlignment="1">
      <alignment horizontal="center"/>
    </xf>
    <xf numFmtId="43" fontId="0" fillId="8" borderId="3" xfId="2" applyFont="1" applyFill="1" applyBorder="1" applyAlignment="1">
      <alignment horizontal="center"/>
    </xf>
    <xf numFmtId="43" fontId="8" fillId="8" borderId="3" xfId="2" applyFont="1" applyFill="1" applyBorder="1"/>
    <xf numFmtId="43" fontId="0" fillId="5" borderId="0" xfId="0" applyNumberFormat="1" applyFill="1"/>
    <xf numFmtId="10" fontId="0" fillId="7" borderId="3" xfId="1" applyNumberFormat="1" applyFont="1" applyFill="1" applyBorder="1" applyAlignment="1">
      <alignment horizontal="center"/>
    </xf>
    <xf numFmtId="43" fontId="8" fillId="5" borderId="3" xfId="0" applyNumberFormat="1" applyFont="1" applyFill="1" applyBorder="1"/>
    <xf numFmtId="0" fontId="0" fillId="9" borderId="0" xfId="0" applyFill="1"/>
    <xf numFmtId="43" fontId="0" fillId="0" borderId="0" xfId="2" applyFont="1"/>
    <xf numFmtId="15" fontId="0" fillId="0" borderId="0" xfId="0" applyNumberFormat="1"/>
    <xf numFmtId="10" fontId="0" fillId="0" borderId="0" xfId="1" applyNumberFormat="1" applyFont="1"/>
    <xf numFmtId="16" fontId="0" fillId="0" borderId="0" xfId="0" applyNumberFormat="1"/>
    <xf numFmtId="14" fontId="0" fillId="0" borderId="0" xfId="0" applyNumberFormat="1"/>
    <xf numFmtId="10" fontId="0" fillId="10" borderId="0" xfId="1" applyNumberFormat="1" applyFont="1" applyFill="1"/>
    <xf numFmtId="17" fontId="0" fillId="0" borderId="0" xfId="0" applyNumberFormat="1"/>
    <xf numFmtId="0" fontId="10" fillId="0" borderId="0" xfId="0" applyFont="1" applyAlignment="1">
      <alignment horizontal="left" vertical="center"/>
    </xf>
    <xf numFmtId="4" fontId="0" fillId="0" borderId="0" xfId="0" applyNumberFormat="1"/>
    <xf numFmtId="43" fontId="0" fillId="7" borderId="3" xfId="0" applyNumberFormat="1" applyFill="1" applyBorder="1" applyAlignment="1">
      <alignment horizontal="center"/>
    </xf>
    <xf numFmtId="16" fontId="0" fillId="9" borderId="0" xfId="0" applyNumberFormat="1" applyFill="1"/>
    <xf numFmtId="43" fontId="0" fillId="9" borderId="0" xfId="2" applyFont="1" applyFill="1"/>
    <xf numFmtId="10" fontId="0" fillId="9" borderId="0" xfId="1" applyNumberFormat="1" applyFont="1" applyFill="1"/>
    <xf numFmtId="43" fontId="0" fillId="9" borderId="0" xfId="0" applyNumberFormat="1" applyFill="1"/>
    <xf numFmtId="0" fontId="0" fillId="0" borderId="0" xfId="0" applyAlignment="1">
      <alignment wrapText="1"/>
    </xf>
    <xf numFmtId="0" fontId="0" fillId="9" borderId="3" xfId="0" applyFill="1" applyBorder="1"/>
    <xf numFmtId="0" fontId="0" fillId="0" borderId="3" xfId="0" applyBorder="1"/>
    <xf numFmtId="17" fontId="0" fillId="0" borderId="3" xfId="0" applyNumberFormat="1" applyBorder="1"/>
    <xf numFmtId="17" fontId="0" fillId="9" borderId="3" xfId="0" applyNumberFormat="1" applyFill="1" applyBorder="1"/>
    <xf numFmtId="0" fontId="0" fillId="12" borderId="0" xfId="0" applyFill="1" applyAlignment="1">
      <alignment horizontal="left" vertical="center" wrapText="1" indent="1"/>
    </xf>
    <xf numFmtId="0" fontId="11" fillId="12" borderId="0" xfId="0" applyFont="1" applyFill="1" applyAlignment="1">
      <alignment horizontal="left" vertical="center" wrapText="1" indent="1"/>
    </xf>
    <xf numFmtId="0" fontId="0" fillId="11" borderId="0" xfId="0" applyFill="1" applyAlignment="1">
      <alignment horizontal="left" vertical="center" wrapText="1" indent="1"/>
    </xf>
    <xf numFmtId="9" fontId="0" fillId="11" borderId="0" xfId="0" applyNumberFormat="1" applyFill="1" applyAlignment="1">
      <alignment horizontal="left" vertical="center" wrapText="1" indent="1"/>
    </xf>
    <xf numFmtId="9" fontId="0" fillId="12" borderId="0" xfId="0" applyNumberFormat="1" applyFill="1" applyAlignment="1">
      <alignment horizontal="left" vertical="center" wrapText="1" indent="1"/>
    </xf>
    <xf numFmtId="0" fontId="12" fillId="0" borderId="0" xfId="0" applyFont="1" applyAlignment="1">
      <alignment horizontal="left" vertical="center" wrapText="1"/>
    </xf>
    <xf numFmtId="4" fontId="0" fillId="12" borderId="0" xfId="0" applyNumberFormat="1" applyFill="1" applyAlignment="1">
      <alignment horizontal="left" vertical="center" wrapText="1" indent="1"/>
    </xf>
    <xf numFmtId="4" fontId="0" fillId="11" borderId="0" xfId="0" applyNumberFormat="1" applyFill="1" applyAlignment="1">
      <alignment horizontal="left" vertical="center" wrapText="1" indent="1"/>
    </xf>
    <xf numFmtId="43" fontId="0" fillId="12" borderId="0" xfId="2" applyFont="1" applyFill="1" applyAlignment="1">
      <alignment horizontal="left" vertical="center" wrapText="1" indent="1"/>
    </xf>
    <xf numFmtId="43" fontId="0" fillId="11" borderId="0" xfId="2" applyFont="1" applyFill="1" applyAlignment="1">
      <alignment horizontal="left" vertical="center" wrapText="1" indent="1"/>
    </xf>
    <xf numFmtId="43" fontId="0" fillId="0" borderId="0" xfId="2" applyFont="1" applyAlignment="1">
      <alignment wrapText="1"/>
    </xf>
    <xf numFmtId="9" fontId="0" fillId="0" borderId="0" xfId="0" applyNumberFormat="1" applyAlignment="1">
      <alignment wrapText="1"/>
    </xf>
    <xf numFmtId="10" fontId="0" fillId="0" borderId="0" xfId="1" applyNumberFormat="1" applyFont="1" applyAlignment="1">
      <alignment wrapText="1"/>
    </xf>
    <xf numFmtId="3" fontId="0" fillId="9" borderId="0" xfId="0" applyNumberFormat="1" applyFill="1" applyAlignment="1">
      <alignment wrapText="1"/>
    </xf>
    <xf numFmtId="0" fontId="0" fillId="9" borderId="0" xfId="0" applyFill="1" applyAlignment="1">
      <alignment wrapText="1"/>
    </xf>
    <xf numFmtId="164" fontId="13" fillId="2" borderId="2" xfId="0" applyNumberFormat="1" applyFont="1" applyFill="1" applyBorder="1" applyProtection="1">
      <protection locked="0"/>
    </xf>
    <xf numFmtId="166" fontId="0" fillId="9" borderId="0" xfId="0" applyNumberFormat="1" applyFill="1"/>
    <xf numFmtId="15" fontId="0" fillId="6" borderId="3" xfId="0" applyNumberFormat="1" applyFill="1" applyBorder="1"/>
    <xf numFmtId="43" fontId="0" fillId="5" borderId="3" xfId="0" applyNumberFormat="1" applyFill="1" applyBorder="1"/>
    <xf numFmtId="0" fontId="0" fillId="0" borderId="3" xfId="0" applyFill="1" applyBorder="1"/>
    <xf numFmtId="0" fontId="0" fillId="13" borderId="3" xfId="0" applyFill="1" applyBorder="1"/>
    <xf numFmtId="9" fontId="0" fillId="5" borderId="3" xfId="2" applyNumberFormat="1" applyFont="1" applyFill="1" applyBorder="1"/>
    <xf numFmtId="10" fontId="0" fillId="5" borderId="3" xfId="0" applyNumberFormat="1" applyFill="1" applyBorder="1"/>
    <xf numFmtId="0" fontId="0" fillId="0" borderId="0" xfId="0" applyFill="1"/>
    <xf numFmtId="167" fontId="0" fillId="0" borderId="0" xfId="1" applyNumberFormat="1" applyFont="1"/>
    <xf numFmtId="0" fontId="0" fillId="0" borderId="0" xfId="0" applyNumberFormat="1"/>
    <xf numFmtId="9" fontId="0" fillId="0" borderId="3" xfId="0" applyNumberFormat="1" applyFill="1" applyBorder="1"/>
    <xf numFmtId="15" fontId="0" fillId="0" borderId="3" xfId="0" applyNumberFormat="1" applyFill="1" applyBorder="1"/>
    <xf numFmtId="43" fontId="0" fillId="0" borderId="3" xfId="2" applyFont="1" applyFill="1" applyBorder="1"/>
    <xf numFmtId="10" fontId="0" fillId="14" borderId="3" xfId="0" applyNumberFormat="1" applyFill="1" applyBorder="1"/>
    <xf numFmtId="43" fontId="0" fillId="0" borderId="7" xfId="2" applyFont="1" applyBorder="1"/>
    <xf numFmtId="43" fontId="0" fillId="0" borderId="8" xfId="2" applyFont="1" applyBorder="1"/>
    <xf numFmtId="43" fontId="14" fillId="16" borderId="3" xfId="2" applyFont="1" applyFill="1" applyBorder="1" applyAlignment="1">
      <alignment vertical="center" wrapText="1"/>
    </xf>
    <xf numFmtId="10" fontId="14" fillId="16" borderId="3" xfId="1" applyNumberFormat="1" applyFont="1" applyFill="1" applyBorder="1" applyAlignment="1">
      <alignment wrapText="1"/>
    </xf>
    <xf numFmtId="0" fontId="0" fillId="0" borderId="0" xfId="0" applyFill="1" applyBorder="1"/>
    <xf numFmtId="15" fontId="0" fillId="0" borderId="0" xfId="0" applyNumberFormat="1" applyFill="1"/>
    <xf numFmtId="10" fontId="0" fillId="0" borderId="0" xfId="1" applyNumberFormat="1" applyFont="1" applyFill="1"/>
    <xf numFmtId="0" fontId="0" fillId="17" borderId="3" xfId="0" applyFill="1" applyBorder="1" applyAlignment="1">
      <alignment horizontal="center" vertical="center"/>
    </xf>
    <xf numFmtId="0" fontId="0" fillId="17" borderId="3" xfId="0" applyFill="1" applyBorder="1" applyAlignment="1">
      <alignment horizontal="center" vertical="center" wrapText="1"/>
    </xf>
    <xf numFmtId="43" fontId="0" fillId="17" borderId="3" xfId="2" applyFont="1" applyFill="1" applyBorder="1" applyAlignment="1">
      <alignment horizontal="center" vertical="center" wrapText="1"/>
    </xf>
    <xf numFmtId="164" fontId="13" fillId="2" borderId="0" xfId="0" applyNumberFormat="1" applyFont="1" applyFill="1" applyBorder="1" applyProtection="1">
      <protection locked="0"/>
    </xf>
    <xf numFmtId="164" fontId="3" fillId="2" borderId="0" xfId="0" applyNumberFormat="1" applyFont="1" applyFill="1" applyBorder="1" applyProtection="1">
      <protection locked="0"/>
    </xf>
    <xf numFmtId="168" fontId="2" fillId="2" borderId="1" xfId="0" applyNumberFormat="1" applyFont="1" applyFill="1" applyBorder="1" applyAlignment="1" applyProtection="1">
      <alignment horizontal="left"/>
      <protection locked="0"/>
    </xf>
    <xf numFmtId="0" fontId="0" fillId="0" borderId="12" xfId="0" applyBorder="1"/>
    <xf numFmtId="0" fontId="0" fillId="0" borderId="14" xfId="0" applyBorder="1"/>
    <xf numFmtId="0" fontId="0" fillId="0" borderId="17" xfId="0" applyBorder="1"/>
    <xf numFmtId="0" fontId="0" fillId="0" borderId="3"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0" fontId="0" fillId="0" borderId="13" xfId="0" applyNumberFormat="1" applyBorder="1" applyAlignment="1">
      <alignment horizontal="center" vertical="center"/>
    </xf>
    <xf numFmtId="10" fontId="0" fillId="0" borderId="16" xfId="0" applyNumberFormat="1" applyBorder="1" applyAlignment="1">
      <alignment horizontal="center" vertical="center"/>
    </xf>
    <xf numFmtId="0" fontId="0" fillId="9" borderId="9" xfId="0" applyFill="1" applyBorder="1"/>
    <xf numFmtId="0" fontId="0" fillId="9" borderId="10" xfId="0" applyFill="1" applyBorder="1" applyAlignment="1">
      <alignment horizontal="center" vertical="center"/>
    </xf>
    <xf numFmtId="0" fontId="0" fillId="9" borderId="11" xfId="0" applyFill="1" applyBorder="1" applyAlignment="1">
      <alignment horizontal="center" vertical="center"/>
    </xf>
    <xf numFmtId="10" fontId="0" fillId="0" borderId="3" xfId="1" applyNumberFormat="1" applyFont="1" applyBorder="1" applyAlignment="1">
      <alignment horizontal="center"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10" fontId="0" fillId="0" borderId="15" xfId="1" applyNumberFormat="1" applyFont="1" applyBorder="1" applyAlignment="1">
      <alignment horizontal="center" vertical="center" wrapText="1"/>
    </xf>
    <xf numFmtId="10" fontId="0" fillId="0" borderId="16" xfId="0" applyNumberFormat="1" applyBorder="1" applyAlignment="1">
      <alignment horizontal="center" vertical="center" wrapText="1"/>
    </xf>
    <xf numFmtId="167" fontId="8" fillId="8" borderId="3" xfId="1" applyNumberFormat="1" applyFont="1" applyFill="1" applyBorder="1"/>
    <xf numFmtId="10" fontId="0" fillId="5" borderId="0" xfId="1" applyNumberFormat="1" applyFont="1" applyFill="1"/>
    <xf numFmtId="167" fontId="0" fillId="5" borderId="0" xfId="1" applyNumberFormat="1" applyFont="1" applyFill="1"/>
    <xf numFmtId="15" fontId="8" fillId="5" borderId="0" xfId="0" applyNumberFormat="1" applyFont="1" applyFill="1" applyBorder="1"/>
    <xf numFmtId="9" fontId="8" fillId="5" borderId="0" xfId="0" applyNumberFormat="1" applyFont="1" applyFill="1" applyBorder="1"/>
    <xf numFmtId="10" fontId="8" fillId="5" borderId="0" xfId="0" applyNumberFormat="1" applyFont="1" applyFill="1" applyBorder="1"/>
    <xf numFmtId="169" fontId="0" fillId="5" borderId="6" xfId="0" applyNumberFormat="1" applyFill="1" applyBorder="1"/>
    <xf numFmtId="169" fontId="0" fillId="5" borderId="3" xfId="0" applyNumberFormat="1" applyFill="1" applyBorder="1"/>
    <xf numFmtId="168" fontId="2" fillId="0" borderId="3" xfId="0" applyNumberFormat="1" applyFont="1" applyFill="1" applyBorder="1" applyAlignment="1" applyProtection="1">
      <alignment horizontal="left"/>
      <protection locked="0"/>
    </xf>
    <xf numFmtId="15" fontId="0" fillId="5" borderId="0" xfId="0" applyNumberFormat="1" applyFill="1"/>
    <xf numFmtId="170" fontId="0" fillId="5" borderId="0" xfId="0" applyNumberFormat="1" applyFill="1"/>
    <xf numFmtId="168" fontId="15" fillId="0" borderId="3" xfId="0" applyNumberFormat="1" applyFont="1" applyFill="1" applyBorder="1" applyAlignment="1" applyProtection="1">
      <alignment horizontal="left"/>
      <protection locked="0"/>
    </xf>
    <xf numFmtId="169" fontId="0" fillId="5" borderId="0" xfId="2" applyNumberFormat="1" applyFont="1" applyFill="1"/>
    <xf numFmtId="169" fontId="0" fillId="5" borderId="0" xfId="0" applyNumberFormat="1" applyFill="1"/>
    <xf numFmtId="1" fontId="0" fillId="0" borderId="0" xfId="0" applyNumberFormat="1"/>
    <xf numFmtId="169" fontId="0" fillId="0" borderId="3" xfId="2" applyNumberFormat="1" applyFont="1" applyFill="1" applyBorder="1"/>
    <xf numFmtId="0" fontId="0" fillId="0" borderId="0" xfId="2" applyNumberFormat="1" applyFont="1"/>
    <xf numFmtId="0" fontId="0" fillId="5" borderId="0" xfId="0" applyFill="1" applyAlignment="1">
      <alignment horizontal="center" vertical="center"/>
    </xf>
    <xf numFmtId="170" fontId="0" fillId="5" borderId="0" xfId="0" applyNumberFormat="1" applyFill="1" applyAlignment="1">
      <alignment horizontal="center" vertical="center"/>
    </xf>
    <xf numFmtId="0" fontId="0" fillId="5" borderId="3" xfId="0" applyFill="1" applyBorder="1" applyAlignment="1">
      <alignment horizontal="center" vertical="center"/>
    </xf>
    <xf numFmtId="0" fontId="8" fillId="5" borderId="3" xfId="0" applyFont="1" applyFill="1" applyBorder="1" applyAlignment="1">
      <alignment horizontal="center" vertical="center"/>
    </xf>
    <xf numFmtId="15" fontId="0" fillId="5" borderId="3" xfId="0" applyNumberFormat="1" applyFill="1" applyBorder="1" applyAlignment="1">
      <alignment horizontal="center" vertical="center"/>
    </xf>
    <xf numFmtId="0" fontId="8" fillId="6" borderId="3" xfId="0" applyFont="1" applyFill="1" applyBorder="1" applyAlignment="1">
      <alignment horizontal="center" vertical="center"/>
    </xf>
    <xf numFmtId="0" fontId="0" fillId="6" borderId="3" xfId="0" applyFill="1" applyBorder="1" applyAlignment="1">
      <alignment horizontal="center" vertical="center"/>
    </xf>
    <xf numFmtId="43" fontId="0" fillId="18" borderId="3" xfId="2" applyFont="1" applyFill="1" applyBorder="1"/>
    <xf numFmtId="10" fontId="0" fillId="5" borderId="3" xfId="1" applyNumberFormat="1" applyFont="1" applyFill="1" applyBorder="1" applyAlignment="1">
      <alignment horizontal="center" vertical="center"/>
    </xf>
    <xf numFmtId="0" fontId="0" fillId="6" borderId="3" xfId="0" applyFill="1" applyBorder="1" applyAlignment="1">
      <alignment horizontal="center" vertical="center"/>
    </xf>
    <xf numFmtId="10" fontId="8" fillId="5" borderId="0" xfId="1" applyNumberFormat="1" applyFont="1" applyFill="1" applyBorder="1"/>
    <xf numFmtId="10" fontId="0" fillId="19" borderId="3" xfId="1" applyNumberFormat="1" applyFont="1" applyFill="1" applyBorder="1"/>
    <xf numFmtId="14" fontId="0" fillId="5" borderId="3" xfId="0" applyNumberFormat="1" applyFill="1" applyBorder="1"/>
    <xf numFmtId="14" fontId="0" fillId="5" borderId="0" xfId="0" applyNumberFormat="1" applyFill="1"/>
    <xf numFmtId="14" fontId="0" fillId="5" borderId="0" xfId="0" applyNumberFormat="1" applyFill="1" applyAlignment="1">
      <alignment horizontal="center" vertical="center"/>
    </xf>
    <xf numFmtId="4" fontId="0" fillId="0" borderId="3" xfId="0" applyNumberFormat="1" applyBorder="1" applyAlignment="1">
      <alignment horizontal="center" vertical="center"/>
    </xf>
    <xf numFmtId="4" fontId="0" fillId="0" borderId="13" xfId="0" applyNumberFormat="1" applyBorder="1" applyAlignment="1">
      <alignment horizontal="center" vertical="center"/>
    </xf>
    <xf numFmtId="4" fontId="0" fillId="0" borderId="15" xfId="0" applyNumberFormat="1" applyBorder="1" applyAlignment="1">
      <alignment horizontal="center" vertical="center"/>
    </xf>
    <xf numFmtId="4" fontId="0" fillId="0" borderId="16" xfId="0" applyNumberFormat="1" applyBorder="1" applyAlignment="1">
      <alignment horizontal="center" vertical="center"/>
    </xf>
    <xf numFmtId="171" fontId="2" fillId="0" borderId="3" xfId="2" applyNumberFormat="1" applyFont="1" applyFill="1" applyBorder="1" applyAlignment="1" applyProtection="1">
      <alignment horizontal="left"/>
      <protection locked="0"/>
    </xf>
    <xf numFmtId="43" fontId="0" fillId="0" borderId="0" xfId="0" applyNumberFormat="1"/>
    <xf numFmtId="0" fontId="0" fillId="6" borderId="3" xfId="0" applyFill="1" applyBorder="1" applyAlignment="1">
      <alignment horizontal="center" vertical="center"/>
    </xf>
    <xf numFmtId="172" fontId="0" fillId="5" borderId="0" xfId="0" applyNumberFormat="1" applyFill="1"/>
    <xf numFmtId="43" fontId="0" fillId="15" borderId="0" xfId="2" applyFont="1" applyFill="1"/>
    <xf numFmtId="43" fontId="0" fillId="21" borderId="0" xfId="2" applyFont="1" applyFill="1"/>
    <xf numFmtId="43" fontId="0" fillId="20" borderId="0" xfId="2" applyFont="1" applyFill="1"/>
    <xf numFmtId="169" fontId="0" fillId="15" borderId="0" xfId="2" applyNumberFormat="1" applyFont="1" applyFill="1"/>
    <xf numFmtId="43" fontId="0" fillId="0" borderId="0" xfId="2" applyFont="1" applyFill="1"/>
    <xf numFmtId="0" fontId="0" fillId="6" borderId="3" xfId="0" applyFill="1" applyBorder="1" applyAlignment="1">
      <alignment horizontal="center" vertical="center"/>
    </xf>
    <xf numFmtId="167" fontId="0" fillId="5" borderId="0" xfId="0" applyNumberFormat="1" applyFill="1"/>
    <xf numFmtId="43" fontId="0" fillId="5" borderId="3" xfId="2" applyFont="1" applyFill="1" applyBorder="1" applyAlignment="1">
      <alignment horizontal="center" vertical="center"/>
    </xf>
    <xf numFmtId="43" fontId="0" fillId="5" borderId="3" xfId="2" applyFont="1" applyFill="1" applyBorder="1"/>
    <xf numFmtId="43" fontId="0" fillId="5" borderId="3" xfId="2" applyFont="1" applyFill="1" applyBorder="1" applyAlignment="1">
      <alignment horizontal="center"/>
    </xf>
    <xf numFmtId="0" fontId="0" fillId="5" borderId="3" xfId="0" applyFill="1" applyBorder="1" applyAlignment="1">
      <alignment horizontal="center"/>
    </xf>
    <xf numFmtId="170" fontId="0" fillId="5" borderId="3" xfId="0" applyNumberFormat="1" applyFill="1" applyBorder="1" applyAlignment="1">
      <alignment horizontal="center"/>
    </xf>
    <xf numFmtId="172" fontId="0" fillId="6" borderId="3" xfId="0" applyNumberFormat="1" applyFill="1" applyBorder="1" applyAlignment="1">
      <alignment horizontal="center"/>
    </xf>
    <xf numFmtId="167" fontId="0" fillId="6" borderId="3" xfId="0" applyNumberFormat="1" applyFill="1" applyBorder="1" applyAlignment="1">
      <alignment horizontal="center"/>
    </xf>
    <xf numFmtId="0" fontId="0" fillId="5" borderId="0" xfId="0" applyFill="1" applyAlignment="1">
      <alignment horizontal="center"/>
    </xf>
    <xf numFmtId="0" fontId="0" fillId="22" borderId="3" xfId="0" applyFill="1" applyBorder="1" applyAlignment="1">
      <alignment horizontal="center"/>
    </xf>
    <xf numFmtId="14" fontId="0" fillId="5" borderId="3" xfId="0" applyNumberFormat="1" applyFill="1" applyBorder="1" applyAlignment="1">
      <alignment horizontal="center" vertical="center"/>
    </xf>
    <xf numFmtId="10" fontId="0" fillId="5" borderId="3" xfId="0" applyNumberFormat="1" applyFill="1" applyBorder="1" applyAlignment="1">
      <alignment horizontal="center"/>
    </xf>
    <xf numFmtId="169" fontId="0" fillId="0" borderId="0" xfId="0" applyNumberFormat="1"/>
    <xf numFmtId="0" fontId="0" fillId="6" borderId="3" xfId="0" applyFill="1" applyBorder="1" applyAlignment="1">
      <alignment horizontal="center" vertical="center"/>
    </xf>
    <xf numFmtId="173" fontId="0" fillId="0" borderId="0" xfId="0" applyNumberFormat="1"/>
    <xf numFmtId="10" fontId="0" fillId="0" borderId="3" xfId="0" applyNumberFormat="1" applyBorder="1"/>
    <xf numFmtId="43" fontId="0" fillId="0" borderId="3" xfId="2" applyFont="1" applyBorder="1"/>
    <xf numFmtId="167" fontId="0" fillId="0" borderId="3" xfId="1" applyNumberFormat="1" applyFont="1" applyBorder="1"/>
    <xf numFmtId="0" fontId="14" fillId="0" borderId="3" xfId="0" applyFont="1" applyBorder="1"/>
    <xf numFmtId="43" fontId="16" fillId="15" borderId="3" xfId="0" applyNumberFormat="1" applyFont="1" applyFill="1" applyBorder="1"/>
    <xf numFmtId="174" fontId="0" fillId="5" borderId="3" xfId="2" applyNumberFormat="1" applyFont="1" applyFill="1" applyBorder="1" applyAlignment="1">
      <alignment horizontal="center" vertical="center"/>
    </xf>
    <xf numFmtId="43" fontId="0" fillId="6" borderId="3" xfId="2" applyFont="1" applyFill="1" applyBorder="1" applyAlignment="1">
      <alignment horizontal="center" vertical="center"/>
    </xf>
    <xf numFmtId="0" fontId="0" fillId="9" borderId="0" xfId="0" applyFill="1" applyBorder="1"/>
    <xf numFmtId="43" fontId="0" fillId="5" borderId="3" xfId="1" applyNumberFormat="1" applyFont="1" applyFill="1" applyBorder="1" applyAlignment="1">
      <alignment horizontal="center" vertical="center"/>
    </xf>
    <xf numFmtId="175" fontId="0" fillId="5" borderId="0" xfId="0" applyNumberFormat="1" applyFill="1"/>
    <xf numFmtId="15" fontId="0" fillId="15" borderId="0" xfId="0" applyNumberFormat="1" applyFill="1"/>
    <xf numFmtId="43" fontId="0" fillId="5" borderId="0" xfId="2" applyFont="1" applyFill="1"/>
    <xf numFmtId="10" fontId="0" fillId="6" borderId="3" xfId="0" applyNumberFormat="1" applyFill="1" applyBorder="1" applyAlignment="1">
      <alignment horizontal="center"/>
    </xf>
    <xf numFmtId="4" fontId="0" fillId="5" borderId="0" xfId="0" applyNumberFormat="1" applyFill="1"/>
    <xf numFmtId="43" fontId="8" fillId="8" borderId="3" xfId="2" applyFont="1" applyFill="1" applyBorder="1" applyAlignment="1">
      <alignment horizontal="center"/>
    </xf>
    <xf numFmtId="0" fontId="0" fillId="6" borderId="3" xfId="0" applyFill="1" applyBorder="1" applyAlignment="1">
      <alignment horizontal="center" vertical="center"/>
    </xf>
    <xf numFmtId="43" fontId="8" fillId="8" borderId="3" xfId="2" applyFont="1" applyFill="1" applyBorder="1" applyAlignment="1">
      <alignment horizontal="center" vertical="center"/>
    </xf>
    <xf numFmtId="0" fontId="0" fillId="9" borderId="4" xfId="0" applyFill="1" applyBorder="1" applyAlignment="1">
      <alignment horizontal="center"/>
    </xf>
    <xf numFmtId="0" fontId="0" fillId="9" borderId="5" xfId="0" applyFill="1" applyBorder="1" applyAlignment="1">
      <alignment horizontal="center"/>
    </xf>
    <xf numFmtId="0" fontId="0" fillId="9" borderId="6" xfId="0" applyFill="1" applyBorder="1" applyAlignment="1">
      <alignment horizontal="center"/>
    </xf>
  </cellXfs>
  <cellStyles count="3">
    <cellStyle name="Comma" xfId="2" builtinId="3"/>
    <cellStyle name="Normal" xfId="0" builtinId="0"/>
    <cellStyle name="Percent" xfId="1" builtinId="5"/>
  </cellStyles>
  <dxfs count="26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s>
  <tableStyles count="0" defaultTableStyle="TableStyleMedium2" defaultPivotStyle="PivotStyleLight16"/>
  <colors>
    <mruColors>
      <color rgb="FF66FFFF"/>
      <color rgb="FFFF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'BPS Analysis'!$AP$1</c:f>
              <c:strCache>
                <c:ptCount val="1"/>
                <c:pt idx="0">
                  <c:v>IV</c:v>
                </c:pt>
              </c:strCache>
            </c:strRef>
          </c:tx>
          <c:spPr>
            <a:ln w="28575" cap="rnd">
              <a:solidFill>
                <a:schemeClr val="accent1"/>
              </a:solidFill>
              <a:round/>
            </a:ln>
            <a:effectLst/>
          </c:spPr>
          <c:marker>
            <c:symbol val="none"/>
          </c:marker>
          <c:cat>
            <c:numRef>
              <c:f>'BPS Analysis'!$AO$2:$AO$62</c:f>
              <c:numCache>
                <c:formatCode>_ * #,##0_ ;_ * \-#,##0_ ;_ * "-"??_ ;_ @_ </c:formatCode>
                <c:ptCount val="61"/>
                <c:pt idx="0">
                  <c:v>16800</c:v>
                </c:pt>
                <c:pt idx="1">
                  <c:v>16850</c:v>
                </c:pt>
                <c:pt idx="2">
                  <c:v>16900</c:v>
                </c:pt>
                <c:pt idx="3">
                  <c:v>16950</c:v>
                </c:pt>
                <c:pt idx="4">
                  <c:v>17000</c:v>
                </c:pt>
                <c:pt idx="5">
                  <c:v>17050</c:v>
                </c:pt>
                <c:pt idx="6">
                  <c:v>17100</c:v>
                </c:pt>
                <c:pt idx="7">
                  <c:v>17150</c:v>
                </c:pt>
                <c:pt idx="8">
                  <c:v>17200</c:v>
                </c:pt>
                <c:pt idx="9">
                  <c:v>17250</c:v>
                </c:pt>
                <c:pt idx="10">
                  <c:v>17300</c:v>
                </c:pt>
                <c:pt idx="11">
                  <c:v>17350</c:v>
                </c:pt>
                <c:pt idx="12">
                  <c:v>17400</c:v>
                </c:pt>
                <c:pt idx="13">
                  <c:v>17450</c:v>
                </c:pt>
                <c:pt idx="14">
                  <c:v>17500</c:v>
                </c:pt>
                <c:pt idx="15">
                  <c:v>17550</c:v>
                </c:pt>
                <c:pt idx="16">
                  <c:v>17600</c:v>
                </c:pt>
                <c:pt idx="17">
                  <c:v>17650</c:v>
                </c:pt>
                <c:pt idx="18">
                  <c:v>17700</c:v>
                </c:pt>
                <c:pt idx="19">
                  <c:v>17750</c:v>
                </c:pt>
                <c:pt idx="20">
                  <c:v>17800</c:v>
                </c:pt>
                <c:pt idx="21">
                  <c:v>17850</c:v>
                </c:pt>
                <c:pt idx="22">
                  <c:v>17900</c:v>
                </c:pt>
                <c:pt idx="23">
                  <c:v>17950</c:v>
                </c:pt>
                <c:pt idx="24">
                  <c:v>18000</c:v>
                </c:pt>
                <c:pt idx="25">
                  <c:v>18050</c:v>
                </c:pt>
                <c:pt idx="26">
                  <c:v>18100</c:v>
                </c:pt>
                <c:pt idx="27">
                  <c:v>18150</c:v>
                </c:pt>
                <c:pt idx="28">
                  <c:v>18200</c:v>
                </c:pt>
                <c:pt idx="29">
                  <c:v>18250</c:v>
                </c:pt>
                <c:pt idx="30">
                  <c:v>18300</c:v>
                </c:pt>
                <c:pt idx="31">
                  <c:v>18350</c:v>
                </c:pt>
                <c:pt idx="32">
                  <c:v>18400</c:v>
                </c:pt>
                <c:pt idx="33">
                  <c:v>18450</c:v>
                </c:pt>
                <c:pt idx="34">
                  <c:v>18500</c:v>
                </c:pt>
                <c:pt idx="35">
                  <c:v>18550</c:v>
                </c:pt>
                <c:pt idx="36">
                  <c:v>18600</c:v>
                </c:pt>
                <c:pt idx="37">
                  <c:v>18650</c:v>
                </c:pt>
                <c:pt idx="38">
                  <c:v>18700</c:v>
                </c:pt>
                <c:pt idx="39">
                  <c:v>18750</c:v>
                </c:pt>
                <c:pt idx="40">
                  <c:v>18800</c:v>
                </c:pt>
                <c:pt idx="41">
                  <c:v>18850</c:v>
                </c:pt>
                <c:pt idx="42">
                  <c:v>18900</c:v>
                </c:pt>
                <c:pt idx="43">
                  <c:v>18950</c:v>
                </c:pt>
                <c:pt idx="44">
                  <c:v>19000</c:v>
                </c:pt>
                <c:pt idx="45">
                  <c:v>19050</c:v>
                </c:pt>
                <c:pt idx="46">
                  <c:v>19100</c:v>
                </c:pt>
                <c:pt idx="47">
                  <c:v>19150</c:v>
                </c:pt>
                <c:pt idx="48">
                  <c:v>19200</c:v>
                </c:pt>
                <c:pt idx="49">
                  <c:v>19250</c:v>
                </c:pt>
                <c:pt idx="50">
                  <c:v>19300</c:v>
                </c:pt>
                <c:pt idx="51">
                  <c:v>19350</c:v>
                </c:pt>
                <c:pt idx="52">
                  <c:v>19400</c:v>
                </c:pt>
                <c:pt idx="53">
                  <c:v>19450</c:v>
                </c:pt>
                <c:pt idx="54">
                  <c:v>19500</c:v>
                </c:pt>
                <c:pt idx="55">
                  <c:v>19550</c:v>
                </c:pt>
                <c:pt idx="56">
                  <c:v>19600</c:v>
                </c:pt>
                <c:pt idx="57">
                  <c:v>19650</c:v>
                </c:pt>
                <c:pt idx="58">
                  <c:v>19700</c:v>
                </c:pt>
                <c:pt idx="59">
                  <c:v>19750</c:v>
                </c:pt>
                <c:pt idx="60">
                  <c:v>19800</c:v>
                </c:pt>
              </c:numCache>
            </c:numRef>
          </c:cat>
          <c:val>
            <c:numRef>
              <c:f>'BPS Analysis'!$AP$2:$AP$62</c:f>
              <c:numCache>
                <c:formatCode>_(* #,##0.00_);_(* \(#,##0.00\);_(* "-"??_);_(@_)</c:formatCode>
                <c:ptCount val="61"/>
                <c:pt idx="0">
                  <c:v>29.57</c:v>
                </c:pt>
                <c:pt idx="1">
                  <c:v>28.6</c:v>
                </c:pt>
                <c:pt idx="2">
                  <c:v>28.23</c:v>
                </c:pt>
                <c:pt idx="3">
                  <c:v>27.71</c:v>
                </c:pt>
                <c:pt idx="4">
                  <c:v>27.76</c:v>
                </c:pt>
                <c:pt idx="5">
                  <c:v>26.95</c:v>
                </c:pt>
                <c:pt idx="6">
                  <c:v>26.37</c:v>
                </c:pt>
                <c:pt idx="7">
                  <c:v>25.9</c:v>
                </c:pt>
                <c:pt idx="8">
                  <c:v>27.66</c:v>
                </c:pt>
                <c:pt idx="9">
                  <c:v>25.24</c:v>
                </c:pt>
                <c:pt idx="10">
                  <c:v>24.55</c:v>
                </c:pt>
                <c:pt idx="11">
                  <c:v>24.31</c:v>
                </c:pt>
                <c:pt idx="12">
                  <c:v>23.67</c:v>
                </c:pt>
                <c:pt idx="13">
                  <c:v>23.29</c:v>
                </c:pt>
                <c:pt idx="14">
                  <c:v>22.95</c:v>
                </c:pt>
                <c:pt idx="15">
                  <c:v>22.32</c:v>
                </c:pt>
                <c:pt idx="16">
                  <c:v>22</c:v>
                </c:pt>
                <c:pt idx="17">
                  <c:v>21.26</c:v>
                </c:pt>
                <c:pt idx="18">
                  <c:v>20.67</c:v>
                </c:pt>
                <c:pt idx="19">
                  <c:v>20.16</c:v>
                </c:pt>
                <c:pt idx="20">
                  <c:v>19.61</c:v>
                </c:pt>
                <c:pt idx="21">
                  <c:v>18.989999999999998</c:v>
                </c:pt>
                <c:pt idx="22">
                  <c:v>18.63</c:v>
                </c:pt>
                <c:pt idx="23">
                  <c:v>18.13</c:v>
                </c:pt>
                <c:pt idx="24">
                  <c:v>18.14</c:v>
                </c:pt>
                <c:pt idx="25">
                  <c:v>17.829999999999998</c:v>
                </c:pt>
                <c:pt idx="26">
                  <c:v>17.670000000000002</c:v>
                </c:pt>
                <c:pt idx="27">
                  <c:v>17.03</c:v>
                </c:pt>
                <c:pt idx="28">
                  <c:v>17.03</c:v>
                </c:pt>
                <c:pt idx="29">
                  <c:v>16.84</c:v>
                </c:pt>
                <c:pt idx="30">
                  <c:v>16.350000000000001</c:v>
                </c:pt>
                <c:pt idx="31">
                  <c:v>16.55</c:v>
                </c:pt>
                <c:pt idx="32">
                  <c:v>16.14</c:v>
                </c:pt>
                <c:pt idx="33">
                  <c:v>16.059999999999999</c:v>
                </c:pt>
                <c:pt idx="34">
                  <c:v>16.04</c:v>
                </c:pt>
                <c:pt idx="35">
                  <c:v>16.100000000000001</c:v>
                </c:pt>
                <c:pt idx="36">
                  <c:v>16.059999999999999</c:v>
                </c:pt>
                <c:pt idx="37">
                  <c:v>15.99</c:v>
                </c:pt>
                <c:pt idx="38">
                  <c:v>15.93</c:v>
                </c:pt>
                <c:pt idx="39">
                  <c:v>15.94</c:v>
                </c:pt>
                <c:pt idx="40">
                  <c:v>15.83</c:v>
                </c:pt>
                <c:pt idx="41">
                  <c:v>16.02</c:v>
                </c:pt>
                <c:pt idx="42">
                  <c:v>16.05</c:v>
                </c:pt>
                <c:pt idx="43">
                  <c:v>16.239999999999998</c:v>
                </c:pt>
                <c:pt idx="44">
                  <c:v>16.53</c:v>
                </c:pt>
                <c:pt idx="45">
                  <c:v>16.690000000000001</c:v>
                </c:pt>
                <c:pt idx="46">
                  <c:v>17.38</c:v>
                </c:pt>
                <c:pt idx="47">
                  <c:v>17.28</c:v>
                </c:pt>
                <c:pt idx="48">
                  <c:v>17.77</c:v>
                </c:pt>
                <c:pt idx="49">
                  <c:v>18.190000000000001</c:v>
                </c:pt>
                <c:pt idx="50">
                  <c:v>18.79</c:v>
                </c:pt>
                <c:pt idx="51">
                  <c:v>19.72</c:v>
                </c:pt>
                <c:pt idx="52">
                  <c:v>20.059999999999999</c:v>
                </c:pt>
                <c:pt idx="53">
                  <c:v>20.48</c:v>
                </c:pt>
                <c:pt idx="54">
                  <c:v>21.33</c:v>
                </c:pt>
                <c:pt idx="55">
                  <c:v>21.52</c:v>
                </c:pt>
                <c:pt idx="56">
                  <c:v>22.16</c:v>
                </c:pt>
                <c:pt idx="57">
                  <c:v>22.67</c:v>
                </c:pt>
                <c:pt idx="58">
                  <c:v>23.03</c:v>
                </c:pt>
                <c:pt idx="59">
                  <c:v>23.84</c:v>
                </c:pt>
                <c:pt idx="60">
                  <c:v>24.34</c:v>
                </c:pt>
              </c:numCache>
            </c:numRef>
          </c:val>
          <c:smooth val="0"/>
          <c:extLst>
            <c:ext xmlns:c16="http://schemas.microsoft.com/office/drawing/2014/chart" uri="{C3380CC4-5D6E-409C-BE32-E72D297353CC}">
              <c16:uniqueId val="{00000000-8354-42E4-984A-7AFC7B1A0D69}"/>
            </c:ext>
          </c:extLst>
        </c:ser>
        <c:dLbls>
          <c:showLegendKey val="0"/>
          <c:showVal val="0"/>
          <c:showCatName val="0"/>
          <c:showSerName val="0"/>
          <c:showPercent val="0"/>
          <c:showBubbleSize val="0"/>
        </c:dLbls>
        <c:smooth val="0"/>
        <c:axId val="245204655"/>
        <c:axId val="245211727"/>
      </c:lineChart>
      <c:catAx>
        <c:axId val="245204655"/>
        <c:scaling>
          <c:orientation val="minMax"/>
        </c:scaling>
        <c:delete val="0"/>
        <c:axPos val="b"/>
        <c:numFmt formatCode="_ * #,##0_ ;_ * \-#,##0_ ;_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211727"/>
        <c:crosses val="autoZero"/>
        <c:auto val="1"/>
        <c:lblAlgn val="ctr"/>
        <c:lblOffset val="100"/>
        <c:noMultiLvlLbl val="0"/>
      </c:catAx>
      <c:valAx>
        <c:axId val="245211727"/>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20465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'Iron ButterflyCondor Analysis'!$BA$8</c:f>
              <c:strCache>
                <c:ptCount val="1"/>
                <c:pt idx="0">
                  <c:v>Payoff</c:v>
                </c:pt>
              </c:strCache>
            </c:strRef>
          </c:tx>
          <c:spPr>
            <a:ln w="28575" cap="rnd">
              <a:solidFill>
                <a:schemeClr val="accent1"/>
              </a:solidFill>
              <a:round/>
            </a:ln>
            <a:effectLst/>
          </c:spPr>
          <c:marker>
            <c:symbol val="none"/>
          </c:marker>
          <c:cat>
            <c:numRef>
              <c:f>'Iron ButterflyCondor Analysis'!$AZ$9:$AZ$54</c:f>
              <c:numCache>
                <c:formatCode>_ * #,##0_ ;_ * \-#,##0_ ;_ * "-"??_ ;_ @_ </c:formatCode>
                <c:ptCount val="46"/>
                <c:pt idx="0">
                  <c:v>18071.428571428572</c:v>
                </c:pt>
                <c:pt idx="1">
                  <c:v>18091.428571428572</c:v>
                </c:pt>
                <c:pt idx="2">
                  <c:v>18111.428571428572</c:v>
                </c:pt>
                <c:pt idx="3">
                  <c:v>18131.428571428572</c:v>
                </c:pt>
                <c:pt idx="4">
                  <c:v>18151.428571428572</c:v>
                </c:pt>
                <c:pt idx="5">
                  <c:v>18171.428571428572</c:v>
                </c:pt>
                <c:pt idx="6">
                  <c:v>18191.428571428572</c:v>
                </c:pt>
                <c:pt idx="7">
                  <c:v>18211.428571428572</c:v>
                </c:pt>
                <c:pt idx="8">
                  <c:v>18231.428571428572</c:v>
                </c:pt>
                <c:pt idx="9">
                  <c:v>18251.428571428572</c:v>
                </c:pt>
                <c:pt idx="10">
                  <c:v>18271.428571428572</c:v>
                </c:pt>
                <c:pt idx="11">
                  <c:v>18291.428571428572</c:v>
                </c:pt>
                <c:pt idx="12">
                  <c:v>18311.428571428572</c:v>
                </c:pt>
                <c:pt idx="13">
                  <c:v>18331.428571428572</c:v>
                </c:pt>
                <c:pt idx="14">
                  <c:v>18351.428571428572</c:v>
                </c:pt>
                <c:pt idx="15">
                  <c:v>18371.428571428572</c:v>
                </c:pt>
                <c:pt idx="16">
                  <c:v>18391.428571428572</c:v>
                </c:pt>
                <c:pt idx="17">
                  <c:v>18411.428571428572</c:v>
                </c:pt>
                <c:pt idx="18">
                  <c:v>18431.428571428572</c:v>
                </c:pt>
                <c:pt idx="19">
                  <c:v>18451.428571428572</c:v>
                </c:pt>
                <c:pt idx="20">
                  <c:v>18471.428571428572</c:v>
                </c:pt>
                <c:pt idx="21">
                  <c:v>18491.428571428572</c:v>
                </c:pt>
                <c:pt idx="22">
                  <c:v>18511.428571428572</c:v>
                </c:pt>
                <c:pt idx="23">
                  <c:v>18531.428571428572</c:v>
                </c:pt>
                <c:pt idx="24">
                  <c:v>18551.428571428572</c:v>
                </c:pt>
                <c:pt idx="25">
                  <c:v>18571.428571428572</c:v>
                </c:pt>
                <c:pt idx="26">
                  <c:v>18591.428571428572</c:v>
                </c:pt>
                <c:pt idx="27">
                  <c:v>18611.428571428572</c:v>
                </c:pt>
                <c:pt idx="28">
                  <c:v>18631.428571428572</c:v>
                </c:pt>
                <c:pt idx="29">
                  <c:v>18651.428571428572</c:v>
                </c:pt>
                <c:pt idx="30">
                  <c:v>18671.428571428572</c:v>
                </c:pt>
                <c:pt idx="31">
                  <c:v>18691.428571428572</c:v>
                </c:pt>
                <c:pt idx="32">
                  <c:v>18711.428571428572</c:v>
                </c:pt>
                <c:pt idx="33">
                  <c:v>18731.428571428572</c:v>
                </c:pt>
                <c:pt idx="34">
                  <c:v>18751.428571428572</c:v>
                </c:pt>
                <c:pt idx="35">
                  <c:v>18771.428571428572</c:v>
                </c:pt>
                <c:pt idx="36">
                  <c:v>18791.428571428572</c:v>
                </c:pt>
                <c:pt idx="37">
                  <c:v>18811.428571428572</c:v>
                </c:pt>
                <c:pt idx="38">
                  <c:v>18831.428571428572</c:v>
                </c:pt>
                <c:pt idx="39">
                  <c:v>18851.428571428572</c:v>
                </c:pt>
                <c:pt idx="40">
                  <c:v>18871.428571428572</c:v>
                </c:pt>
                <c:pt idx="41">
                  <c:v>18891.428571428572</c:v>
                </c:pt>
                <c:pt idx="42">
                  <c:v>18911.428571428572</c:v>
                </c:pt>
                <c:pt idx="43">
                  <c:v>18931.428571428572</c:v>
                </c:pt>
                <c:pt idx="44">
                  <c:v>18951.428571428572</c:v>
                </c:pt>
                <c:pt idx="45">
                  <c:v>18971.428571428572</c:v>
                </c:pt>
              </c:numCache>
            </c:numRef>
          </c:cat>
          <c:val>
            <c:numRef>
              <c:f>'Iron ButterflyCondor Analysis'!$BA$9:$BA$54</c:f>
              <c:numCache>
                <c:formatCode>_(* #,##0.00_);_(* \(#,##0.00\);_(* "-"??_);_(@_)</c:formatCode>
                <c:ptCount val="46"/>
                <c:pt idx="0">
                  <c:v>208280</c:v>
                </c:pt>
                <c:pt idx="1">
                  <c:v>208280</c:v>
                </c:pt>
                <c:pt idx="2">
                  <c:v>208280</c:v>
                </c:pt>
                <c:pt idx="3">
                  <c:v>208280</c:v>
                </c:pt>
                <c:pt idx="4">
                  <c:v>208280</c:v>
                </c:pt>
                <c:pt idx="5">
                  <c:v>208280</c:v>
                </c:pt>
                <c:pt idx="6">
                  <c:v>208280</c:v>
                </c:pt>
                <c:pt idx="7">
                  <c:v>208280</c:v>
                </c:pt>
                <c:pt idx="8">
                  <c:v>208280</c:v>
                </c:pt>
                <c:pt idx="9">
                  <c:v>208280</c:v>
                </c:pt>
                <c:pt idx="10">
                  <c:v>208280</c:v>
                </c:pt>
                <c:pt idx="11">
                  <c:v>208280</c:v>
                </c:pt>
                <c:pt idx="12">
                  <c:v>208280</c:v>
                </c:pt>
                <c:pt idx="13">
                  <c:v>208280</c:v>
                </c:pt>
                <c:pt idx="14">
                  <c:v>208280</c:v>
                </c:pt>
                <c:pt idx="15">
                  <c:v>208280</c:v>
                </c:pt>
                <c:pt idx="16">
                  <c:v>208280</c:v>
                </c:pt>
                <c:pt idx="17">
                  <c:v>208280</c:v>
                </c:pt>
                <c:pt idx="18">
                  <c:v>208280</c:v>
                </c:pt>
                <c:pt idx="19">
                  <c:v>208280</c:v>
                </c:pt>
                <c:pt idx="20">
                  <c:v>208280</c:v>
                </c:pt>
                <c:pt idx="21">
                  <c:v>208280</c:v>
                </c:pt>
                <c:pt idx="22">
                  <c:v>208280</c:v>
                </c:pt>
                <c:pt idx="23">
                  <c:v>208280</c:v>
                </c:pt>
                <c:pt idx="24">
                  <c:v>208280</c:v>
                </c:pt>
                <c:pt idx="25">
                  <c:v>208280</c:v>
                </c:pt>
                <c:pt idx="26">
                  <c:v>208280</c:v>
                </c:pt>
                <c:pt idx="27">
                  <c:v>208280</c:v>
                </c:pt>
                <c:pt idx="28">
                  <c:v>208280</c:v>
                </c:pt>
                <c:pt idx="29">
                  <c:v>208280</c:v>
                </c:pt>
                <c:pt idx="30">
                  <c:v>208280</c:v>
                </c:pt>
                <c:pt idx="31">
                  <c:v>208280</c:v>
                </c:pt>
                <c:pt idx="32">
                  <c:v>208280</c:v>
                </c:pt>
                <c:pt idx="33">
                  <c:v>208280</c:v>
                </c:pt>
                <c:pt idx="34">
                  <c:v>208280</c:v>
                </c:pt>
                <c:pt idx="35">
                  <c:v>208280</c:v>
                </c:pt>
                <c:pt idx="36">
                  <c:v>208280</c:v>
                </c:pt>
                <c:pt idx="37">
                  <c:v>208280</c:v>
                </c:pt>
                <c:pt idx="38">
                  <c:v>208280</c:v>
                </c:pt>
                <c:pt idx="39">
                  <c:v>208280</c:v>
                </c:pt>
                <c:pt idx="40">
                  <c:v>208280</c:v>
                </c:pt>
                <c:pt idx="41">
                  <c:v>208280</c:v>
                </c:pt>
                <c:pt idx="42">
                  <c:v>208280</c:v>
                </c:pt>
                <c:pt idx="43">
                  <c:v>208280</c:v>
                </c:pt>
                <c:pt idx="44">
                  <c:v>208280</c:v>
                </c:pt>
                <c:pt idx="45">
                  <c:v>208280</c:v>
                </c:pt>
              </c:numCache>
            </c:numRef>
          </c:val>
          <c:smooth val="0"/>
          <c:extLst>
            <c:ext xmlns:c16="http://schemas.microsoft.com/office/drawing/2014/chart" uri="{C3380CC4-5D6E-409C-BE32-E72D297353CC}">
              <c16:uniqueId val="{00000000-03E5-46EC-9BAD-09E3561DC31B}"/>
            </c:ext>
          </c:extLst>
        </c:ser>
        <c:dLbls>
          <c:showLegendKey val="0"/>
          <c:showVal val="0"/>
          <c:showCatName val="0"/>
          <c:showSerName val="0"/>
          <c:showPercent val="0"/>
          <c:showBubbleSize val="0"/>
        </c:dLbls>
        <c:smooth val="0"/>
        <c:axId val="2025625744"/>
        <c:axId val="2025630736"/>
      </c:lineChart>
      <c:catAx>
        <c:axId val="2025625744"/>
        <c:scaling>
          <c:orientation val="minMax"/>
        </c:scaling>
        <c:delete val="0"/>
        <c:axPos val="b"/>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w="9525"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30736"/>
        <c:crosses val="autoZero"/>
        <c:auto val="1"/>
        <c:lblAlgn val="ctr"/>
        <c:lblOffset val="0"/>
        <c:noMultiLvlLbl val="0"/>
      </c:catAx>
      <c:valAx>
        <c:axId val="20256307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25744"/>
        <c:crossesAt val="1"/>
        <c:crossBetween val="midCat"/>
        <c:majorUnit val="10000"/>
        <c:minorUnit val="5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'Nov2021 Condor'!$BA$20</c:f>
              <c:strCache>
                <c:ptCount val="1"/>
                <c:pt idx="0">
                  <c:v>Payoff</c:v>
                </c:pt>
              </c:strCache>
            </c:strRef>
          </c:tx>
          <c:spPr>
            <a:ln w="28575" cap="rnd">
              <a:solidFill>
                <a:schemeClr val="accent1"/>
              </a:solidFill>
              <a:round/>
            </a:ln>
            <a:effectLst/>
          </c:spPr>
          <c:marker>
            <c:symbol val="none"/>
          </c:marker>
          <c:cat>
            <c:numRef>
              <c:f>'Nov2021 Condor'!$AZ$21:$AZ$66</c:f>
              <c:numCache>
                <c:formatCode>_ * #,##0_ ;_ * \-#,##0_ ;_ * "-"??_ ;_ @_ </c:formatCode>
                <c:ptCount val="46"/>
                <c:pt idx="0">
                  <c:v>16015.384615384617</c:v>
                </c:pt>
                <c:pt idx="1">
                  <c:v>16090.384615384617</c:v>
                </c:pt>
                <c:pt idx="2">
                  <c:v>16165.384615384617</c:v>
                </c:pt>
                <c:pt idx="3">
                  <c:v>16240.384615384617</c:v>
                </c:pt>
                <c:pt idx="4">
                  <c:v>16315.384615384617</c:v>
                </c:pt>
                <c:pt idx="5">
                  <c:v>16390.384615384617</c:v>
                </c:pt>
                <c:pt idx="6">
                  <c:v>16465.384615384617</c:v>
                </c:pt>
                <c:pt idx="7">
                  <c:v>16540.384615384617</c:v>
                </c:pt>
                <c:pt idx="8">
                  <c:v>16615.384615384617</c:v>
                </c:pt>
                <c:pt idx="9">
                  <c:v>16690.384615384617</c:v>
                </c:pt>
                <c:pt idx="10">
                  <c:v>16765.384615384617</c:v>
                </c:pt>
                <c:pt idx="11">
                  <c:v>16840.384615384617</c:v>
                </c:pt>
                <c:pt idx="12">
                  <c:v>16915.384615384617</c:v>
                </c:pt>
                <c:pt idx="13">
                  <c:v>16990.384615384617</c:v>
                </c:pt>
                <c:pt idx="14">
                  <c:v>17065.384615384617</c:v>
                </c:pt>
                <c:pt idx="15">
                  <c:v>17140.384615384617</c:v>
                </c:pt>
                <c:pt idx="16">
                  <c:v>17215.384615384617</c:v>
                </c:pt>
                <c:pt idx="17">
                  <c:v>17290.384615384617</c:v>
                </c:pt>
                <c:pt idx="18">
                  <c:v>17365.384615384617</c:v>
                </c:pt>
                <c:pt idx="19">
                  <c:v>17440.384615384617</c:v>
                </c:pt>
                <c:pt idx="20">
                  <c:v>17515.384615384617</c:v>
                </c:pt>
                <c:pt idx="21">
                  <c:v>17590.384615384617</c:v>
                </c:pt>
                <c:pt idx="22">
                  <c:v>17665.384615384617</c:v>
                </c:pt>
                <c:pt idx="23">
                  <c:v>17740.384615384617</c:v>
                </c:pt>
                <c:pt idx="24">
                  <c:v>17815.384615384617</c:v>
                </c:pt>
                <c:pt idx="25">
                  <c:v>17890.384615384617</c:v>
                </c:pt>
                <c:pt idx="26">
                  <c:v>17965.384615384617</c:v>
                </c:pt>
                <c:pt idx="27">
                  <c:v>18040.384615384617</c:v>
                </c:pt>
                <c:pt idx="28">
                  <c:v>18115.384615384617</c:v>
                </c:pt>
                <c:pt idx="29">
                  <c:v>18190.384615384617</c:v>
                </c:pt>
                <c:pt idx="30">
                  <c:v>18265.384615384617</c:v>
                </c:pt>
                <c:pt idx="31">
                  <c:v>18340.384615384617</c:v>
                </c:pt>
                <c:pt idx="32">
                  <c:v>18415.384615384617</c:v>
                </c:pt>
                <c:pt idx="33">
                  <c:v>18490.384615384617</c:v>
                </c:pt>
                <c:pt idx="34">
                  <c:v>18565.384615384617</c:v>
                </c:pt>
                <c:pt idx="35">
                  <c:v>18640.384615384617</c:v>
                </c:pt>
                <c:pt idx="36">
                  <c:v>18715.384615384617</c:v>
                </c:pt>
                <c:pt idx="37">
                  <c:v>18790.384615384617</c:v>
                </c:pt>
                <c:pt idx="38">
                  <c:v>18865.384615384617</c:v>
                </c:pt>
                <c:pt idx="39">
                  <c:v>18940.384615384617</c:v>
                </c:pt>
                <c:pt idx="40">
                  <c:v>19015.384615384617</c:v>
                </c:pt>
                <c:pt idx="41">
                  <c:v>19090.384615384617</c:v>
                </c:pt>
                <c:pt idx="42">
                  <c:v>19165.384615384617</c:v>
                </c:pt>
                <c:pt idx="43">
                  <c:v>19240.384615384617</c:v>
                </c:pt>
                <c:pt idx="44">
                  <c:v>19315.384615384617</c:v>
                </c:pt>
                <c:pt idx="45">
                  <c:v>19390.384615384617</c:v>
                </c:pt>
              </c:numCache>
            </c:numRef>
          </c:cat>
          <c:val>
            <c:numRef>
              <c:f>'Nov2021 Condor'!$BA$21:$BA$66</c:f>
              <c:numCache>
                <c:formatCode>_(* #,##0.00_);_(* \(#,##0.00\);_(* "-"??_);_(@_)</c:formatCode>
                <c:ptCount val="46"/>
                <c:pt idx="0">
                  <c:v>-887594.76923076599</c:v>
                </c:pt>
                <c:pt idx="1">
                  <c:v>-737594.76923076599</c:v>
                </c:pt>
                <c:pt idx="2">
                  <c:v>-600671.69230768923</c:v>
                </c:pt>
                <c:pt idx="3">
                  <c:v>-465671.69230768929</c:v>
                </c:pt>
                <c:pt idx="4">
                  <c:v>-338363.99999999779</c:v>
                </c:pt>
                <c:pt idx="5">
                  <c:v>-240863.99999999779</c:v>
                </c:pt>
                <c:pt idx="6">
                  <c:v>-162979.38461538294</c:v>
                </c:pt>
                <c:pt idx="7">
                  <c:v>-108171.69230769147</c:v>
                </c:pt>
                <c:pt idx="8">
                  <c:v>-70671.692307691468</c:v>
                </c:pt>
                <c:pt idx="9">
                  <c:v>-33171.692307691468</c:v>
                </c:pt>
                <c:pt idx="10">
                  <c:v>4328.3076923085318</c:v>
                </c:pt>
                <c:pt idx="11">
                  <c:v>41828.307692308532</c:v>
                </c:pt>
                <c:pt idx="12">
                  <c:v>74712.923076923413</c:v>
                </c:pt>
                <c:pt idx="13">
                  <c:v>89712.923076923413</c:v>
                </c:pt>
                <c:pt idx="14">
                  <c:v>104712.92307692341</c:v>
                </c:pt>
                <c:pt idx="15">
                  <c:v>111636</c:v>
                </c:pt>
                <c:pt idx="16">
                  <c:v>111636</c:v>
                </c:pt>
                <c:pt idx="17">
                  <c:v>111636</c:v>
                </c:pt>
                <c:pt idx="18">
                  <c:v>111636</c:v>
                </c:pt>
                <c:pt idx="19">
                  <c:v>111636</c:v>
                </c:pt>
                <c:pt idx="20">
                  <c:v>111636</c:v>
                </c:pt>
                <c:pt idx="21">
                  <c:v>111636</c:v>
                </c:pt>
                <c:pt idx="22">
                  <c:v>111636</c:v>
                </c:pt>
                <c:pt idx="23">
                  <c:v>111636</c:v>
                </c:pt>
                <c:pt idx="24">
                  <c:v>111636</c:v>
                </c:pt>
                <c:pt idx="25">
                  <c:v>111636</c:v>
                </c:pt>
                <c:pt idx="26">
                  <c:v>111636</c:v>
                </c:pt>
                <c:pt idx="27">
                  <c:v>111636</c:v>
                </c:pt>
                <c:pt idx="28">
                  <c:v>111636</c:v>
                </c:pt>
                <c:pt idx="29">
                  <c:v>111636</c:v>
                </c:pt>
                <c:pt idx="30">
                  <c:v>111636</c:v>
                </c:pt>
                <c:pt idx="31">
                  <c:v>111636</c:v>
                </c:pt>
                <c:pt idx="32">
                  <c:v>111636</c:v>
                </c:pt>
                <c:pt idx="33">
                  <c:v>111636</c:v>
                </c:pt>
                <c:pt idx="34">
                  <c:v>111636</c:v>
                </c:pt>
                <c:pt idx="35">
                  <c:v>111636</c:v>
                </c:pt>
                <c:pt idx="36">
                  <c:v>107020.61538461488</c:v>
                </c:pt>
                <c:pt idx="37">
                  <c:v>84520.615384614881</c:v>
                </c:pt>
                <c:pt idx="38">
                  <c:v>29328.307692306349</c:v>
                </c:pt>
                <c:pt idx="39">
                  <c:v>-30671.692307693651</c:v>
                </c:pt>
                <c:pt idx="40">
                  <c:v>-102979.3846153873</c:v>
                </c:pt>
                <c:pt idx="41">
                  <c:v>-222979.3846153873</c:v>
                </c:pt>
                <c:pt idx="42">
                  <c:v>-375671.69230769586</c:v>
                </c:pt>
                <c:pt idx="43">
                  <c:v>-533171.69230769586</c:v>
                </c:pt>
                <c:pt idx="44">
                  <c:v>-690671.69230769586</c:v>
                </c:pt>
                <c:pt idx="45">
                  <c:v>-848171.69230769586</c:v>
                </c:pt>
              </c:numCache>
            </c:numRef>
          </c:val>
          <c:smooth val="0"/>
          <c:extLst>
            <c:ext xmlns:c16="http://schemas.microsoft.com/office/drawing/2014/chart" uri="{C3380CC4-5D6E-409C-BE32-E72D297353CC}">
              <c16:uniqueId val="{00000000-DB9B-493C-9513-1C621D469CF3}"/>
            </c:ext>
          </c:extLst>
        </c:ser>
        <c:dLbls>
          <c:showLegendKey val="0"/>
          <c:showVal val="0"/>
          <c:showCatName val="0"/>
          <c:showSerName val="0"/>
          <c:showPercent val="0"/>
          <c:showBubbleSize val="0"/>
        </c:dLbls>
        <c:smooth val="0"/>
        <c:axId val="2025625744"/>
        <c:axId val="2025630736"/>
      </c:lineChart>
      <c:catAx>
        <c:axId val="2025625744"/>
        <c:scaling>
          <c:orientation val="minMax"/>
        </c:scaling>
        <c:delete val="0"/>
        <c:axPos val="b"/>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w="9525"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30736"/>
        <c:crosses val="autoZero"/>
        <c:auto val="1"/>
        <c:lblAlgn val="ctr"/>
        <c:lblOffset val="0"/>
        <c:noMultiLvlLbl val="0"/>
      </c:catAx>
      <c:valAx>
        <c:axId val="20256307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25744"/>
        <c:crossesAt val="1"/>
        <c:crossBetween val="midCat"/>
        <c:majorUnit val="10000"/>
        <c:minorUnit val="5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20</xdr:col>
      <xdr:colOff>458370</xdr:colOff>
      <xdr:row>49</xdr:row>
      <xdr:rowOff>144145</xdr:rowOff>
    </xdr:to>
    <xdr:pic>
      <xdr:nvPicPr>
        <xdr:cNvPr id="2" name="Picture 1"/>
        <xdr:cNvPicPr>
          <a:picLocks noChangeAspect="1"/>
        </xdr:cNvPicPr>
      </xdr:nvPicPr>
      <xdr:blipFill>
        <a:blip xmlns:r="http://schemas.openxmlformats.org/officeDocument/2006/relationships" r:embed="rId1"/>
        <a:stretch>
          <a:fillRect/>
        </a:stretch>
      </xdr:blipFill>
      <xdr:spPr>
        <a:xfrm>
          <a:off x="7058025" y="381000"/>
          <a:ext cx="8383170" cy="9097645"/>
        </a:xfrm>
        <a:prstGeom prst="rect">
          <a:avLst/>
        </a:prstGeom>
      </xdr:spPr>
    </xdr:pic>
    <xdr:clientData/>
  </xdr:twoCellAnchor>
  <xdr:twoCellAnchor editAs="oneCell">
    <xdr:from>
      <xdr:col>7</xdr:col>
      <xdr:colOff>0</xdr:colOff>
      <xdr:row>2</xdr:row>
      <xdr:rowOff>0</xdr:rowOff>
    </xdr:from>
    <xdr:to>
      <xdr:col>25</xdr:col>
      <xdr:colOff>77742</xdr:colOff>
      <xdr:row>26</xdr:row>
      <xdr:rowOff>95901</xdr:rowOff>
    </xdr:to>
    <xdr:pic>
      <xdr:nvPicPr>
        <xdr:cNvPr id="4" name="Picture 3"/>
        <xdr:cNvPicPr>
          <a:picLocks noChangeAspect="1"/>
        </xdr:cNvPicPr>
      </xdr:nvPicPr>
      <xdr:blipFill>
        <a:blip xmlns:r="http://schemas.openxmlformats.org/officeDocument/2006/relationships" r:embed="rId2"/>
        <a:stretch>
          <a:fillRect/>
        </a:stretch>
      </xdr:blipFill>
      <xdr:spPr>
        <a:xfrm>
          <a:off x="7058025" y="381000"/>
          <a:ext cx="11050542" cy="46679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268939</xdr:colOff>
      <xdr:row>2</xdr:row>
      <xdr:rowOff>11204</xdr:rowOff>
    </xdr:from>
    <xdr:to>
      <xdr:col>18</xdr:col>
      <xdr:colOff>941292</xdr:colOff>
      <xdr:row>42</xdr:row>
      <xdr:rowOff>112059</xdr:rowOff>
    </xdr:to>
    <xdr:sp macro="" textlink="">
      <xdr:nvSpPr>
        <xdr:cNvPr id="2" name="Pentagon 1"/>
        <xdr:cNvSpPr/>
      </xdr:nvSpPr>
      <xdr:spPr>
        <a:xfrm>
          <a:off x="13256557" y="392204"/>
          <a:ext cx="672353" cy="772085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a:t>
          </a:r>
        </a:p>
        <a:p>
          <a:pPr algn="ctr"/>
          <a:r>
            <a:rPr lang="en-US" sz="2400"/>
            <a:t>cena</a:t>
          </a:r>
        </a:p>
        <a:p>
          <a:pPr algn="ctr"/>
          <a:r>
            <a:rPr lang="en-US" sz="2400"/>
            <a:t>r</a:t>
          </a:r>
        </a:p>
        <a:p>
          <a:pPr algn="ctr"/>
          <a:r>
            <a:rPr lang="en-US" sz="2400"/>
            <a:t>i</a:t>
          </a:r>
        </a:p>
        <a:p>
          <a:pPr algn="ctr"/>
          <a:r>
            <a:rPr lang="en-US" sz="2400"/>
            <a:t>o </a:t>
          </a:r>
        </a:p>
        <a:p>
          <a:pPr algn="ctr"/>
          <a:endParaRPr lang="en-US" sz="2400"/>
        </a:p>
        <a:p>
          <a:pPr algn="ctr"/>
          <a:r>
            <a:rPr lang="en-US" sz="2400"/>
            <a:t>Ana</a:t>
          </a:r>
        </a:p>
        <a:p>
          <a:pPr algn="ctr"/>
          <a:r>
            <a:rPr lang="en-US" sz="2400"/>
            <a:t>l</a:t>
          </a:r>
        </a:p>
        <a:p>
          <a:pPr algn="ctr"/>
          <a:r>
            <a:rPr lang="en-US" sz="2400"/>
            <a:t>y</a:t>
          </a:r>
        </a:p>
        <a:p>
          <a:pPr algn="ctr"/>
          <a:r>
            <a:rPr lang="en-US" sz="2400"/>
            <a:t>s</a:t>
          </a:r>
        </a:p>
        <a:p>
          <a:pPr algn="ctr"/>
          <a:r>
            <a:rPr lang="en-US" sz="2400"/>
            <a:t>i</a:t>
          </a:r>
        </a:p>
        <a:p>
          <a:pPr algn="ctr"/>
          <a:r>
            <a:rPr lang="en-US" sz="2400"/>
            <a:t>s</a:t>
          </a:r>
        </a:p>
      </xdr:txBody>
    </xdr:sp>
    <xdr:clientData/>
  </xdr:twoCellAnchor>
  <xdr:twoCellAnchor>
    <xdr:from>
      <xdr:col>39</xdr:col>
      <xdr:colOff>179293</xdr:colOff>
      <xdr:row>2</xdr:row>
      <xdr:rowOff>163606</xdr:rowOff>
    </xdr:from>
    <xdr:to>
      <xdr:col>46</xdr:col>
      <xdr:colOff>156882</xdr:colOff>
      <xdr:row>17</xdr:row>
      <xdr:rowOff>49306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268939</xdr:colOff>
      <xdr:row>2</xdr:row>
      <xdr:rowOff>11204</xdr:rowOff>
    </xdr:from>
    <xdr:to>
      <xdr:col>18</xdr:col>
      <xdr:colOff>941292</xdr:colOff>
      <xdr:row>42</xdr:row>
      <xdr:rowOff>112059</xdr:rowOff>
    </xdr:to>
    <xdr:sp macro="" textlink="">
      <xdr:nvSpPr>
        <xdr:cNvPr id="2" name="Pentagon 1"/>
        <xdr:cNvSpPr/>
      </xdr:nvSpPr>
      <xdr:spPr>
        <a:xfrm>
          <a:off x="14880289" y="582704"/>
          <a:ext cx="672353" cy="772085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a:t>
          </a:r>
        </a:p>
        <a:p>
          <a:pPr algn="ctr"/>
          <a:r>
            <a:rPr lang="en-US" sz="2400"/>
            <a:t>cena</a:t>
          </a:r>
        </a:p>
        <a:p>
          <a:pPr algn="ctr"/>
          <a:r>
            <a:rPr lang="en-US" sz="2400"/>
            <a:t>r</a:t>
          </a:r>
        </a:p>
        <a:p>
          <a:pPr algn="ctr"/>
          <a:r>
            <a:rPr lang="en-US" sz="2400"/>
            <a:t>i</a:t>
          </a:r>
        </a:p>
        <a:p>
          <a:pPr algn="ctr"/>
          <a:r>
            <a:rPr lang="en-US" sz="2400"/>
            <a:t>o </a:t>
          </a:r>
        </a:p>
        <a:p>
          <a:pPr algn="ctr"/>
          <a:endParaRPr lang="en-US" sz="2400"/>
        </a:p>
        <a:p>
          <a:pPr algn="ctr"/>
          <a:r>
            <a:rPr lang="en-US" sz="2400"/>
            <a:t>Ana</a:t>
          </a:r>
        </a:p>
        <a:p>
          <a:pPr algn="ctr"/>
          <a:r>
            <a:rPr lang="en-US" sz="2400"/>
            <a:t>l</a:t>
          </a:r>
        </a:p>
        <a:p>
          <a:pPr algn="ctr"/>
          <a:r>
            <a:rPr lang="en-US" sz="2400"/>
            <a:t>y</a:t>
          </a:r>
        </a:p>
        <a:p>
          <a:pPr algn="ctr"/>
          <a:r>
            <a:rPr lang="en-US" sz="2400"/>
            <a:t>s</a:t>
          </a:r>
        </a:p>
        <a:p>
          <a:pPr algn="ctr"/>
          <a:r>
            <a:rPr lang="en-US" sz="2400"/>
            <a:t>i</a:t>
          </a:r>
        </a:p>
        <a:p>
          <a:pPr algn="ctr"/>
          <a:r>
            <a:rPr lang="en-US" sz="2400"/>
            <a:t>s</a:t>
          </a:r>
        </a:p>
      </xdr:txBody>
    </xdr:sp>
    <xdr:clientData/>
  </xdr:twoCellAnchor>
  <xdr:twoCellAnchor>
    <xdr:from>
      <xdr:col>38</xdr:col>
      <xdr:colOff>11206</xdr:colOff>
      <xdr:row>5</xdr:row>
      <xdr:rowOff>62754</xdr:rowOff>
    </xdr:from>
    <xdr:to>
      <xdr:col>49</xdr:col>
      <xdr:colOff>616323</xdr:colOff>
      <xdr:row>30</xdr:row>
      <xdr:rowOff>112060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268939</xdr:colOff>
      <xdr:row>2</xdr:row>
      <xdr:rowOff>11204</xdr:rowOff>
    </xdr:from>
    <xdr:to>
      <xdr:col>18</xdr:col>
      <xdr:colOff>941292</xdr:colOff>
      <xdr:row>42</xdr:row>
      <xdr:rowOff>112059</xdr:rowOff>
    </xdr:to>
    <xdr:sp macro="" textlink="">
      <xdr:nvSpPr>
        <xdr:cNvPr id="2" name="Pentagon 1"/>
        <xdr:cNvSpPr/>
      </xdr:nvSpPr>
      <xdr:spPr>
        <a:xfrm>
          <a:off x="14880289" y="582704"/>
          <a:ext cx="672353" cy="772085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a:t>
          </a:r>
        </a:p>
        <a:p>
          <a:pPr algn="ctr"/>
          <a:r>
            <a:rPr lang="en-US" sz="2400"/>
            <a:t>cena</a:t>
          </a:r>
        </a:p>
        <a:p>
          <a:pPr algn="ctr"/>
          <a:r>
            <a:rPr lang="en-US" sz="2400"/>
            <a:t>r</a:t>
          </a:r>
        </a:p>
        <a:p>
          <a:pPr algn="ctr"/>
          <a:r>
            <a:rPr lang="en-US" sz="2400"/>
            <a:t>i</a:t>
          </a:r>
        </a:p>
        <a:p>
          <a:pPr algn="ctr"/>
          <a:r>
            <a:rPr lang="en-US" sz="2400"/>
            <a:t>o </a:t>
          </a:r>
        </a:p>
        <a:p>
          <a:pPr algn="ctr"/>
          <a:endParaRPr lang="en-US" sz="2400"/>
        </a:p>
        <a:p>
          <a:pPr algn="ctr"/>
          <a:r>
            <a:rPr lang="en-US" sz="2400"/>
            <a:t>Ana</a:t>
          </a:r>
        </a:p>
        <a:p>
          <a:pPr algn="ctr"/>
          <a:r>
            <a:rPr lang="en-US" sz="2400"/>
            <a:t>l</a:t>
          </a:r>
        </a:p>
        <a:p>
          <a:pPr algn="ctr"/>
          <a:r>
            <a:rPr lang="en-US" sz="2400"/>
            <a:t>y</a:t>
          </a:r>
        </a:p>
        <a:p>
          <a:pPr algn="ctr"/>
          <a:r>
            <a:rPr lang="en-US" sz="2400"/>
            <a:t>s</a:t>
          </a:r>
        </a:p>
        <a:p>
          <a:pPr algn="ctr"/>
          <a:r>
            <a:rPr lang="en-US" sz="2400"/>
            <a:t>i</a:t>
          </a:r>
        </a:p>
        <a:p>
          <a:pPr algn="ctr"/>
          <a:r>
            <a:rPr lang="en-US" sz="2400"/>
            <a:t>s</a:t>
          </a:r>
        </a:p>
      </xdr:txBody>
    </xdr:sp>
    <xdr:clientData/>
  </xdr:twoCellAnchor>
  <xdr:twoCellAnchor>
    <xdr:from>
      <xdr:col>38</xdr:col>
      <xdr:colOff>11206</xdr:colOff>
      <xdr:row>5</xdr:row>
      <xdr:rowOff>62754</xdr:rowOff>
    </xdr:from>
    <xdr:to>
      <xdr:col>49</xdr:col>
      <xdr:colOff>616323</xdr:colOff>
      <xdr:row>30</xdr:row>
      <xdr:rowOff>112060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32</xdr:col>
      <xdr:colOff>427886</xdr:colOff>
      <xdr:row>32</xdr:row>
      <xdr:rowOff>161161</xdr:rowOff>
    </xdr:to>
    <xdr:pic>
      <xdr:nvPicPr>
        <xdr:cNvPr id="2" name="Picture 1"/>
        <xdr:cNvPicPr>
          <a:picLocks noChangeAspect="1"/>
        </xdr:cNvPicPr>
      </xdr:nvPicPr>
      <xdr:blipFill>
        <a:blip xmlns:r="http://schemas.openxmlformats.org/officeDocument/2006/relationships" r:embed="rId1"/>
        <a:stretch>
          <a:fillRect/>
        </a:stretch>
      </xdr:blipFill>
      <xdr:spPr>
        <a:xfrm>
          <a:off x="16735425" y="190500"/>
          <a:ext cx="5914286" cy="6114286"/>
        </a:xfrm>
        <a:prstGeom prst="rect">
          <a:avLst/>
        </a:prstGeom>
      </xdr:spPr>
    </xdr:pic>
    <xdr:clientData/>
  </xdr:twoCellAnchor>
  <xdr:twoCellAnchor editAs="oneCell">
    <xdr:from>
      <xdr:col>34</xdr:col>
      <xdr:colOff>0</xdr:colOff>
      <xdr:row>1</xdr:row>
      <xdr:rowOff>0</xdr:rowOff>
    </xdr:from>
    <xdr:to>
      <xdr:col>47</xdr:col>
      <xdr:colOff>513295</xdr:colOff>
      <xdr:row>64</xdr:row>
      <xdr:rowOff>141351</xdr:rowOff>
    </xdr:to>
    <xdr:pic>
      <xdr:nvPicPr>
        <xdr:cNvPr id="3" name="Picture 2"/>
        <xdr:cNvPicPr>
          <a:picLocks noChangeAspect="1"/>
        </xdr:cNvPicPr>
      </xdr:nvPicPr>
      <xdr:blipFill>
        <a:blip xmlns:r="http://schemas.openxmlformats.org/officeDocument/2006/relationships" r:embed="rId2"/>
        <a:stretch>
          <a:fillRect/>
        </a:stretch>
      </xdr:blipFill>
      <xdr:spPr>
        <a:xfrm>
          <a:off x="23669625" y="190500"/>
          <a:ext cx="8438095" cy="12190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P10"/>
  <sheetViews>
    <sheetView zoomScale="80" zoomScaleNormal="80" workbookViewId="0">
      <selection activeCell="L9" sqref="L9"/>
    </sheetView>
  </sheetViews>
  <sheetFormatPr defaultRowHeight="15"/>
  <cols>
    <col min="2" max="2" width="21" bestFit="1" customWidth="1"/>
    <col min="3" max="3" width="13" bestFit="1" customWidth="1"/>
    <col min="5" max="5" width="11.7109375" bestFit="1" customWidth="1"/>
    <col min="7" max="7" width="15.7109375" bestFit="1" customWidth="1"/>
    <col min="8" max="8" width="13" bestFit="1" customWidth="1"/>
    <col min="9" max="9" width="16.42578125" bestFit="1" customWidth="1"/>
    <col min="10" max="10" width="38.42578125" bestFit="1" customWidth="1"/>
  </cols>
  <sheetData>
    <row r="3" spans="2:16">
      <c r="B3" s="5" t="s">
        <v>18</v>
      </c>
      <c r="C3" s="7" t="e">
        <f>#REF!</f>
        <v>#REF!</v>
      </c>
    </row>
    <row r="5" spans="2:16">
      <c r="B5" s="5" t="s">
        <v>27</v>
      </c>
      <c r="C5" s="9">
        <v>0.01</v>
      </c>
      <c r="D5" s="8"/>
      <c r="E5" s="8"/>
      <c r="F5" s="8"/>
    </row>
    <row r="6" spans="2:16">
      <c r="B6" s="5" t="s">
        <v>19</v>
      </c>
      <c r="C6" s="7" t="e">
        <f>ROUND(C5*C3,0)</f>
        <v>#REF!</v>
      </c>
    </row>
    <row r="8" spans="2:16">
      <c r="B8" s="10" t="s">
        <v>1</v>
      </c>
      <c r="C8" s="10" t="s">
        <v>23</v>
      </c>
      <c r="D8" s="10" t="s">
        <v>5</v>
      </c>
      <c r="E8" s="10" t="s">
        <v>4</v>
      </c>
      <c r="F8" s="10" t="s">
        <v>22</v>
      </c>
      <c r="G8" s="10" t="s">
        <v>6</v>
      </c>
      <c r="H8" s="10" t="s">
        <v>24</v>
      </c>
      <c r="I8" s="10" t="s">
        <v>25</v>
      </c>
      <c r="J8" s="10" t="s">
        <v>26</v>
      </c>
      <c r="K8" s="11">
        <v>5.0000000000000001E-3</v>
      </c>
      <c r="L8" s="11">
        <f>K8+0.5%</f>
        <v>0.01</v>
      </c>
      <c r="M8" s="11">
        <f>L8+0.5%</f>
        <v>1.4999999999999999E-2</v>
      </c>
      <c r="N8" s="11">
        <f>M8+0.5%</f>
        <v>0.02</v>
      </c>
      <c r="O8" s="11">
        <f>N8+0.5%</f>
        <v>2.5000000000000001E-2</v>
      </c>
      <c r="P8" s="11">
        <f>O8+0.5%</f>
        <v>3.0000000000000002E-2</v>
      </c>
    </row>
    <row r="9" spans="2:16">
      <c r="B9" s="7" t="s">
        <v>28</v>
      </c>
      <c r="C9" s="7">
        <f>IFERROR(VLOOKUP(B9&amp;":EQ",Reference!#REF!,2,0),1)</f>
        <v>1</v>
      </c>
      <c r="D9" s="7">
        <v>27.15</v>
      </c>
      <c r="E9" s="7">
        <v>700</v>
      </c>
      <c r="F9" s="7">
        <f>D9-I9/E9</f>
        <v>26.878499999999999</v>
      </c>
      <c r="G9" s="7">
        <f>D9*E9</f>
        <v>19005</v>
      </c>
      <c r="H9" s="7">
        <f>G9/C9</f>
        <v>19005</v>
      </c>
      <c r="I9" s="7">
        <f>1%*H9</f>
        <v>190.05</v>
      </c>
      <c r="J9" s="7" t="e">
        <f>IF(H9&gt;C3,"Insufficient Account Balance","Allowed")</f>
        <v>#REF!</v>
      </c>
      <c r="K9">
        <f t="shared" ref="K9:P9" si="0">$G$9*K8</f>
        <v>95.025000000000006</v>
      </c>
      <c r="L9">
        <f t="shared" si="0"/>
        <v>190.05</v>
      </c>
      <c r="M9">
        <f t="shared" si="0"/>
        <v>285.07499999999999</v>
      </c>
      <c r="N9">
        <f t="shared" si="0"/>
        <v>380.1</v>
      </c>
      <c r="O9">
        <f t="shared" si="0"/>
        <v>475.125</v>
      </c>
      <c r="P9">
        <f t="shared" si="0"/>
        <v>570.15000000000009</v>
      </c>
    </row>
    <row r="10" spans="2:16">
      <c r="K10">
        <f t="shared" ref="K10:P10" si="1">(1+K8)*$D$9</f>
        <v>27.285749999999997</v>
      </c>
      <c r="L10">
        <f t="shared" si="1"/>
        <v>27.421499999999998</v>
      </c>
      <c r="M10">
        <f t="shared" si="1"/>
        <v>27.557249999999996</v>
      </c>
      <c r="N10">
        <f t="shared" si="1"/>
        <v>27.692999999999998</v>
      </c>
      <c r="O10">
        <f t="shared" si="1"/>
        <v>27.828749999999996</v>
      </c>
      <c r="P10">
        <f t="shared" si="1"/>
        <v>27.964500000000001</v>
      </c>
    </row>
  </sheetData>
  <conditionalFormatting sqref="C3">
    <cfRule type="cellIs" dxfId="259" priority="17" stopIfTrue="1" operator="lessThan">
      <formula>0</formula>
    </cfRule>
    <cfRule type="cellIs" dxfId="258" priority="18" stopIfTrue="1" operator="greaterThan">
      <formula>0</formula>
    </cfRule>
  </conditionalFormatting>
  <conditionalFormatting sqref="C3">
    <cfRule type="cellIs" dxfId="257" priority="15" stopIfTrue="1" operator="lessThan">
      <formula>0</formula>
    </cfRule>
    <cfRule type="cellIs" dxfId="256" priority="16" stopIfTrue="1" operator="greaterThan">
      <formula>0</formula>
    </cfRule>
  </conditionalFormatting>
  <conditionalFormatting sqref="C5:C6">
    <cfRule type="cellIs" dxfId="255" priority="13" stopIfTrue="1" operator="lessThan">
      <formula>0</formula>
    </cfRule>
    <cfRule type="cellIs" dxfId="254" priority="14" stopIfTrue="1" operator="greaterThan">
      <formula>0</formula>
    </cfRule>
  </conditionalFormatting>
  <conditionalFormatting sqref="C5:C6">
    <cfRule type="cellIs" dxfId="253" priority="11" stopIfTrue="1" operator="lessThan">
      <formula>0</formula>
    </cfRule>
    <cfRule type="cellIs" dxfId="252" priority="12" stopIfTrue="1" operator="greaterThan">
      <formula>0</formula>
    </cfRule>
  </conditionalFormatting>
  <conditionalFormatting sqref="C9:J9">
    <cfRule type="cellIs" dxfId="251" priority="9" stopIfTrue="1" operator="lessThan">
      <formula>0</formula>
    </cfRule>
    <cfRule type="cellIs" dxfId="250" priority="10" stopIfTrue="1" operator="greaterThan">
      <formula>0</formula>
    </cfRule>
  </conditionalFormatting>
  <conditionalFormatting sqref="C9:J9">
    <cfRule type="cellIs" dxfId="249" priority="7" stopIfTrue="1" operator="lessThan">
      <formula>0</formula>
    </cfRule>
    <cfRule type="cellIs" dxfId="248" priority="8" stopIfTrue="1" operator="greaterThan">
      <formula>0</formula>
    </cfRule>
  </conditionalFormatting>
  <conditionalFormatting sqref="B9">
    <cfRule type="cellIs" dxfId="247" priority="5" stopIfTrue="1" operator="lessThan">
      <formula>0</formula>
    </cfRule>
    <cfRule type="cellIs" dxfId="246" priority="6" stopIfTrue="1" operator="greaterThan">
      <formula>0</formula>
    </cfRule>
  </conditionalFormatting>
  <conditionalFormatting sqref="B9">
    <cfRule type="cellIs" dxfId="245" priority="3" stopIfTrue="1" operator="lessThan">
      <formula>0</formula>
    </cfRule>
    <cfRule type="cellIs" dxfId="244" priority="4" stopIfTrue="1" operator="greaterThan">
      <formula>0</formula>
    </cfRule>
  </conditionalFormatting>
  <conditionalFormatting sqref="J9">
    <cfRule type="containsText" dxfId="243" priority="1" operator="containsText" text="Insufficient">
      <formula>NOT(ISERROR(SEARCH("Insufficient",J9)))</formula>
    </cfRule>
    <cfRule type="containsText" dxfId="242" priority="2" operator="containsText" text="Allowed">
      <formula>NOT(ISERROR(SEARCH("Allowed",J9)))</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E24"/>
  <sheetViews>
    <sheetView zoomScaleNormal="100" workbookViewId="0">
      <selection activeCell="F9" sqref="F9"/>
    </sheetView>
  </sheetViews>
  <sheetFormatPr defaultRowHeight="15"/>
  <cols>
    <col min="2" max="2" width="35" bestFit="1" customWidth="1"/>
    <col min="3" max="3" width="14.85546875" bestFit="1" customWidth="1"/>
    <col min="4" max="4" width="13.7109375" bestFit="1" customWidth="1"/>
    <col min="5" max="5" width="14.85546875" bestFit="1" customWidth="1"/>
  </cols>
  <sheetData>
    <row r="2" spans="2:5">
      <c r="C2" s="36" t="s">
        <v>0</v>
      </c>
      <c r="D2" s="36" t="s">
        <v>647</v>
      </c>
      <c r="E2" s="36" t="s">
        <v>645</v>
      </c>
    </row>
    <row r="3" spans="2:5">
      <c r="B3" s="98">
        <v>44473</v>
      </c>
      <c r="C3" s="2">
        <v>102264</v>
      </c>
      <c r="D3" s="2">
        <v>209693</v>
      </c>
      <c r="E3" s="2">
        <f>C3+D3</f>
        <v>311957</v>
      </c>
    </row>
    <row r="4" spans="2:5">
      <c r="B4" s="98">
        <v>44473</v>
      </c>
      <c r="C4" s="2">
        <v>1275334.8</v>
      </c>
      <c r="D4" s="2">
        <v>209693</v>
      </c>
      <c r="E4" s="2">
        <f>C4+D4</f>
        <v>1485027.8</v>
      </c>
    </row>
    <row r="5" spans="2:5">
      <c r="B5" s="98"/>
      <c r="C5" s="2"/>
      <c r="D5" s="2"/>
      <c r="E5" s="2"/>
    </row>
    <row r="6" spans="2:5">
      <c r="B6" s="98"/>
      <c r="C6" s="2"/>
      <c r="D6" s="2"/>
      <c r="E6" s="2"/>
    </row>
    <row r="7" spans="2:5">
      <c r="B7" s="98"/>
      <c r="C7" s="2"/>
      <c r="D7" s="2"/>
      <c r="E7" s="2"/>
    </row>
    <row r="8" spans="2:5">
      <c r="B8" s="98"/>
      <c r="C8" s="2"/>
      <c r="D8" s="2"/>
      <c r="E8" s="2"/>
    </row>
    <row r="9" spans="2:5">
      <c r="B9" s="98"/>
      <c r="C9" s="2"/>
      <c r="D9" s="2"/>
      <c r="E9" s="2"/>
    </row>
    <row r="10" spans="2:5">
      <c r="B10" s="98"/>
      <c r="C10" s="2"/>
      <c r="D10" s="2"/>
      <c r="E10" s="2"/>
    </row>
    <row r="11" spans="2:5">
      <c r="B11" s="98"/>
      <c r="C11" s="2"/>
      <c r="D11" s="2"/>
      <c r="E11" s="2"/>
    </row>
    <row r="12" spans="2:5">
      <c r="B12" s="98"/>
      <c r="C12" s="2"/>
      <c r="D12" s="2"/>
      <c r="E12" s="2"/>
    </row>
    <row r="13" spans="2:5">
      <c r="B13" s="98"/>
      <c r="C13" s="2"/>
      <c r="D13" s="2"/>
      <c r="E13" s="2"/>
    </row>
    <row r="14" spans="2:5">
      <c r="B14" s="98"/>
      <c r="C14" s="2"/>
      <c r="D14" s="2"/>
      <c r="E14" s="2"/>
    </row>
    <row r="15" spans="2:5">
      <c r="B15" s="98"/>
      <c r="C15" s="2"/>
      <c r="D15" s="2"/>
      <c r="E15" s="2"/>
    </row>
    <row r="16" spans="2:5">
      <c r="B16" s="98"/>
      <c r="C16" s="2"/>
      <c r="D16" s="2"/>
      <c r="E16" s="2"/>
    </row>
    <row r="17" spans="2:5">
      <c r="B17" s="98"/>
      <c r="C17" s="2"/>
      <c r="D17" s="2"/>
      <c r="E17" s="2"/>
    </row>
    <row r="18" spans="2:5">
      <c r="B18" s="98"/>
      <c r="C18" s="2"/>
      <c r="D18" s="2"/>
      <c r="E18" s="2"/>
    </row>
    <row r="19" spans="2:5">
      <c r="B19" s="98"/>
      <c r="C19" s="2"/>
      <c r="D19" s="2"/>
      <c r="E19" s="2"/>
    </row>
    <row r="20" spans="2:5">
      <c r="B20" s="98"/>
      <c r="C20" s="2"/>
      <c r="D20" s="2"/>
      <c r="E20" s="2"/>
    </row>
    <row r="21" spans="2:5">
      <c r="B21" s="98"/>
      <c r="C21" s="2"/>
      <c r="D21" s="2"/>
      <c r="E21" s="2"/>
    </row>
    <row r="22" spans="2:5">
      <c r="B22" s="98"/>
      <c r="C22" s="2"/>
      <c r="D22" s="2"/>
      <c r="E22" s="2"/>
    </row>
    <row r="23" spans="2:5">
      <c r="B23" s="98"/>
      <c r="C23" s="2"/>
      <c r="D23" s="2"/>
      <c r="E23" s="2"/>
    </row>
    <row r="24" spans="2:5">
      <c r="B24" s="98"/>
      <c r="C24" s="2"/>
      <c r="D24" s="2"/>
      <c r="E24" s="2"/>
    </row>
  </sheetData>
  <conditionalFormatting sqref="C3:D3">
    <cfRule type="cellIs" dxfId="241" priority="79" stopIfTrue="1" operator="lessThan">
      <formula>0</formula>
    </cfRule>
    <cfRule type="cellIs" dxfId="240" priority="80" stopIfTrue="1" operator="greaterThan">
      <formula>0</formula>
    </cfRule>
  </conditionalFormatting>
  <conditionalFormatting sqref="C3:D3">
    <cfRule type="cellIs" dxfId="239" priority="77" stopIfTrue="1" operator="lessThan">
      <formula>0</formula>
    </cfRule>
    <cfRule type="cellIs" dxfId="238" priority="78" stopIfTrue="1" operator="greaterThan">
      <formula>0</formula>
    </cfRule>
  </conditionalFormatting>
  <conditionalFormatting sqref="C5:D7 C9:D11 C13:D15 C18:D18">
    <cfRule type="cellIs" dxfId="237" priority="75" stopIfTrue="1" operator="lessThan">
      <formula>0</formula>
    </cfRule>
    <cfRule type="cellIs" dxfId="236" priority="76" stopIfTrue="1" operator="greaterThan">
      <formula>0</formula>
    </cfRule>
  </conditionalFormatting>
  <conditionalFormatting sqref="C5:D7 C9:D11 C13:D15 C18:D18">
    <cfRule type="cellIs" dxfId="235" priority="73" stopIfTrue="1" operator="lessThan">
      <formula>0</formula>
    </cfRule>
    <cfRule type="cellIs" dxfId="234" priority="74" stopIfTrue="1" operator="greaterThan">
      <formula>0</formula>
    </cfRule>
  </conditionalFormatting>
  <conditionalFormatting sqref="C8:D8">
    <cfRule type="cellIs" dxfId="233" priority="71" stopIfTrue="1" operator="lessThan">
      <formula>0</formula>
    </cfRule>
    <cfRule type="cellIs" dxfId="232" priority="72" stopIfTrue="1" operator="greaterThan">
      <formula>0</formula>
    </cfRule>
  </conditionalFormatting>
  <conditionalFormatting sqref="C8:D8">
    <cfRule type="cellIs" dxfId="231" priority="69" stopIfTrue="1" operator="lessThan">
      <formula>0</formula>
    </cfRule>
    <cfRule type="cellIs" dxfId="230" priority="70" stopIfTrue="1" operator="greaterThan">
      <formula>0</formula>
    </cfRule>
  </conditionalFormatting>
  <conditionalFormatting sqref="C12:D15 C18:D19 C21:D24">
    <cfRule type="cellIs" dxfId="229" priority="67" stopIfTrue="1" operator="lessThan">
      <formula>0</formula>
    </cfRule>
    <cfRule type="cellIs" dxfId="228" priority="68" stopIfTrue="1" operator="greaterThan">
      <formula>0</formula>
    </cfRule>
  </conditionalFormatting>
  <conditionalFormatting sqref="C12:D15 C18:D19 C21:D24">
    <cfRule type="cellIs" dxfId="227" priority="65" stopIfTrue="1" operator="lessThan">
      <formula>0</formula>
    </cfRule>
    <cfRule type="cellIs" dxfId="226" priority="66" stopIfTrue="1" operator="greaterThan">
      <formula>0</formula>
    </cfRule>
  </conditionalFormatting>
  <conditionalFormatting sqref="C16:D16">
    <cfRule type="cellIs" dxfId="225" priority="63" stopIfTrue="1" operator="lessThan">
      <formula>0</formula>
    </cfRule>
    <cfRule type="cellIs" dxfId="224" priority="64" stopIfTrue="1" operator="greaterThan">
      <formula>0</formula>
    </cfRule>
  </conditionalFormatting>
  <conditionalFormatting sqref="C16:D16">
    <cfRule type="cellIs" dxfId="223" priority="61" stopIfTrue="1" operator="lessThan">
      <formula>0</formula>
    </cfRule>
    <cfRule type="cellIs" dxfId="222" priority="62" stopIfTrue="1" operator="greaterThan">
      <formula>0</formula>
    </cfRule>
  </conditionalFormatting>
  <conditionalFormatting sqref="C16:D16">
    <cfRule type="cellIs" dxfId="221" priority="59" stopIfTrue="1" operator="lessThan">
      <formula>0</formula>
    </cfRule>
    <cfRule type="cellIs" dxfId="220" priority="60" stopIfTrue="1" operator="greaterThan">
      <formula>0</formula>
    </cfRule>
  </conditionalFormatting>
  <conditionalFormatting sqref="C16:D16">
    <cfRule type="cellIs" dxfId="219" priority="57" stopIfTrue="1" operator="lessThan">
      <formula>0</formula>
    </cfRule>
    <cfRule type="cellIs" dxfId="218" priority="58" stopIfTrue="1" operator="greaterThan">
      <formula>0</formula>
    </cfRule>
  </conditionalFormatting>
  <conditionalFormatting sqref="C17:D17">
    <cfRule type="cellIs" dxfId="217" priority="55" stopIfTrue="1" operator="lessThan">
      <formula>0</formula>
    </cfRule>
    <cfRule type="cellIs" dxfId="216" priority="56" stopIfTrue="1" operator="greaterThan">
      <formula>0</formula>
    </cfRule>
  </conditionalFormatting>
  <conditionalFormatting sqref="C17:D17">
    <cfRule type="cellIs" dxfId="215" priority="53" stopIfTrue="1" operator="lessThan">
      <formula>0</formula>
    </cfRule>
    <cfRule type="cellIs" dxfId="214" priority="54" stopIfTrue="1" operator="greaterThan">
      <formula>0</formula>
    </cfRule>
  </conditionalFormatting>
  <conditionalFormatting sqref="C17:D17">
    <cfRule type="cellIs" dxfId="213" priority="51" stopIfTrue="1" operator="lessThan">
      <formula>0</formula>
    </cfRule>
    <cfRule type="cellIs" dxfId="212" priority="52" stopIfTrue="1" operator="greaterThan">
      <formula>0</formula>
    </cfRule>
  </conditionalFormatting>
  <conditionalFormatting sqref="C17:D17">
    <cfRule type="cellIs" dxfId="211" priority="49" stopIfTrue="1" operator="lessThan">
      <formula>0</formula>
    </cfRule>
    <cfRule type="cellIs" dxfId="210" priority="50" stopIfTrue="1" operator="greaterThan">
      <formula>0</formula>
    </cfRule>
  </conditionalFormatting>
  <conditionalFormatting sqref="C20:D20">
    <cfRule type="cellIs" dxfId="209" priority="47" stopIfTrue="1" operator="lessThan">
      <formula>0</formula>
    </cfRule>
    <cfRule type="cellIs" dxfId="208" priority="48" stopIfTrue="1" operator="greaterThan">
      <formula>0</formula>
    </cfRule>
  </conditionalFormatting>
  <conditionalFormatting sqref="C20:D20">
    <cfRule type="cellIs" dxfId="207" priority="45" stopIfTrue="1" operator="lessThan">
      <formula>0</formula>
    </cfRule>
    <cfRule type="cellIs" dxfId="206" priority="46" stopIfTrue="1" operator="greaterThan">
      <formula>0</formula>
    </cfRule>
  </conditionalFormatting>
  <conditionalFormatting sqref="E3">
    <cfRule type="cellIs" dxfId="205" priority="43" stopIfTrue="1" operator="lessThan">
      <formula>0</formula>
    </cfRule>
    <cfRule type="cellIs" dxfId="204" priority="44" stopIfTrue="1" operator="greaterThan">
      <formula>0</formula>
    </cfRule>
  </conditionalFormatting>
  <conditionalFormatting sqref="E3">
    <cfRule type="cellIs" dxfId="203" priority="41" stopIfTrue="1" operator="lessThan">
      <formula>0</formula>
    </cfRule>
    <cfRule type="cellIs" dxfId="202" priority="42" stopIfTrue="1" operator="greaterThan">
      <formula>0</formula>
    </cfRule>
  </conditionalFormatting>
  <conditionalFormatting sqref="E5:E7 E9:E11 E13:E15 E18">
    <cfRule type="cellIs" dxfId="201" priority="39" stopIfTrue="1" operator="lessThan">
      <formula>0</formula>
    </cfRule>
    <cfRule type="cellIs" dxfId="200" priority="40" stopIfTrue="1" operator="greaterThan">
      <formula>0</formula>
    </cfRule>
  </conditionalFormatting>
  <conditionalFormatting sqref="E5:E7 E9:E11 E13:E15 E18">
    <cfRule type="cellIs" dxfId="199" priority="37" stopIfTrue="1" operator="lessThan">
      <formula>0</formula>
    </cfRule>
    <cfRule type="cellIs" dxfId="198" priority="38" stopIfTrue="1" operator="greaterThan">
      <formula>0</formula>
    </cfRule>
  </conditionalFormatting>
  <conditionalFormatting sqref="E8">
    <cfRule type="cellIs" dxfId="197" priority="35" stopIfTrue="1" operator="lessThan">
      <formula>0</formula>
    </cfRule>
    <cfRule type="cellIs" dxfId="196" priority="36" stopIfTrue="1" operator="greaterThan">
      <formula>0</formula>
    </cfRule>
  </conditionalFormatting>
  <conditionalFormatting sqref="E8">
    <cfRule type="cellIs" dxfId="195" priority="33" stopIfTrue="1" operator="lessThan">
      <formula>0</formula>
    </cfRule>
    <cfRule type="cellIs" dxfId="194" priority="34" stopIfTrue="1" operator="greaterThan">
      <formula>0</formula>
    </cfRule>
  </conditionalFormatting>
  <conditionalFormatting sqref="E12:E15 E18:E19 E21:E24">
    <cfRule type="cellIs" dxfId="193" priority="31" stopIfTrue="1" operator="lessThan">
      <formula>0</formula>
    </cfRule>
    <cfRule type="cellIs" dxfId="192" priority="32" stopIfTrue="1" operator="greaterThan">
      <formula>0</formula>
    </cfRule>
  </conditionalFormatting>
  <conditionalFormatting sqref="E12:E15 E18:E19 E21:E24">
    <cfRule type="cellIs" dxfId="191" priority="29" stopIfTrue="1" operator="lessThan">
      <formula>0</formula>
    </cfRule>
    <cfRule type="cellIs" dxfId="190" priority="30" stopIfTrue="1" operator="greaterThan">
      <formula>0</formula>
    </cfRule>
  </conditionalFormatting>
  <conditionalFormatting sqref="E16">
    <cfRule type="cellIs" dxfId="189" priority="27" stopIfTrue="1" operator="lessThan">
      <formula>0</formula>
    </cfRule>
    <cfRule type="cellIs" dxfId="188" priority="28" stopIfTrue="1" operator="greaterThan">
      <formula>0</formula>
    </cfRule>
  </conditionalFormatting>
  <conditionalFormatting sqref="E16">
    <cfRule type="cellIs" dxfId="187" priority="25" stopIfTrue="1" operator="lessThan">
      <formula>0</formula>
    </cfRule>
    <cfRule type="cellIs" dxfId="186" priority="26" stopIfTrue="1" operator="greaterThan">
      <formula>0</formula>
    </cfRule>
  </conditionalFormatting>
  <conditionalFormatting sqref="E16">
    <cfRule type="cellIs" dxfId="185" priority="23" stopIfTrue="1" operator="lessThan">
      <formula>0</formula>
    </cfRule>
    <cfRule type="cellIs" dxfId="184" priority="24" stopIfTrue="1" operator="greaterThan">
      <formula>0</formula>
    </cfRule>
  </conditionalFormatting>
  <conditionalFormatting sqref="E16">
    <cfRule type="cellIs" dxfId="183" priority="21" stopIfTrue="1" operator="lessThan">
      <formula>0</formula>
    </cfRule>
    <cfRule type="cellIs" dxfId="182" priority="22" stopIfTrue="1" operator="greaterThan">
      <formula>0</formula>
    </cfRule>
  </conditionalFormatting>
  <conditionalFormatting sqref="E17">
    <cfRule type="cellIs" dxfId="181" priority="19" stopIfTrue="1" operator="lessThan">
      <formula>0</formula>
    </cfRule>
    <cfRule type="cellIs" dxfId="180" priority="20" stopIfTrue="1" operator="greaterThan">
      <formula>0</formula>
    </cfRule>
  </conditionalFormatting>
  <conditionalFormatting sqref="E17">
    <cfRule type="cellIs" dxfId="179" priority="17" stopIfTrue="1" operator="lessThan">
      <formula>0</formula>
    </cfRule>
    <cfRule type="cellIs" dxfId="178" priority="18" stopIfTrue="1" operator="greaterThan">
      <formula>0</formula>
    </cfRule>
  </conditionalFormatting>
  <conditionalFormatting sqref="E17">
    <cfRule type="cellIs" dxfId="177" priority="15" stopIfTrue="1" operator="lessThan">
      <formula>0</formula>
    </cfRule>
    <cfRule type="cellIs" dxfId="176" priority="16" stopIfTrue="1" operator="greaterThan">
      <formula>0</formula>
    </cfRule>
  </conditionalFormatting>
  <conditionalFormatting sqref="E17">
    <cfRule type="cellIs" dxfId="175" priority="13" stopIfTrue="1" operator="lessThan">
      <formula>0</formula>
    </cfRule>
    <cfRule type="cellIs" dxfId="174" priority="14" stopIfTrue="1" operator="greaterThan">
      <formula>0</formula>
    </cfRule>
  </conditionalFormatting>
  <conditionalFormatting sqref="E20">
    <cfRule type="cellIs" dxfId="173" priority="11" stopIfTrue="1" operator="lessThan">
      <formula>0</formula>
    </cfRule>
    <cfRule type="cellIs" dxfId="172" priority="12" stopIfTrue="1" operator="greaterThan">
      <formula>0</formula>
    </cfRule>
  </conditionalFormatting>
  <conditionalFormatting sqref="E20">
    <cfRule type="cellIs" dxfId="171" priority="9" stopIfTrue="1" operator="lessThan">
      <formula>0</formula>
    </cfRule>
    <cfRule type="cellIs" dxfId="170" priority="10" stopIfTrue="1" operator="greaterThan">
      <formula>0</formula>
    </cfRule>
  </conditionalFormatting>
  <conditionalFormatting sqref="C4:D4">
    <cfRule type="cellIs" dxfId="169" priority="7" stopIfTrue="1" operator="lessThan">
      <formula>0</formula>
    </cfRule>
    <cfRule type="cellIs" dxfId="168" priority="8" stopIfTrue="1" operator="greaterThan">
      <formula>0</formula>
    </cfRule>
  </conditionalFormatting>
  <conditionalFormatting sqref="C4:D4">
    <cfRule type="cellIs" dxfId="167" priority="5" stopIfTrue="1" operator="lessThan">
      <formula>0</formula>
    </cfRule>
    <cfRule type="cellIs" dxfId="166" priority="6" stopIfTrue="1" operator="greaterThan">
      <formula>0</formula>
    </cfRule>
  </conditionalFormatting>
  <conditionalFormatting sqref="E4">
    <cfRule type="cellIs" dxfId="165" priority="3" stopIfTrue="1" operator="lessThan">
      <formula>0</formula>
    </cfRule>
    <cfRule type="cellIs" dxfId="164" priority="4" stopIfTrue="1" operator="greaterThan">
      <formula>0</formula>
    </cfRule>
  </conditionalFormatting>
  <conditionalFormatting sqref="E4">
    <cfRule type="cellIs" dxfId="163" priority="1" stopIfTrue="1" operator="lessThan">
      <formula>0</formula>
    </cfRule>
    <cfRule type="cellIs" dxfId="162" priority="2" stopIfTrue="1" operator="greaterThan">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R19"/>
  <sheetViews>
    <sheetView zoomScale="85" zoomScaleNormal="85" workbookViewId="0">
      <selection activeCell="L10" sqref="L10"/>
    </sheetView>
  </sheetViews>
  <sheetFormatPr defaultRowHeight="15"/>
  <cols>
    <col min="2" max="2" width="11.42578125" bestFit="1" customWidth="1"/>
    <col min="3" max="3" width="10.28515625" bestFit="1" customWidth="1"/>
    <col min="12" max="12" width="11.42578125" bestFit="1" customWidth="1"/>
  </cols>
  <sheetData>
    <row r="1" spans="2:18" ht="15.75" thickBot="1">
      <c r="B1" s="101"/>
      <c r="C1" s="106"/>
      <c r="D1" s="106"/>
      <c r="E1" s="106"/>
      <c r="F1" s="106"/>
      <c r="G1" s="106"/>
      <c r="H1" s="106"/>
      <c r="I1" s="106"/>
      <c r="J1" s="106"/>
    </row>
    <row r="2" spans="2:18">
      <c r="B2" s="109" t="s">
        <v>90</v>
      </c>
      <c r="C2" s="110" t="s">
        <v>91</v>
      </c>
      <c r="D2" s="110" t="s">
        <v>92</v>
      </c>
      <c r="E2" s="110" t="s">
        <v>93</v>
      </c>
      <c r="F2" s="110" t="s">
        <v>94</v>
      </c>
      <c r="G2" s="110" t="s">
        <v>95</v>
      </c>
      <c r="H2" s="110" t="s">
        <v>96</v>
      </c>
      <c r="I2" s="110" t="s">
        <v>97</v>
      </c>
      <c r="J2" s="111" t="s">
        <v>98</v>
      </c>
      <c r="L2" s="109" t="s">
        <v>90</v>
      </c>
      <c r="M2" s="110" t="s">
        <v>656</v>
      </c>
      <c r="N2" s="110" t="s">
        <v>657</v>
      </c>
      <c r="O2" s="110" t="s">
        <v>658</v>
      </c>
      <c r="P2" s="110" t="s">
        <v>659</v>
      </c>
      <c r="Q2" s="110" t="s">
        <v>660</v>
      </c>
      <c r="R2" s="111" t="s">
        <v>661</v>
      </c>
    </row>
    <row r="3" spans="2:18" ht="33" customHeight="1" thickBot="1">
      <c r="B3" s="114" t="s">
        <v>99</v>
      </c>
      <c r="C3" s="104">
        <f>C13</f>
        <v>17929.650000000001</v>
      </c>
      <c r="D3" s="115" t="str">
        <f t="shared" ref="D3:I4" si="0">TEXT(D13,"0.00")&amp;"  ("&amp;TEXT(D13/$C13-1,"0.00%")&amp;")"</f>
        <v>18023.46  (0.52%)</v>
      </c>
      <c r="E3" s="115" t="str">
        <f t="shared" si="0"/>
        <v>18117.28  (1.05%)</v>
      </c>
      <c r="F3" s="115" t="str">
        <f t="shared" si="0"/>
        <v>18280.46  (1.96%)</v>
      </c>
      <c r="G3" s="115" t="str">
        <f t="shared" si="0"/>
        <v>17766.46  (-0.91%)</v>
      </c>
      <c r="H3" s="115" t="str">
        <f t="shared" si="0"/>
        <v>17603.28  (-1.82%)</v>
      </c>
      <c r="I3" s="115" t="str">
        <f t="shared" si="0"/>
        <v>17509.46  (-2.34%)</v>
      </c>
      <c r="J3" s="116" t="str">
        <f>TEXT(J13,"0.00")</f>
        <v>0.90</v>
      </c>
      <c r="L3" s="114" t="s">
        <v>99</v>
      </c>
      <c r="M3" s="115" t="str">
        <f t="shared" ref="M3:R3" si="1">TEXT(M13,"0.00")&amp;"  ("&amp;TEXT(M13/$C13-1,"0.00%")&amp;")"</f>
        <v>17987.58  (0.32%)</v>
      </c>
      <c r="N3" s="115" t="str">
        <f>TEXT(N13,"0.00")&amp;"  ("&amp;TEXT(N13/$C13-1,"0.00%")&amp;")"</f>
        <v>18104.17  (0.97%)</v>
      </c>
      <c r="O3" s="115" t="str">
        <f>TEXT(O13,"0.00")&amp;"  ("&amp;TEXT(O13/$C13-1,"0.00%")&amp;")"</f>
        <v>18040.10  (0.62%)</v>
      </c>
      <c r="P3" s="115" t="str">
        <f t="shared" si="1"/>
        <v>17592.53  (-1.88%)</v>
      </c>
      <c r="Q3" s="115" t="str">
        <f t="shared" si="1"/>
        <v>16754.77  (-6.55%)</v>
      </c>
      <c r="R3" s="116" t="str">
        <f t="shared" si="1"/>
        <v>15790.99  (-11.93%)</v>
      </c>
    </row>
    <row r="4" spans="2:18" ht="33" customHeight="1" thickBot="1">
      <c r="B4" s="114" t="s">
        <v>100</v>
      </c>
      <c r="C4" s="104">
        <f>C14</f>
        <v>39763.75</v>
      </c>
      <c r="D4" s="115" t="str">
        <f t="shared" si="0"/>
        <v>40044.01  (0.70%)</v>
      </c>
      <c r="E4" s="115" t="str">
        <f t="shared" si="0"/>
        <v>40324.28  (1.41%)</v>
      </c>
      <c r="F4" s="115" t="str">
        <f t="shared" si="0"/>
        <v>40785.96  (2.57%)</v>
      </c>
      <c r="G4" s="115" t="str">
        <f t="shared" si="0"/>
        <v>39302.06  (-1.16%)</v>
      </c>
      <c r="H4" s="115" t="str">
        <f t="shared" si="0"/>
        <v>38840.38  (-2.32%)</v>
      </c>
      <c r="I4" s="115" t="str">
        <f t="shared" si="0"/>
        <v>38560.11  (-3.03%)</v>
      </c>
      <c r="J4" s="116" t="str">
        <f>TEXT(J14,"0.00")</f>
        <v>0.82</v>
      </c>
      <c r="L4" s="114" t="s">
        <v>100</v>
      </c>
      <c r="M4" s="115" t="str">
        <f t="shared" ref="M4:R4" si="2">TEXT(M14,"0.00")&amp;"  ("&amp;TEXT(M14/$C14-1,"0.00%")&amp;")"</f>
        <v>40100.19  (0.85%)</v>
      </c>
      <c r="N4" s="115" t="str">
        <f t="shared" si="2"/>
        <v>40110.59  (0.87%)</v>
      </c>
      <c r="O4" s="115" t="str">
        <f t="shared" si="2"/>
        <v>39197.67  (-1.42%)</v>
      </c>
      <c r="P4" s="115" t="str">
        <f t="shared" si="2"/>
        <v>37739.26  (-5.09%)</v>
      </c>
      <c r="Q4" s="115" t="str">
        <f t="shared" si="2"/>
        <v>36482.78  (-8.25%)</v>
      </c>
      <c r="R4" s="116" t="str">
        <f t="shared" si="2"/>
        <v>35174.15  (-11.54%)</v>
      </c>
    </row>
    <row r="5" spans="2:18" ht="15.75" thickBot="1">
      <c r="D5" s="11"/>
      <c r="E5" s="11"/>
      <c r="F5" s="11"/>
      <c r="G5" s="11"/>
      <c r="H5" s="11"/>
      <c r="I5" s="11"/>
      <c r="J5" s="11"/>
    </row>
    <row r="6" spans="2:18">
      <c r="B6" s="109" t="s">
        <v>90</v>
      </c>
      <c r="C6" s="110" t="s">
        <v>91</v>
      </c>
      <c r="D6" s="110" t="s">
        <v>92</v>
      </c>
      <c r="E6" s="110" t="s">
        <v>93</v>
      </c>
      <c r="F6" s="110" t="s">
        <v>94</v>
      </c>
      <c r="G6" s="110" t="s">
        <v>95</v>
      </c>
      <c r="H6" s="110" t="s">
        <v>96</v>
      </c>
      <c r="I6" s="110" t="s">
        <v>97</v>
      </c>
      <c r="J6" s="111" t="s">
        <v>98</v>
      </c>
      <c r="L6" s="109" t="s">
        <v>90</v>
      </c>
      <c r="M6" s="110" t="s">
        <v>656</v>
      </c>
      <c r="N6" s="110" t="s">
        <v>657</v>
      </c>
      <c r="O6" s="110" t="s">
        <v>658</v>
      </c>
      <c r="P6" s="110" t="s">
        <v>659</v>
      </c>
      <c r="Q6" s="110" t="s">
        <v>660</v>
      </c>
      <c r="R6" s="111" t="s">
        <v>661</v>
      </c>
    </row>
    <row r="7" spans="2:18">
      <c r="B7" s="113" t="s">
        <v>99</v>
      </c>
      <c r="C7" s="112">
        <f>C13/C17-1</f>
        <v>1.4599655380227672E-2</v>
      </c>
      <c r="D7" s="112">
        <f>D13/D17-1</f>
        <v>9.4936921556898479E-3</v>
      </c>
      <c r="E7" s="112">
        <f t="shared" ref="E7:J7" si="3">E13/E17-1</f>
        <v>4.4909482443165061E-3</v>
      </c>
      <c r="F7" s="112">
        <f t="shared" si="3"/>
        <v>6.815662088561103E-3</v>
      </c>
      <c r="G7" s="112">
        <f t="shared" si="3"/>
        <v>1.2264111705118985E-2</v>
      </c>
      <c r="H7" s="112">
        <f t="shared" si="3"/>
        <v>9.896286913150254E-3</v>
      </c>
      <c r="I7" s="112">
        <f t="shared" si="3"/>
        <v>1.513178567825757E-2</v>
      </c>
      <c r="J7" s="107">
        <f t="shared" si="3"/>
        <v>0.19999999999999996</v>
      </c>
      <c r="L7" s="113" t="s">
        <v>99</v>
      </c>
      <c r="M7" s="112">
        <f t="shared" ref="M7:R7" si="4">M13/M17-1</f>
        <v>-2.1717749142522447E-3</v>
      </c>
      <c r="N7" s="112">
        <f t="shared" si="4"/>
        <v>-3.0144981169024643E-3</v>
      </c>
      <c r="O7" s="112">
        <f t="shared" si="4"/>
        <v>1.10320517729523E-3</v>
      </c>
      <c r="P7" s="112">
        <f t="shared" si="4"/>
        <v>1.5496452951868633E-3</v>
      </c>
      <c r="Q7" s="112">
        <f t="shared" si="4"/>
        <v>1.308202772027256E-3</v>
      </c>
      <c r="R7" s="107">
        <f t="shared" si="4"/>
        <v>1.1354789299236057E-3</v>
      </c>
    </row>
    <row r="8" spans="2:18" ht="15.75" thickBot="1">
      <c r="B8" s="114" t="s">
        <v>100</v>
      </c>
      <c r="C8" s="115">
        <f>C14/C18-1</f>
        <v>1.6570115248136341E-2</v>
      </c>
      <c r="D8" s="115">
        <f t="shared" ref="D8:J8" si="5">D14/D18-1</f>
        <v>6.5099895664222363E-3</v>
      </c>
      <c r="E8" s="115">
        <f t="shared" si="5"/>
        <v>-3.2172001929084981E-3</v>
      </c>
      <c r="F8" s="115">
        <f t="shared" si="5"/>
        <v>-8.4517259729939287E-3</v>
      </c>
      <c r="G8" s="115">
        <f t="shared" si="5"/>
        <v>2.2521614271467927E-2</v>
      </c>
      <c r="H8" s="115">
        <f t="shared" si="5"/>
        <v>2.8687220964037641E-2</v>
      </c>
      <c r="I8" s="115">
        <f t="shared" si="5"/>
        <v>3.9697679641909289E-2</v>
      </c>
      <c r="J8" s="108">
        <f t="shared" si="5"/>
        <v>0.3666666666666667</v>
      </c>
      <c r="L8" s="114" t="s">
        <v>100</v>
      </c>
      <c r="M8" s="115">
        <f t="shared" ref="M8:R8" si="6">M14/M18-1</f>
        <v>-7.0749904917356554E-3</v>
      </c>
      <c r="N8" s="115">
        <f t="shared" si="6"/>
        <v>1.9674485757814608E-4</v>
      </c>
      <c r="O8" s="115">
        <f t="shared" si="6"/>
        <v>3.2479523695079227E-3</v>
      </c>
      <c r="P8" s="115">
        <f t="shared" si="6"/>
        <v>2.2358210992570182E-3</v>
      </c>
      <c r="Q8" s="115">
        <f t="shared" si="6"/>
        <v>1.284169855134909E-3</v>
      </c>
      <c r="R8" s="108">
        <f t="shared" si="6"/>
        <v>1.0929039511040628E-3</v>
      </c>
    </row>
    <row r="9" spans="2:18">
      <c r="D9" s="11"/>
      <c r="E9" s="11"/>
      <c r="F9" s="11"/>
      <c r="G9" s="11"/>
      <c r="H9" s="11"/>
      <c r="I9" s="11"/>
      <c r="J9" s="11"/>
    </row>
    <row r="11" spans="2:18" ht="15.75" thickBot="1"/>
    <row r="12" spans="2:18">
      <c r="B12" s="109" t="s">
        <v>90</v>
      </c>
      <c r="C12" s="110" t="s">
        <v>91</v>
      </c>
      <c r="D12" s="110" t="s">
        <v>92</v>
      </c>
      <c r="E12" s="110" t="s">
        <v>93</v>
      </c>
      <c r="F12" s="110" t="s">
        <v>94</v>
      </c>
      <c r="G12" s="110" t="s">
        <v>95</v>
      </c>
      <c r="H12" s="110" t="s">
        <v>96</v>
      </c>
      <c r="I12" s="110" t="s">
        <v>97</v>
      </c>
      <c r="J12" s="111" t="s">
        <v>98</v>
      </c>
      <c r="L12" s="109" t="s">
        <v>90</v>
      </c>
      <c r="M12" s="110" t="s">
        <v>656</v>
      </c>
      <c r="N12" s="110" t="s">
        <v>657</v>
      </c>
      <c r="O12" s="110" t="s">
        <v>658</v>
      </c>
      <c r="P12" s="110" t="s">
        <v>659</v>
      </c>
      <c r="Q12" s="110" t="s">
        <v>660</v>
      </c>
      <c r="R12" s="111" t="s">
        <v>661</v>
      </c>
    </row>
    <row r="13" spans="2:18">
      <c r="B13" s="99" t="s">
        <v>99</v>
      </c>
      <c r="C13" s="102">
        <v>17929.650000000001</v>
      </c>
      <c r="D13" s="102">
        <v>18023.46</v>
      </c>
      <c r="E13" s="102">
        <v>18117.28</v>
      </c>
      <c r="F13" s="102">
        <v>18280.46</v>
      </c>
      <c r="G13" s="102">
        <v>17766.46</v>
      </c>
      <c r="H13" s="102">
        <v>17603.28</v>
      </c>
      <c r="I13" s="102">
        <v>17509.46</v>
      </c>
      <c r="J13" s="103">
        <v>0.9</v>
      </c>
      <c r="L13" s="99" t="s">
        <v>596</v>
      </c>
      <c r="M13" s="149">
        <v>17987.580000000002</v>
      </c>
      <c r="N13" s="149">
        <v>18104.169999999998</v>
      </c>
      <c r="O13" s="149">
        <v>18040.099999999999</v>
      </c>
      <c r="P13" s="149">
        <v>17592.53</v>
      </c>
      <c r="Q13" s="149">
        <v>16754.77</v>
      </c>
      <c r="R13" s="150">
        <v>15790.99</v>
      </c>
    </row>
    <row r="14" spans="2:18" ht="15.75" thickBot="1">
      <c r="B14" s="100" t="s">
        <v>100</v>
      </c>
      <c r="C14" s="104">
        <v>39763.75</v>
      </c>
      <c r="D14" s="104">
        <v>40044.01</v>
      </c>
      <c r="E14" s="104">
        <v>40324.28</v>
      </c>
      <c r="F14" s="104">
        <v>40785.96</v>
      </c>
      <c r="G14" s="104">
        <v>39302.06</v>
      </c>
      <c r="H14" s="104">
        <v>38840.379999999997</v>
      </c>
      <c r="I14" s="104">
        <v>38560.11</v>
      </c>
      <c r="J14" s="105">
        <v>0.82</v>
      </c>
      <c r="L14" s="100" t="s">
        <v>600</v>
      </c>
      <c r="M14" s="151">
        <v>40100.19</v>
      </c>
      <c r="N14" s="151">
        <v>40110.589999999997</v>
      </c>
      <c r="O14" s="151">
        <v>39197.67</v>
      </c>
      <c r="P14" s="151">
        <v>37739.26</v>
      </c>
      <c r="Q14" s="151">
        <v>36482.78</v>
      </c>
      <c r="R14" s="152">
        <v>35174.15</v>
      </c>
    </row>
    <row r="16" spans="2:18">
      <c r="B16" t="s">
        <v>90</v>
      </c>
      <c r="C16" t="s">
        <v>91</v>
      </c>
      <c r="D16" t="s">
        <v>92</v>
      </c>
      <c r="E16" t="s">
        <v>93</v>
      </c>
      <c r="F16" t="s">
        <v>94</v>
      </c>
      <c r="G16" t="s">
        <v>95</v>
      </c>
      <c r="H16" t="s">
        <v>96</v>
      </c>
      <c r="I16" t="s">
        <v>97</v>
      </c>
      <c r="J16" t="s">
        <v>98</v>
      </c>
      <c r="L16" t="s">
        <v>90</v>
      </c>
      <c r="M16" t="s">
        <v>656</v>
      </c>
      <c r="N16" t="s">
        <v>657</v>
      </c>
      <c r="O16" t="s">
        <v>658</v>
      </c>
      <c r="P16" t="s">
        <v>659</v>
      </c>
      <c r="Q16" t="s">
        <v>660</v>
      </c>
      <c r="R16" t="s">
        <v>661</v>
      </c>
    </row>
    <row r="17" spans="2:18">
      <c r="B17" t="s">
        <v>99</v>
      </c>
      <c r="C17">
        <v>17671.650000000001</v>
      </c>
      <c r="D17">
        <v>17853.96</v>
      </c>
      <c r="E17">
        <v>18036.28</v>
      </c>
      <c r="F17">
        <v>18156.71</v>
      </c>
      <c r="G17">
        <v>17551.21</v>
      </c>
      <c r="H17">
        <v>17430.78</v>
      </c>
      <c r="I17">
        <v>17248.46</v>
      </c>
      <c r="J17">
        <v>0.75</v>
      </c>
      <c r="L17" t="s">
        <v>596</v>
      </c>
      <c r="M17" s="45">
        <v>18026.73</v>
      </c>
      <c r="N17" s="45">
        <v>18158.91</v>
      </c>
      <c r="O17" s="45">
        <v>18020.22</v>
      </c>
      <c r="P17" s="45">
        <v>17565.310000000001</v>
      </c>
      <c r="Q17" s="45">
        <v>16732.88</v>
      </c>
      <c r="R17" s="45">
        <v>15773.08</v>
      </c>
    </row>
    <row r="18" spans="2:18">
      <c r="B18" t="s">
        <v>100</v>
      </c>
      <c r="C18">
        <v>39115.599999999999</v>
      </c>
      <c r="D18">
        <v>39785.01</v>
      </c>
      <c r="E18">
        <v>40454.43</v>
      </c>
      <c r="F18">
        <v>41133.61</v>
      </c>
      <c r="G18">
        <v>38436.410000000003</v>
      </c>
      <c r="H18">
        <v>37757.230000000003</v>
      </c>
      <c r="I18">
        <v>37087.81</v>
      </c>
      <c r="J18">
        <v>0.6</v>
      </c>
      <c r="L18" t="s">
        <v>600</v>
      </c>
      <c r="M18" s="45">
        <v>40385.919999999998</v>
      </c>
      <c r="N18" s="45">
        <v>40102.699999999997</v>
      </c>
      <c r="O18" s="45">
        <v>39070.769999999997</v>
      </c>
      <c r="P18" s="45">
        <v>37655.07</v>
      </c>
      <c r="Q18" s="45">
        <v>36435.99</v>
      </c>
      <c r="R18" s="45">
        <v>35135.75</v>
      </c>
    </row>
    <row r="19" spans="2:18">
      <c r="M19" s="45"/>
      <c r="N19" s="45"/>
      <c r="O19" s="45"/>
      <c r="P19" s="45"/>
      <c r="Q19" s="45"/>
      <c r="R19" s="4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X32"/>
  <sheetViews>
    <sheetView zoomScale="84" zoomScaleNormal="84" workbookViewId="0">
      <selection activeCell="B13" sqref="B13"/>
    </sheetView>
  </sheetViews>
  <sheetFormatPr defaultRowHeight="15"/>
  <cols>
    <col min="2" max="2" width="35" bestFit="1" customWidth="1"/>
    <col min="3" max="3" width="18.85546875" bestFit="1" customWidth="1"/>
    <col min="4" max="4" width="18.85546875" customWidth="1"/>
    <col min="6" max="7" width="14.85546875" bestFit="1" customWidth="1"/>
    <col min="11" max="11" width="13.85546875" bestFit="1" customWidth="1"/>
    <col min="12" max="12" width="10.28515625" bestFit="1" customWidth="1"/>
    <col min="19" max="19" width="11.28515625" bestFit="1" customWidth="1"/>
    <col min="23" max="23" width="35" bestFit="1" customWidth="1"/>
    <col min="24" max="24" width="18.85546875" bestFit="1" customWidth="1"/>
  </cols>
  <sheetData>
    <row r="3" spans="2:24">
      <c r="B3" s="5" t="s">
        <v>68</v>
      </c>
      <c r="C3" s="71">
        <f>SUM(C5:C50)</f>
        <v>56746.76</v>
      </c>
      <c r="D3" s="96"/>
      <c r="F3" s="5" t="s">
        <v>66</v>
      </c>
      <c r="G3" s="5"/>
      <c r="H3" s="5"/>
      <c r="I3" s="5"/>
      <c r="J3" s="5"/>
      <c r="K3" s="5"/>
      <c r="L3" s="5"/>
      <c r="M3" s="5">
        <v>5.2999999999999998E-4</v>
      </c>
      <c r="N3" s="5">
        <v>0.18</v>
      </c>
      <c r="O3" s="5">
        <v>5.0000000000000001E-4</v>
      </c>
      <c r="P3" s="5">
        <f>10/10000000</f>
        <v>9.9999999999999995E-7</v>
      </c>
      <c r="Q3" s="5">
        <f>300/10000000</f>
        <v>3.0000000000000001E-5</v>
      </c>
      <c r="R3" s="5">
        <v>0</v>
      </c>
      <c r="S3" s="5"/>
      <c r="W3" s="5" t="s">
        <v>68</v>
      </c>
      <c r="X3" s="71">
        <f>SUM(X5:X50)</f>
        <v>194710.59152800002</v>
      </c>
    </row>
    <row r="4" spans="2:24" ht="30.75" customHeight="1">
      <c r="B4" s="1"/>
      <c r="C4" s="71">
        <f>+C3-C5</f>
        <v>-49257.24</v>
      </c>
      <c r="D4" s="96" t="s">
        <v>632</v>
      </c>
      <c r="F4" s="6" t="s">
        <v>30</v>
      </c>
      <c r="G4" s="6" t="s">
        <v>3</v>
      </c>
      <c r="H4" s="6" t="s">
        <v>2</v>
      </c>
      <c r="I4" s="6" t="s">
        <v>4</v>
      </c>
      <c r="J4" s="6" t="s">
        <v>34</v>
      </c>
      <c r="K4" s="6" t="s">
        <v>6</v>
      </c>
      <c r="L4" s="6" t="s">
        <v>7</v>
      </c>
      <c r="M4" s="6" t="s">
        <v>16</v>
      </c>
      <c r="N4" s="6" t="s">
        <v>11</v>
      </c>
      <c r="O4" s="6" t="s">
        <v>12</v>
      </c>
      <c r="P4" s="6" t="s">
        <v>13</v>
      </c>
      <c r="Q4" s="6" t="s">
        <v>14</v>
      </c>
      <c r="R4" s="6" t="s">
        <v>17</v>
      </c>
      <c r="S4" s="6"/>
      <c r="W4" s="1"/>
      <c r="X4" s="71">
        <f>+X3-X5</f>
        <v>106004.25152800002</v>
      </c>
    </row>
    <row r="5" spans="2:24">
      <c r="B5" s="1" t="s">
        <v>67</v>
      </c>
      <c r="C5" s="2">
        <v>106004</v>
      </c>
      <c r="D5" s="97"/>
      <c r="F5" s="2"/>
      <c r="G5" s="2">
        <f>SUM(K5:R5)</f>
        <v>3106.9999999999964</v>
      </c>
      <c r="H5" s="2"/>
      <c r="I5" s="2"/>
      <c r="J5" s="2"/>
      <c r="K5" s="2">
        <f>SUM(K6:K21)</f>
        <v>3357.9999999999964</v>
      </c>
      <c r="L5" s="2">
        <f t="shared" ref="L5:Q5" si="0">ROUND(SUM(L6:L21),0)</f>
        <v>-160</v>
      </c>
      <c r="M5" s="2">
        <f t="shared" si="0"/>
        <v>-59</v>
      </c>
      <c r="N5" s="2">
        <f t="shared" si="0"/>
        <v>0</v>
      </c>
      <c r="O5" s="2">
        <f t="shared" si="0"/>
        <v>-29</v>
      </c>
      <c r="P5" s="2">
        <f t="shared" si="0"/>
        <v>0</v>
      </c>
      <c r="Q5" s="2">
        <f t="shared" si="0"/>
        <v>-3</v>
      </c>
      <c r="R5" s="2">
        <f>R3</f>
        <v>0</v>
      </c>
      <c r="S5" s="2"/>
      <c r="W5" s="1" t="s">
        <v>67</v>
      </c>
      <c r="X5" s="2">
        <v>88706.34</v>
      </c>
    </row>
    <row r="6" spans="2:24">
      <c r="B6" s="98">
        <v>44470</v>
      </c>
      <c r="C6" s="2">
        <v>-11240</v>
      </c>
      <c r="D6" s="97"/>
      <c r="F6" s="12">
        <v>44434</v>
      </c>
      <c r="G6" s="4" t="s">
        <v>59</v>
      </c>
      <c r="H6" s="3" t="s">
        <v>8</v>
      </c>
      <c r="I6" s="2">
        <v>100</v>
      </c>
      <c r="J6" s="2">
        <v>28.05</v>
      </c>
      <c r="K6" s="2">
        <f>IF(H6="B",-1,1)*I6*J6</f>
        <v>-2805</v>
      </c>
      <c r="L6" s="2">
        <v>-20</v>
      </c>
      <c r="M6" s="2">
        <f>-ABS(K6)*$M$3</f>
        <v>-1.48665</v>
      </c>
      <c r="N6" s="2">
        <f>$N$2*(L6+M6)</f>
        <v>0</v>
      </c>
      <c r="O6" s="2">
        <f>-IF($H6="S",1,0)*ABS(K6)*$O$3</f>
        <v>0</v>
      </c>
      <c r="P6" s="2">
        <f>-$P$3*ABS(K6)</f>
        <v>-2.8049999999999998E-3</v>
      </c>
      <c r="Q6" s="2">
        <f>-$Q$3*ABS(K6)</f>
        <v>-8.4150000000000003E-2</v>
      </c>
      <c r="R6" s="2">
        <f>R5</f>
        <v>0</v>
      </c>
      <c r="S6" s="2">
        <f>SUM(K6:R6)</f>
        <v>-2826.573605</v>
      </c>
      <c r="W6" s="98">
        <v>44434</v>
      </c>
      <c r="X6" s="2">
        <v>3107</v>
      </c>
    </row>
    <row r="7" spans="2:24">
      <c r="B7" s="98">
        <f>WORKDAY(B6,1)</f>
        <v>44473</v>
      </c>
      <c r="C7" s="2">
        <v>-44160</v>
      </c>
      <c r="D7" s="97"/>
      <c r="F7" s="12">
        <v>44434</v>
      </c>
      <c r="G7" s="4" t="s">
        <v>59</v>
      </c>
      <c r="H7" s="3" t="s">
        <v>10</v>
      </c>
      <c r="I7" s="2">
        <v>100</v>
      </c>
      <c r="J7" s="2">
        <v>35</v>
      </c>
      <c r="K7" s="2">
        <f>IF(H7="B",-1,1)*I7*J7</f>
        <v>3500</v>
      </c>
      <c r="L7" s="2">
        <v>-20</v>
      </c>
      <c r="M7" s="2">
        <f>-ABS(K7)*$M$3</f>
        <v>-1.855</v>
      </c>
      <c r="N7" s="2">
        <f>$N$2*(L7+M7)</f>
        <v>0</v>
      </c>
      <c r="O7" s="2">
        <f>-IF($H7="S",1,0)*ABS(K7)*$O$3</f>
        <v>-1.75</v>
      </c>
      <c r="P7" s="2">
        <f>-$P$3*ABS(K7)</f>
        <v>-3.4999999999999996E-3</v>
      </c>
      <c r="Q7" s="2">
        <f>-$Q$3*ABS(K7)</f>
        <v>-0.105</v>
      </c>
      <c r="R7" s="2">
        <f t="shared" ref="R7:R13" si="1">R5</f>
        <v>0</v>
      </c>
      <c r="S7" s="2">
        <f>SUM(K7:R7)</f>
        <v>3476.2865000000002</v>
      </c>
      <c r="W7" s="98">
        <v>44435</v>
      </c>
      <c r="X7" s="2">
        <v>-1870</v>
      </c>
    </row>
    <row r="8" spans="2:24">
      <c r="B8" s="98">
        <f t="shared" ref="B8:B26" si="2">WORKDAY(B7,1)</f>
        <v>44474</v>
      </c>
      <c r="C8" s="2">
        <v>6142.76</v>
      </c>
      <c r="D8" s="97"/>
      <c r="F8" s="12">
        <v>44434</v>
      </c>
      <c r="G8" s="4" t="s">
        <v>65</v>
      </c>
      <c r="H8" s="3" t="s">
        <v>8</v>
      </c>
      <c r="I8" s="2">
        <v>100</v>
      </c>
      <c r="J8" s="2">
        <v>125</v>
      </c>
      <c r="K8" s="2">
        <f t="shared" ref="K8:K13" si="3">IF(H8="B",-1,1)*I8*J8</f>
        <v>-12500</v>
      </c>
      <c r="L8" s="2">
        <v>-20</v>
      </c>
      <c r="M8" s="2">
        <f t="shared" ref="M8:M13" si="4">-ABS(K8)*$M$3</f>
        <v>-6.625</v>
      </c>
      <c r="N8" s="2">
        <f t="shared" ref="N8:N13" si="5">$N$2*(L8+M8)</f>
        <v>0</v>
      </c>
      <c r="O8" s="2">
        <f t="shared" ref="O8:O13" si="6">-IF($H8="S",1,0)*ABS(K8)*$O$3</f>
        <v>0</v>
      </c>
      <c r="P8" s="2">
        <f t="shared" ref="P8:P13" si="7">-$P$3*ABS(K8)</f>
        <v>-1.2499999999999999E-2</v>
      </c>
      <c r="Q8" s="2">
        <f t="shared" ref="Q8:Q13" si="8">-$Q$3*ABS(K8)</f>
        <v>-0.375</v>
      </c>
      <c r="R8" s="2">
        <f t="shared" si="1"/>
        <v>0</v>
      </c>
      <c r="S8" s="2">
        <f t="shared" ref="S8:S13" si="9">SUM(K8:R8)</f>
        <v>-12527.012500000001</v>
      </c>
      <c r="W8" s="98">
        <v>44438</v>
      </c>
      <c r="X8" s="2">
        <v>4550</v>
      </c>
    </row>
    <row r="9" spans="2:24">
      <c r="B9" s="98">
        <f t="shared" si="2"/>
        <v>44475</v>
      </c>
      <c r="C9" s="2"/>
      <c r="D9" s="97"/>
      <c r="F9" s="12">
        <v>44434</v>
      </c>
      <c r="G9" s="4" t="s">
        <v>65</v>
      </c>
      <c r="H9" s="3" t="s">
        <v>10</v>
      </c>
      <c r="I9" s="2">
        <v>100</v>
      </c>
      <c r="J9" s="2">
        <v>135.97999999999999</v>
      </c>
      <c r="K9" s="2">
        <f t="shared" si="3"/>
        <v>13597.999999999998</v>
      </c>
      <c r="L9" s="2">
        <v>-20</v>
      </c>
      <c r="M9" s="2">
        <f t="shared" si="4"/>
        <v>-7.2069399999999986</v>
      </c>
      <c r="N9" s="2">
        <f t="shared" si="5"/>
        <v>0</v>
      </c>
      <c r="O9" s="2">
        <f t="shared" si="6"/>
        <v>-6.7989999999999995</v>
      </c>
      <c r="P9" s="2">
        <f t="shared" si="7"/>
        <v>-1.3597999999999997E-2</v>
      </c>
      <c r="Q9" s="2">
        <f t="shared" si="8"/>
        <v>-0.40793999999999997</v>
      </c>
      <c r="R9" s="2">
        <f t="shared" si="1"/>
        <v>0</v>
      </c>
      <c r="S9" s="2">
        <f t="shared" si="9"/>
        <v>13563.572521999999</v>
      </c>
      <c r="W9" s="98">
        <v>44439</v>
      </c>
      <c r="X9" s="2">
        <v>13983</v>
      </c>
    </row>
    <row r="10" spans="2:24">
      <c r="B10" s="98">
        <f t="shared" si="2"/>
        <v>44476</v>
      </c>
      <c r="C10" s="2"/>
      <c r="D10" s="97"/>
      <c r="F10" s="12">
        <v>44434</v>
      </c>
      <c r="G10" s="4" t="s">
        <v>65</v>
      </c>
      <c r="H10" s="3" t="s">
        <v>8</v>
      </c>
      <c r="I10" s="2">
        <v>100</v>
      </c>
      <c r="J10" s="2">
        <v>155</v>
      </c>
      <c r="K10" s="2">
        <f t="shared" si="3"/>
        <v>-15500</v>
      </c>
      <c r="L10" s="2">
        <v>-20</v>
      </c>
      <c r="M10" s="2">
        <f t="shared" si="4"/>
        <v>-8.2149999999999999</v>
      </c>
      <c r="N10" s="2">
        <f t="shared" si="5"/>
        <v>0</v>
      </c>
      <c r="O10" s="2">
        <f t="shared" si="6"/>
        <v>0</v>
      </c>
      <c r="P10" s="2">
        <f t="shared" si="7"/>
        <v>-1.55E-2</v>
      </c>
      <c r="Q10" s="2">
        <f t="shared" si="8"/>
        <v>-0.46500000000000002</v>
      </c>
      <c r="R10" s="2">
        <f t="shared" si="1"/>
        <v>0</v>
      </c>
      <c r="S10" s="2">
        <f t="shared" si="9"/>
        <v>-15528.6955</v>
      </c>
      <c r="W10" s="98">
        <v>44440</v>
      </c>
      <c r="X10" s="2">
        <v>37366.519999999997</v>
      </c>
    </row>
    <row r="11" spans="2:24">
      <c r="B11" s="98">
        <f t="shared" si="2"/>
        <v>44477</v>
      </c>
      <c r="C11" s="2"/>
      <c r="D11" s="97"/>
      <c r="F11" s="12">
        <v>44434</v>
      </c>
      <c r="G11" s="4" t="s">
        <v>65</v>
      </c>
      <c r="H11" s="3" t="s">
        <v>10</v>
      </c>
      <c r="I11" s="2">
        <v>100</v>
      </c>
      <c r="J11" s="2">
        <v>147.25</v>
      </c>
      <c r="K11" s="2">
        <f t="shared" si="3"/>
        <v>14725</v>
      </c>
      <c r="L11" s="2">
        <v>-20</v>
      </c>
      <c r="M11" s="2">
        <f t="shared" si="4"/>
        <v>-7.8042499999999997</v>
      </c>
      <c r="N11" s="2">
        <f t="shared" si="5"/>
        <v>0</v>
      </c>
      <c r="O11" s="2">
        <f t="shared" si="6"/>
        <v>-7.3624999999999998</v>
      </c>
      <c r="P11" s="2">
        <f t="shared" si="7"/>
        <v>-1.4724999999999999E-2</v>
      </c>
      <c r="Q11" s="2">
        <f t="shared" si="8"/>
        <v>-0.44175000000000003</v>
      </c>
      <c r="R11" s="2">
        <f t="shared" si="1"/>
        <v>0</v>
      </c>
      <c r="S11" s="2">
        <f t="shared" si="9"/>
        <v>14689.376775000001</v>
      </c>
      <c r="W11" s="98">
        <v>44441</v>
      </c>
      <c r="X11" s="2">
        <v>8750.5815280000261</v>
      </c>
    </row>
    <row r="12" spans="2:24">
      <c r="B12" s="98">
        <f t="shared" si="2"/>
        <v>44480</v>
      </c>
      <c r="C12" s="2"/>
      <c r="D12" s="97"/>
      <c r="F12" s="12">
        <v>44434</v>
      </c>
      <c r="G12" s="4" t="s">
        <v>65</v>
      </c>
      <c r="H12" s="3" t="s">
        <v>8</v>
      </c>
      <c r="I12" s="2">
        <v>200</v>
      </c>
      <c r="J12" s="2">
        <v>117</v>
      </c>
      <c r="K12" s="2">
        <f t="shared" si="3"/>
        <v>-23400</v>
      </c>
      <c r="L12" s="2">
        <v>-20</v>
      </c>
      <c r="M12" s="2">
        <f t="shared" si="4"/>
        <v>-12.401999999999999</v>
      </c>
      <c r="N12" s="2">
        <f t="shared" si="5"/>
        <v>0</v>
      </c>
      <c r="O12" s="2">
        <f t="shared" si="6"/>
        <v>0</v>
      </c>
      <c r="P12" s="2">
        <f t="shared" si="7"/>
        <v>-2.3400000000000001E-2</v>
      </c>
      <c r="Q12" s="2">
        <f t="shared" si="8"/>
        <v>-0.70200000000000007</v>
      </c>
      <c r="R12" s="2">
        <f t="shared" si="1"/>
        <v>0</v>
      </c>
      <c r="S12" s="2">
        <f t="shared" si="9"/>
        <v>-23433.127399999998</v>
      </c>
      <c r="W12" s="98">
        <v>44442</v>
      </c>
      <c r="X12" s="2">
        <v>-9347</v>
      </c>
    </row>
    <row r="13" spans="2:24">
      <c r="B13" s="98">
        <f t="shared" si="2"/>
        <v>44481</v>
      </c>
      <c r="C13" s="2"/>
      <c r="D13" s="97"/>
      <c r="F13" s="12">
        <v>44434</v>
      </c>
      <c r="G13" s="4" t="s">
        <v>65</v>
      </c>
      <c r="H13" s="3" t="s">
        <v>10</v>
      </c>
      <c r="I13" s="2">
        <v>200</v>
      </c>
      <c r="J13" s="2">
        <v>128.69999999999999</v>
      </c>
      <c r="K13" s="2">
        <f t="shared" si="3"/>
        <v>25739.999999999996</v>
      </c>
      <c r="L13" s="2">
        <v>-20</v>
      </c>
      <c r="M13" s="2">
        <f t="shared" si="4"/>
        <v>-13.642199999999997</v>
      </c>
      <c r="N13" s="2">
        <f t="shared" si="5"/>
        <v>0</v>
      </c>
      <c r="O13" s="2">
        <f t="shared" si="6"/>
        <v>-12.87</v>
      </c>
      <c r="P13" s="2">
        <f t="shared" si="7"/>
        <v>-2.5739999999999996E-2</v>
      </c>
      <c r="Q13" s="2">
        <f t="shared" si="8"/>
        <v>-0.77219999999999989</v>
      </c>
      <c r="R13" s="2">
        <f t="shared" si="1"/>
        <v>0</v>
      </c>
      <c r="S13" s="2">
        <f t="shared" si="9"/>
        <v>25692.689859999999</v>
      </c>
      <c r="W13" s="98">
        <v>44445</v>
      </c>
      <c r="X13" s="2">
        <v>-6400</v>
      </c>
    </row>
    <row r="14" spans="2:24">
      <c r="B14" s="98">
        <f t="shared" si="2"/>
        <v>44482</v>
      </c>
      <c r="C14" s="2"/>
      <c r="D14" s="97"/>
      <c r="F14" s="4"/>
      <c r="G14" s="4"/>
      <c r="H14" s="3"/>
      <c r="I14" s="2"/>
      <c r="J14" s="2"/>
      <c r="K14" s="2"/>
      <c r="L14" s="2"/>
      <c r="M14" s="2"/>
      <c r="N14" s="2"/>
      <c r="O14" s="2"/>
      <c r="P14" s="2"/>
      <c r="Q14" s="2"/>
      <c r="R14" s="2"/>
      <c r="S14" s="2"/>
      <c r="W14" s="98">
        <v>44446</v>
      </c>
      <c r="X14" s="2">
        <v>9256.74</v>
      </c>
    </row>
    <row r="15" spans="2:24">
      <c r="B15" s="98">
        <f t="shared" si="2"/>
        <v>44483</v>
      </c>
      <c r="C15" s="2"/>
      <c r="D15" s="97"/>
      <c r="F15" s="4"/>
      <c r="G15" s="4"/>
      <c r="H15" s="3"/>
      <c r="I15" s="2"/>
      <c r="J15" s="2"/>
      <c r="K15" s="2"/>
      <c r="L15" s="2"/>
      <c r="M15" s="2"/>
      <c r="N15" s="2"/>
      <c r="O15" s="2"/>
      <c r="P15" s="2"/>
      <c r="Q15" s="2"/>
      <c r="R15" s="2"/>
      <c r="S15" s="2"/>
      <c r="W15" s="98">
        <v>44448</v>
      </c>
      <c r="X15" s="2">
        <v>2541.41</v>
      </c>
    </row>
    <row r="16" spans="2:24">
      <c r="B16" s="98">
        <f t="shared" si="2"/>
        <v>44484</v>
      </c>
      <c r="C16" s="2"/>
      <c r="D16" s="97"/>
      <c r="F16" s="4"/>
      <c r="G16" s="4"/>
      <c r="H16" s="3"/>
      <c r="I16" s="2"/>
      <c r="J16" s="2"/>
      <c r="K16" s="2"/>
      <c r="L16" s="2"/>
      <c r="M16" s="2"/>
      <c r="N16" s="2"/>
      <c r="O16" s="2"/>
      <c r="P16" s="2"/>
      <c r="Q16" s="2"/>
      <c r="R16" s="2"/>
      <c r="S16" s="2"/>
      <c r="W16" s="98">
        <v>44452</v>
      </c>
      <c r="X16" s="2">
        <v>5086</v>
      </c>
    </row>
    <row r="17" spans="2:24">
      <c r="B17" s="98">
        <f t="shared" si="2"/>
        <v>44487</v>
      </c>
      <c r="C17" s="2"/>
      <c r="D17" s="97"/>
      <c r="F17" s="4"/>
      <c r="G17" s="4"/>
      <c r="H17" s="3"/>
      <c r="I17" s="2"/>
      <c r="J17" s="2"/>
      <c r="K17" s="2"/>
      <c r="L17" s="2"/>
      <c r="M17" s="2"/>
      <c r="N17" s="2"/>
      <c r="O17" s="2"/>
      <c r="P17" s="2"/>
      <c r="Q17" s="2"/>
      <c r="R17" s="2"/>
      <c r="S17" s="2"/>
      <c r="W17" s="98">
        <v>44454</v>
      </c>
      <c r="X17" s="2">
        <v>-3621</v>
      </c>
    </row>
    <row r="18" spans="2:24">
      <c r="B18" s="98">
        <f t="shared" si="2"/>
        <v>44488</v>
      </c>
      <c r="C18" s="2"/>
      <c r="D18" s="97"/>
      <c r="F18" s="4"/>
      <c r="G18" s="4"/>
      <c r="H18" s="3"/>
      <c r="I18" s="2"/>
      <c r="J18" s="2"/>
      <c r="K18" s="2"/>
      <c r="L18" s="2"/>
      <c r="M18" s="2"/>
      <c r="N18" s="2"/>
      <c r="O18" s="2"/>
      <c r="P18" s="2"/>
      <c r="Q18" s="2"/>
      <c r="R18" s="2"/>
      <c r="S18" s="2"/>
      <c r="W18" s="98">
        <v>44455</v>
      </c>
      <c r="X18" s="2">
        <v>5290</v>
      </c>
    </row>
    <row r="19" spans="2:24">
      <c r="B19" s="98">
        <f t="shared" si="2"/>
        <v>44489</v>
      </c>
      <c r="C19" s="2"/>
      <c r="D19" s="97"/>
      <c r="F19" s="4"/>
      <c r="G19" s="4"/>
      <c r="H19" s="3"/>
      <c r="I19" s="2"/>
      <c r="J19" s="2"/>
      <c r="K19" s="2"/>
      <c r="L19" s="2"/>
      <c r="M19" s="2"/>
      <c r="N19" s="2"/>
      <c r="O19" s="2"/>
      <c r="P19" s="2"/>
      <c r="Q19" s="2"/>
      <c r="R19" s="2"/>
      <c r="S19" s="2"/>
      <c r="W19" s="98">
        <v>44456</v>
      </c>
      <c r="X19" s="2">
        <v>28524</v>
      </c>
    </row>
    <row r="20" spans="2:24">
      <c r="B20" s="98">
        <f t="shared" si="2"/>
        <v>44490</v>
      </c>
      <c r="C20" s="2"/>
      <c r="D20" s="97"/>
      <c r="F20" s="4"/>
      <c r="G20" s="4"/>
      <c r="H20" s="3"/>
      <c r="I20" s="2"/>
      <c r="J20" s="2"/>
      <c r="K20" s="2"/>
      <c r="L20" s="2"/>
      <c r="M20" s="2"/>
      <c r="N20" s="2"/>
      <c r="O20" s="2"/>
      <c r="P20" s="2"/>
      <c r="Q20" s="2"/>
      <c r="R20" s="2"/>
      <c r="S20" s="2"/>
      <c r="W20" s="98">
        <v>44459</v>
      </c>
      <c r="X20" s="2">
        <v>-10168</v>
      </c>
    </row>
    <row r="21" spans="2:24">
      <c r="B21" s="98">
        <f t="shared" si="2"/>
        <v>44491</v>
      </c>
      <c r="C21" s="2"/>
      <c r="D21" s="97"/>
      <c r="F21" s="4" t="s">
        <v>15</v>
      </c>
      <c r="G21" s="4" t="s">
        <v>15</v>
      </c>
      <c r="H21" s="3"/>
      <c r="I21" s="2"/>
      <c r="J21" s="2"/>
      <c r="K21" s="2"/>
      <c r="L21" s="2"/>
      <c r="M21" s="2"/>
      <c r="N21" s="2"/>
      <c r="O21" s="2"/>
      <c r="P21" s="2"/>
      <c r="Q21" s="2"/>
      <c r="R21" s="2"/>
      <c r="S21" s="2"/>
      <c r="W21" s="98">
        <v>44461</v>
      </c>
      <c r="X21" s="2">
        <v>2203</v>
      </c>
    </row>
    <row r="22" spans="2:24">
      <c r="B22" s="98">
        <f t="shared" si="2"/>
        <v>44494</v>
      </c>
      <c r="C22" s="2"/>
      <c r="D22" s="97"/>
      <c r="W22" s="98">
        <v>44462</v>
      </c>
      <c r="X22" s="2">
        <v>12191</v>
      </c>
    </row>
    <row r="23" spans="2:24">
      <c r="B23" s="98">
        <f t="shared" si="2"/>
        <v>44495</v>
      </c>
      <c r="C23" s="2"/>
      <c r="D23" s="97"/>
      <c r="W23" s="98">
        <v>44463</v>
      </c>
      <c r="X23" s="2">
        <v>7616</v>
      </c>
    </row>
    <row r="24" spans="2:24">
      <c r="B24" s="98">
        <f t="shared" si="2"/>
        <v>44496</v>
      </c>
      <c r="C24" s="2"/>
      <c r="D24" s="97"/>
      <c r="W24" s="98">
        <v>44466</v>
      </c>
      <c r="X24" s="2">
        <v>-10251</v>
      </c>
    </row>
    <row r="25" spans="2:24">
      <c r="B25" s="98">
        <f t="shared" si="2"/>
        <v>44497</v>
      </c>
      <c r="C25" s="2"/>
      <c r="D25" s="97"/>
      <c r="W25" s="98">
        <v>44467</v>
      </c>
      <c r="X25" s="2">
        <v>1412</v>
      </c>
    </row>
    <row r="26" spans="2:24">
      <c r="B26" s="98">
        <f t="shared" si="2"/>
        <v>44498</v>
      </c>
      <c r="C26" s="2"/>
      <c r="W26" s="98">
        <v>44468</v>
      </c>
      <c r="X26" s="2">
        <v>5784</v>
      </c>
    </row>
    <row r="27" spans="2:24">
      <c r="B27" s="98"/>
      <c r="C27" s="2"/>
    </row>
    <row r="28" spans="2:24">
      <c r="B28" s="98"/>
      <c r="C28" s="2"/>
    </row>
    <row r="29" spans="2:24">
      <c r="B29" s="98"/>
      <c r="C29" s="2"/>
    </row>
    <row r="30" spans="2:24">
      <c r="B30" s="98"/>
      <c r="C30" s="2"/>
    </row>
    <row r="31" spans="2:24">
      <c r="B31" s="98"/>
      <c r="C31" s="2"/>
    </row>
    <row r="32" spans="2:24">
      <c r="B32" s="98"/>
      <c r="C32" s="2"/>
    </row>
  </sheetData>
  <conditionalFormatting sqref="C3:D6 G5:R5 I6:R6 I14:R21 R5:R6">
    <cfRule type="cellIs" dxfId="161" priority="105" stopIfTrue="1" operator="lessThan">
      <formula>0</formula>
    </cfRule>
    <cfRule type="cellIs" dxfId="160" priority="106" stopIfTrue="1" operator="greaterThan">
      <formula>0</formula>
    </cfRule>
  </conditionalFormatting>
  <conditionalFormatting sqref="C3:D6">
    <cfRule type="cellIs" dxfId="159" priority="103" stopIfTrue="1" operator="lessThan">
      <formula>0</formula>
    </cfRule>
    <cfRule type="cellIs" dxfId="158" priority="104" stopIfTrue="1" operator="greaterThan">
      <formula>0</formula>
    </cfRule>
  </conditionalFormatting>
  <conditionalFormatting sqref="C7:D10 C12:D14 C16:D18 C21:D21 D19:D20">
    <cfRule type="cellIs" dxfId="157" priority="101" stopIfTrue="1" operator="lessThan">
      <formula>0</formula>
    </cfRule>
    <cfRule type="cellIs" dxfId="156" priority="102" stopIfTrue="1" operator="greaterThan">
      <formula>0</formula>
    </cfRule>
  </conditionalFormatting>
  <conditionalFormatting sqref="C7:D10 C12:D14 C16:D18 C21:D21 D19:D20">
    <cfRule type="cellIs" dxfId="155" priority="99" stopIfTrue="1" operator="lessThan">
      <formula>0</formula>
    </cfRule>
    <cfRule type="cellIs" dxfId="154" priority="100" stopIfTrue="1" operator="greaterThan">
      <formula>0</formula>
    </cfRule>
  </conditionalFormatting>
  <conditionalFormatting sqref="F5">
    <cfRule type="cellIs" dxfId="153" priority="85" stopIfTrue="1" operator="lessThan">
      <formula>0</formula>
    </cfRule>
    <cfRule type="cellIs" dxfId="152" priority="86" stopIfTrue="1" operator="greaterThan">
      <formula>0</formula>
    </cfRule>
  </conditionalFormatting>
  <conditionalFormatting sqref="F5">
    <cfRule type="cellIs" dxfId="151" priority="83" stopIfTrue="1" operator="lessThan">
      <formula>0</formula>
    </cfRule>
    <cfRule type="cellIs" dxfId="150" priority="84" stopIfTrue="1" operator="greaterThan">
      <formula>0</formula>
    </cfRule>
  </conditionalFormatting>
  <conditionalFormatting sqref="S5:S6 S14:S21">
    <cfRule type="cellIs" dxfId="149" priority="81" stopIfTrue="1" operator="lessThan">
      <formula>0</formula>
    </cfRule>
    <cfRule type="cellIs" dxfId="148" priority="82" stopIfTrue="1" operator="greaterThan">
      <formula>0</formula>
    </cfRule>
  </conditionalFormatting>
  <conditionalFormatting sqref="I7:R7">
    <cfRule type="cellIs" dxfId="147" priority="75" stopIfTrue="1" operator="lessThan">
      <formula>0</formula>
    </cfRule>
    <cfRule type="cellIs" dxfId="146" priority="76" stopIfTrue="1" operator="greaterThan">
      <formula>0</formula>
    </cfRule>
  </conditionalFormatting>
  <conditionalFormatting sqref="S7">
    <cfRule type="cellIs" dxfId="145" priority="73" stopIfTrue="1" operator="lessThan">
      <formula>0</formula>
    </cfRule>
    <cfRule type="cellIs" dxfId="144" priority="74" stopIfTrue="1" operator="greaterThan">
      <formula>0</formula>
    </cfRule>
  </conditionalFormatting>
  <conditionalFormatting sqref="I8:R13">
    <cfRule type="cellIs" dxfId="143" priority="71" stopIfTrue="1" operator="lessThan">
      <formula>0</formula>
    </cfRule>
    <cfRule type="cellIs" dxfId="142" priority="72" stopIfTrue="1" operator="greaterThan">
      <formula>0</formula>
    </cfRule>
  </conditionalFormatting>
  <conditionalFormatting sqref="S8:S13">
    <cfRule type="cellIs" dxfId="141" priority="69" stopIfTrue="1" operator="lessThan">
      <formula>0</formula>
    </cfRule>
    <cfRule type="cellIs" dxfId="140" priority="70" stopIfTrue="1" operator="greaterThan">
      <formula>0</formula>
    </cfRule>
  </conditionalFormatting>
  <conditionalFormatting sqref="C11:D11">
    <cfRule type="cellIs" dxfId="139" priority="67" stopIfTrue="1" operator="lessThan">
      <formula>0</formula>
    </cfRule>
    <cfRule type="cellIs" dxfId="138" priority="68" stopIfTrue="1" operator="greaterThan">
      <formula>0</formula>
    </cfRule>
  </conditionalFormatting>
  <conditionalFormatting sqref="C11:D11">
    <cfRule type="cellIs" dxfId="137" priority="65" stopIfTrue="1" operator="lessThan">
      <formula>0</formula>
    </cfRule>
    <cfRule type="cellIs" dxfId="136" priority="66" stopIfTrue="1" operator="greaterThan">
      <formula>0</formula>
    </cfRule>
  </conditionalFormatting>
  <conditionalFormatting sqref="C15:D18 C21:D22 D19:D20 C24:D25 D23 C25:C32">
    <cfRule type="cellIs" dxfId="135" priority="63" stopIfTrue="1" operator="lessThan">
      <formula>0</formula>
    </cfRule>
    <cfRule type="cellIs" dxfId="134" priority="64" stopIfTrue="1" operator="greaterThan">
      <formula>0</formula>
    </cfRule>
  </conditionalFormatting>
  <conditionalFormatting sqref="C15:D18 C21:D22 D19:D20 C24:D25 D23 C25:C32">
    <cfRule type="cellIs" dxfId="133" priority="61" stopIfTrue="1" operator="lessThan">
      <formula>0</formula>
    </cfRule>
    <cfRule type="cellIs" dxfId="132" priority="62" stopIfTrue="1" operator="greaterThan">
      <formula>0</formula>
    </cfRule>
  </conditionalFormatting>
  <conditionalFormatting sqref="C4:D4">
    <cfRule type="cellIs" dxfId="131" priority="59" operator="lessThan">
      <formula>0</formula>
    </cfRule>
    <cfRule type="cellIs" dxfId="130" priority="60" operator="greaterThan">
      <formula>0</formula>
    </cfRule>
  </conditionalFormatting>
  <conditionalFormatting sqref="C19">
    <cfRule type="cellIs" dxfId="129" priority="57" stopIfTrue="1" operator="lessThan">
      <formula>0</formula>
    </cfRule>
    <cfRule type="cellIs" dxfId="128" priority="58" stopIfTrue="1" operator="greaterThan">
      <formula>0</formula>
    </cfRule>
  </conditionalFormatting>
  <conditionalFormatting sqref="C19">
    <cfRule type="cellIs" dxfId="127" priority="55" stopIfTrue="1" operator="lessThan">
      <formula>0</formula>
    </cfRule>
    <cfRule type="cellIs" dxfId="126" priority="56" stopIfTrue="1" operator="greaterThan">
      <formula>0</formula>
    </cfRule>
  </conditionalFormatting>
  <conditionalFormatting sqref="C19">
    <cfRule type="cellIs" dxfId="125" priority="53" stopIfTrue="1" operator="lessThan">
      <formula>0</formula>
    </cfRule>
    <cfRule type="cellIs" dxfId="124" priority="54" stopIfTrue="1" operator="greaterThan">
      <formula>0</formula>
    </cfRule>
  </conditionalFormatting>
  <conditionalFormatting sqref="C19">
    <cfRule type="cellIs" dxfId="123" priority="51" stopIfTrue="1" operator="lessThan">
      <formula>0</formula>
    </cfRule>
    <cfRule type="cellIs" dxfId="122" priority="52" stopIfTrue="1" operator="greaterThan">
      <formula>0</formula>
    </cfRule>
  </conditionalFormatting>
  <conditionalFormatting sqref="C20">
    <cfRule type="cellIs" dxfId="121" priority="49" stopIfTrue="1" operator="lessThan">
      <formula>0</formula>
    </cfRule>
    <cfRule type="cellIs" dxfId="120" priority="50" stopIfTrue="1" operator="greaterThan">
      <formula>0</formula>
    </cfRule>
  </conditionalFormatting>
  <conditionalFormatting sqref="C20">
    <cfRule type="cellIs" dxfId="119" priority="47" stopIfTrue="1" operator="lessThan">
      <formula>0</formula>
    </cfRule>
    <cfRule type="cellIs" dxfId="118" priority="48" stopIfTrue="1" operator="greaterThan">
      <formula>0</formula>
    </cfRule>
  </conditionalFormatting>
  <conditionalFormatting sqref="C20">
    <cfRule type="cellIs" dxfId="117" priority="45" stopIfTrue="1" operator="lessThan">
      <formula>0</formula>
    </cfRule>
    <cfRule type="cellIs" dxfId="116" priority="46" stopIfTrue="1" operator="greaterThan">
      <formula>0</formula>
    </cfRule>
  </conditionalFormatting>
  <conditionalFormatting sqref="C20">
    <cfRule type="cellIs" dxfId="115" priority="43" stopIfTrue="1" operator="lessThan">
      <formula>0</formula>
    </cfRule>
    <cfRule type="cellIs" dxfId="114" priority="44" stopIfTrue="1" operator="greaterThan">
      <formula>0</formula>
    </cfRule>
  </conditionalFormatting>
  <conditionalFormatting sqref="C23">
    <cfRule type="cellIs" dxfId="113" priority="41" stopIfTrue="1" operator="lessThan">
      <formula>0</formula>
    </cfRule>
    <cfRule type="cellIs" dxfId="112" priority="42" stopIfTrue="1" operator="greaterThan">
      <formula>0</formula>
    </cfRule>
  </conditionalFormatting>
  <conditionalFormatting sqref="C23">
    <cfRule type="cellIs" dxfId="111" priority="39" stopIfTrue="1" operator="lessThan">
      <formula>0</formula>
    </cfRule>
    <cfRule type="cellIs" dxfId="110" priority="40" stopIfTrue="1" operator="greaterThan">
      <formula>0</formula>
    </cfRule>
  </conditionalFormatting>
  <conditionalFormatting sqref="X3:X6">
    <cfRule type="cellIs" dxfId="109" priority="37" stopIfTrue="1" operator="lessThan">
      <formula>0</formula>
    </cfRule>
    <cfRule type="cellIs" dxfId="108" priority="38" stopIfTrue="1" operator="greaterThan">
      <formula>0</formula>
    </cfRule>
  </conditionalFormatting>
  <conditionalFormatting sqref="X3:X6">
    <cfRule type="cellIs" dxfId="107" priority="35" stopIfTrue="1" operator="lessThan">
      <formula>0</formula>
    </cfRule>
    <cfRule type="cellIs" dxfId="106" priority="36" stopIfTrue="1" operator="greaterThan">
      <formula>0</formula>
    </cfRule>
  </conditionalFormatting>
  <conditionalFormatting sqref="X7:X10 X12:X14 X16:X18 X21">
    <cfRule type="cellIs" dxfId="105" priority="33" stopIfTrue="1" operator="lessThan">
      <formula>0</formula>
    </cfRule>
    <cfRule type="cellIs" dxfId="104" priority="34" stopIfTrue="1" operator="greaterThan">
      <formula>0</formula>
    </cfRule>
  </conditionalFormatting>
  <conditionalFormatting sqref="X7:X10 X12:X14 X16:X18 X21">
    <cfRule type="cellIs" dxfId="103" priority="31" stopIfTrue="1" operator="lessThan">
      <formula>0</formula>
    </cfRule>
    <cfRule type="cellIs" dxfId="102" priority="32" stopIfTrue="1" operator="greaterThan">
      <formula>0</formula>
    </cfRule>
  </conditionalFormatting>
  <conditionalFormatting sqref="X11">
    <cfRule type="cellIs" dxfId="101" priority="29" stopIfTrue="1" operator="lessThan">
      <formula>0</formula>
    </cfRule>
    <cfRule type="cellIs" dxfId="100" priority="30" stopIfTrue="1" operator="greaterThan">
      <formula>0</formula>
    </cfRule>
  </conditionalFormatting>
  <conditionalFormatting sqref="X11">
    <cfRule type="cellIs" dxfId="99" priority="27" stopIfTrue="1" operator="lessThan">
      <formula>0</formula>
    </cfRule>
    <cfRule type="cellIs" dxfId="98" priority="28" stopIfTrue="1" operator="greaterThan">
      <formula>0</formula>
    </cfRule>
  </conditionalFormatting>
  <conditionalFormatting sqref="X15:X18 X21:X22 X24:X26">
    <cfRule type="cellIs" dxfId="97" priority="25" stopIfTrue="1" operator="lessThan">
      <formula>0</formula>
    </cfRule>
    <cfRule type="cellIs" dxfId="96" priority="26" stopIfTrue="1" operator="greaterThan">
      <formula>0</formula>
    </cfRule>
  </conditionalFormatting>
  <conditionalFormatting sqref="X15:X18 X21:X22 X24:X26">
    <cfRule type="cellIs" dxfId="95" priority="23" stopIfTrue="1" operator="lessThan">
      <formula>0</formula>
    </cfRule>
    <cfRule type="cellIs" dxfId="94" priority="24" stopIfTrue="1" operator="greaterThan">
      <formula>0</formula>
    </cfRule>
  </conditionalFormatting>
  <conditionalFormatting sqref="X4">
    <cfRule type="cellIs" dxfId="93" priority="21" operator="lessThan">
      <formula>0</formula>
    </cfRule>
    <cfRule type="cellIs" dxfId="92" priority="22" operator="greaterThan">
      <formula>0</formula>
    </cfRule>
  </conditionalFormatting>
  <conditionalFormatting sqref="X19">
    <cfRule type="cellIs" dxfId="91" priority="19" stopIfTrue="1" operator="lessThan">
      <formula>0</formula>
    </cfRule>
    <cfRule type="cellIs" dxfId="90" priority="20" stopIfTrue="1" operator="greaterThan">
      <formula>0</formula>
    </cfRule>
  </conditionalFormatting>
  <conditionalFormatting sqref="X19">
    <cfRule type="cellIs" dxfId="89" priority="17" stopIfTrue="1" operator="lessThan">
      <formula>0</formula>
    </cfRule>
    <cfRule type="cellIs" dxfId="88" priority="18" stopIfTrue="1" operator="greaterThan">
      <formula>0</formula>
    </cfRule>
  </conditionalFormatting>
  <conditionalFormatting sqref="X19">
    <cfRule type="cellIs" dxfId="87" priority="15" stopIfTrue="1" operator="lessThan">
      <formula>0</formula>
    </cfRule>
    <cfRule type="cellIs" dxfId="86" priority="16" stopIfTrue="1" operator="greaterThan">
      <formula>0</formula>
    </cfRule>
  </conditionalFormatting>
  <conditionalFormatting sqref="X19">
    <cfRule type="cellIs" dxfId="85" priority="13" stopIfTrue="1" operator="lessThan">
      <formula>0</formula>
    </cfRule>
    <cfRule type="cellIs" dxfId="84" priority="14" stopIfTrue="1" operator="greaterThan">
      <formula>0</formula>
    </cfRule>
  </conditionalFormatting>
  <conditionalFormatting sqref="X20">
    <cfRule type="cellIs" dxfId="83" priority="11" stopIfTrue="1" operator="lessThan">
      <formula>0</formula>
    </cfRule>
    <cfRule type="cellIs" dxfId="82" priority="12" stopIfTrue="1" operator="greaterThan">
      <formula>0</formula>
    </cfRule>
  </conditionalFormatting>
  <conditionalFormatting sqref="X20">
    <cfRule type="cellIs" dxfId="81" priority="9" stopIfTrue="1" operator="lessThan">
      <formula>0</formula>
    </cfRule>
    <cfRule type="cellIs" dxfId="80" priority="10" stopIfTrue="1" operator="greaterThan">
      <formula>0</formula>
    </cfRule>
  </conditionalFormatting>
  <conditionalFormatting sqref="X20">
    <cfRule type="cellIs" dxfId="79" priority="7" stopIfTrue="1" operator="lessThan">
      <formula>0</formula>
    </cfRule>
    <cfRule type="cellIs" dxfId="78" priority="8" stopIfTrue="1" operator="greaterThan">
      <formula>0</formula>
    </cfRule>
  </conditionalFormatting>
  <conditionalFormatting sqref="X20">
    <cfRule type="cellIs" dxfId="77" priority="5" stopIfTrue="1" operator="lessThan">
      <formula>0</formula>
    </cfRule>
    <cfRule type="cellIs" dxfId="76" priority="6" stopIfTrue="1" operator="greaterThan">
      <formula>0</formula>
    </cfRule>
  </conditionalFormatting>
  <conditionalFormatting sqref="X23">
    <cfRule type="cellIs" dxfId="75" priority="3" stopIfTrue="1" operator="lessThan">
      <formula>0</formula>
    </cfRule>
    <cfRule type="cellIs" dxfId="74" priority="4" stopIfTrue="1" operator="greaterThan">
      <formula>0</formula>
    </cfRule>
  </conditionalFormatting>
  <conditionalFormatting sqref="X23">
    <cfRule type="cellIs" dxfId="73" priority="1" stopIfTrue="1" operator="lessThan">
      <formula>0</formula>
    </cfRule>
    <cfRule type="cellIs" dxfId="72" priority="2" stopIfTrue="1" operator="greater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CP31"/>
  <sheetViews>
    <sheetView zoomScale="75" zoomScaleNormal="75" workbookViewId="0">
      <pane xSplit="11" ySplit="7" topLeftCell="L8" activePane="bottomRight" state="frozen"/>
      <selection pane="topRight" activeCell="L1" sqref="L1"/>
      <selection pane="bottomLeft" activeCell="A8" sqref="A8"/>
      <selection pane="bottomRight" activeCell="N13" sqref="N13"/>
    </sheetView>
  </sheetViews>
  <sheetFormatPr defaultRowHeight="15.75"/>
  <cols>
    <col min="1" max="1" width="3.5703125" style="14" bestFit="1" customWidth="1"/>
    <col min="2" max="2" width="11.5703125" style="14" bestFit="1" customWidth="1"/>
    <col min="3" max="3" width="5.5703125" style="25" customWidth="1"/>
    <col min="4" max="4" width="8" style="26" customWidth="1"/>
    <col min="5" max="5" width="13.28515625" style="14" customWidth="1"/>
    <col min="6" max="8" width="11.7109375" style="14" bestFit="1" customWidth="1"/>
    <col min="9" max="9" width="14" style="14" bestFit="1" customWidth="1"/>
    <col min="10" max="10" width="14" style="14" hidden="1" customWidth="1"/>
    <col min="11" max="11" width="13.28515625" style="14" bestFit="1" customWidth="1"/>
    <col min="12" max="13" width="11.7109375" style="14" bestFit="1" customWidth="1"/>
    <col min="14" max="14" width="13.85546875" style="14" bestFit="1" customWidth="1"/>
    <col min="15" max="18" width="11.7109375" style="14" bestFit="1" customWidth="1"/>
    <col min="19" max="19" width="13.85546875" style="14" bestFit="1" customWidth="1"/>
    <col min="20" max="23" width="11.7109375" style="14" bestFit="1" customWidth="1"/>
    <col min="24" max="24" width="13.85546875" style="14" bestFit="1" customWidth="1"/>
    <col min="25" max="25" width="13.42578125" style="14" bestFit="1" customWidth="1"/>
    <col min="26" max="26" width="11.7109375" style="14" customWidth="1"/>
    <col min="27" max="30" width="11.7109375" style="14" bestFit="1" customWidth="1"/>
    <col min="31" max="31" width="11.7109375" style="14" hidden="1" customWidth="1"/>
    <col min="32" max="42" width="11.7109375" style="14" bestFit="1" customWidth="1"/>
    <col min="43" max="46" width="9.140625" style="14"/>
    <col min="47" max="47" width="9.140625" style="127"/>
    <col min="48" max="56" width="9.140625" style="14"/>
    <col min="57" max="57" width="3.5703125" style="14" bestFit="1" customWidth="1"/>
    <col min="58" max="58" width="12" style="147" bestFit="1" customWidth="1"/>
    <col min="59" max="59" width="4.7109375" style="14" bestFit="1" customWidth="1"/>
    <col min="60" max="60" width="5.42578125" style="14" bestFit="1" customWidth="1"/>
    <col min="61" max="16384" width="9.140625" style="14"/>
  </cols>
  <sheetData>
    <row r="2" spans="1:94">
      <c r="D2" s="193" t="s">
        <v>62</v>
      </c>
      <c r="E2" s="193"/>
      <c r="F2" s="140" t="s">
        <v>63</v>
      </c>
      <c r="G2" s="193" t="s">
        <v>31</v>
      </c>
      <c r="H2" s="193"/>
    </row>
    <row r="3" spans="1:94">
      <c r="D3" s="192">
        <f>SUM(I8:I22)</f>
        <v>0</v>
      </c>
      <c r="E3" s="192"/>
      <c r="F3" s="117" t="e">
        <f>D3/AVERAGEIF(M8:M16,"&gt;0",M8:M16)</f>
        <v>#DIV/0!</v>
      </c>
      <c r="G3" s="194">
        <f>SUM(M8:M22)</f>
        <v>0</v>
      </c>
      <c r="H3" s="194"/>
    </row>
    <row r="5" spans="1:94">
      <c r="BO5" s="14" t="s">
        <v>665</v>
      </c>
    </row>
    <row r="7" spans="1:94">
      <c r="A7" s="139" t="s">
        <v>655</v>
      </c>
      <c r="B7" s="139" t="s">
        <v>30</v>
      </c>
      <c r="C7" s="139" t="s">
        <v>2</v>
      </c>
      <c r="D7" s="15" t="s">
        <v>636</v>
      </c>
      <c r="E7" s="139" t="s">
        <v>32</v>
      </c>
      <c r="F7" s="140" t="s">
        <v>33</v>
      </c>
      <c r="G7" s="140" t="s">
        <v>34</v>
      </c>
      <c r="H7" s="140" t="s">
        <v>60</v>
      </c>
      <c r="I7" s="140" t="s">
        <v>62</v>
      </c>
      <c r="J7" s="140" t="s">
        <v>61</v>
      </c>
      <c r="K7" s="140" t="s">
        <v>498</v>
      </c>
      <c r="L7" s="140" t="s">
        <v>45</v>
      </c>
      <c r="M7" s="140" t="s">
        <v>31</v>
      </c>
      <c r="N7" s="140" t="s">
        <v>22</v>
      </c>
      <c r="O7" s="15" t="s">
        <v>39</v>
      </c>
      <c r="P7" s="15" t="s">
        <v>648</v>
      </c>
      <c r="Q7" s="140" t="s">
        <v>649</v>
      </c>
      <c r="R7" s="15" t="s">
        <v>650</v>
      </c>
      <c r="S7" s="140" t="s">
        <v>41</v>
      </c>
      <c r="T7" s="140" t="s">
        <v>651</v>
      </c>
      <c r="U7" s="15" t="s">
        <v>652</v>
      </c>
      <c r="V7" s="140" t="s">
        <v>42</v>
      </c>
      <c r="W7" s="140" t="s">
        <v>653</v>
      </c>
      <c r="X7" s="140" t="s">
        <v>89</v>
      </c>
      <c r="Y7" s="140" t="s">
        <v>599</v>
      </c>
      <c r="Z7" s="140" t="s">
        <v>597</v>
      </c>
      <c r="AA7" s="140" t="s">
        <v>594</v>
      </c>
      <c r="AB7" s="140" t="s">
        <v>86</v>
      </c>
      <c r="AC7" s="140" t="s">
        <v>88</v>
      </c>
      <c r="AD7" s="140" t="s">
        <v>633</v>
      </c>
      <c r="AE7" s="15" t="s">
        <v>654</v>
      </c>
      <c r="AF7" s="140" t="s">
        <v>7</v>
      </c>
      <c r="AG7" s="140" t="s">
        <v>16</v>
      </c>
      <c r="AH7" s="140" t="s">
        <v>11</v>
      </c>
      <c r="AI7" s="140" t="s">
        <v>12</v>
      </c>
      <c r="AJ7" s="140" t="s">
        <v>13</v>
      </c>
      <c r="AK7" s="140" t="s">
        <v>14</v>
      </c>
      <c r="AL7" s="15" t="s">
        <v>64</v>
      </c>
      <c r="BE7" s="139" t="s">
        <v>655</v>
      </c>
      <c r="BF7" s="139" t="s">
        <v>30</v>
      </c>
      <c r="BG7" s="139" t="s">
        <v>2</v>
      </c>
      <c r="BH7" s="15" t="s">
        <v>636</v>
      </c>
      <c r="BI7" s="139" t="s">
        <v>32</v>
      </c>
      <c r="BJ7" s="143" t="s">
        <v>33</v>
      </c>
      <c r="BK7" s="143" t="s">
        <v>34</v>
      </c>
      <c r="BL7" s="143" t="s">
        <v>60</v>
      </c>
      <c r="BM7" s="143" t="s">
        <v>62</v>
      </c>
      <c r="BN7" s="143" t="s">
        <v>61</v>
      </c>
      <c r="BO7" s="143" t="s">
        <v>498</v>
      </c>
      <c r="BP7" s="143" t="s">
        <v>45</v>
      </c>
      <c r="BQ7" s="143" t="s">
        <v>31</v>
      </c>
      <c r="BR7" s="143" t="s">
        <v>22</v>
      </c>
      <c r="BS7" s="15" t="s">
        <v>39</v>
      </c>
      <c r="BT7" s="15" t="s">
        <v>648</v>
      </c>
      <c r="BU7" s="143" t="s">
        <v>649</v>
      </c>
      <c r="BV7" s="15" t="s">
        <v>650</v>
      </c>
      <c r="BW7" s="143" t="s">
        <v>41</v>
      </c>
      <c r="BX7" s="143" t="s">
        <v>651</v>
      </c>
      <c r="BY7" s="15" t="s">
        <v>652</v>
      </c>
      <c r="BZ7" s="143" t="s">
        <v>42</v>
      </c>
      <c r="CA7" s="143" t="s">
        <v>653</v>
      </c>
      <c r="CB7" s="143" t="s">
        <v>89</v>
      </c>
      <c r="CC7" s="143" t="s">
        <v>599</v>
      </c>
      <c r="CD7" s="143" t="s">
        <v>597</v>
      </c>
      <c r="CE7" s="143" t="s">
        <v>594</v>
      </c>
      <c r="CF7" s="143" t="s">
        <v>86</v>
      </c>
      <c r="CG7" s="143" t="s">
        <v>88</v>
      </c>
      <c r="CH7" s="143" t="s">
        <v>633</v>
      </c>
      <c r="CI7" s="15" t="s">
        <v>654</v>
      </c>
      <c r="CJ7" s="143" t="s">
        <v>7</v>
      </c>
      <c r="CK7" s="143" t="s">
        <v>16</v>
      </c>
      <c r="CL7" s="143" t="s">
        <v>11</v>
      </c>
      <c r="CM7" s="143" t="s">
        <v>12</v>
      </c>
      <c r="CN7" s="143" t="s">
        <v>13</v>
      </c>
      <c r="CO7" s="143" t="s">
        <v>14</v>
      </c>
      <c r="CP7" s="15" t="s">
        <v>64</v>
      </c>
    </row>
    <row r="8" spans="1:94" s="134" customFormat="1" ht="15" customHeight="1">
      <c r="A8" s="16">
        <v>1</v>
      </c>
      <c r="B8" s="146">
        <f ca="1">TODAY()</f>
        <v>44516</v>
      </c>
      <c r="C8" s="137" t="s">
        <v>8</v>
      </c>
      <c r="D8" s="136" t="s">
        <v>497</v>
      </c>
      <c r="E8" s="137" t="s">
        <v>596</v>
      </c>
      <c r="F8" s="136">
        <v>18000</v>
      </c>
      <c r="G8" s="136">
        <v>234</v>
      </c>
      <c r="H8" s="136">
        <v>0</v>
      </c>
      <c r="I8" s="141">
        <f>IF(AND(H8&lt;&gt;0,K8&lt;&gt;0),(IF(C8="B",1,-1))*(J8-1)*M8-AL8*2,0)</f>
        <v>0</v>
      </c>
      <c r="J8" s="136">
        <f>H8/$G8</f>
        <v>0</v>
      </c>
      <c r="K8" s="136"/>
      <c r="L8" s="136">
        <v>50</v>
      </c>
      <c r="M8" s="141">
        <f t="shared" ref="M8:M22" si="0">$G8*$K8</f>
        <v>0</v>
      </c>
      <c r="N8" s="141">
        <f>(1+O8)*$G8</f>
        <v>228.15</v>
      </c>
      <c r="O8" s="142">
        <v>-2.5000000000000001E-2</v>
      </c>
      <c r="P8" s="141">
        <f>M8*O8-AL8*2</f>
        <v>0</v>
      </c>
      <c r="Q8" s="141">
        <f t="shared" ref="Q8:Q22" si="1">(1+R8)*$G8</f>
        <v>245.70000000000002</v>
      </c>
      <c r="R8" s="136">
        <v>0.05</v>
      </c>
      <c r="S8" s="141">
        <f t="shared" ref="S8:S22" si="2">$M8*R8-$AL8*2</f>
        <v>0</v>
      </c>
      <c r="T8" s="141">
        <f t="shared" ref="T8:T22" si="3">(1+U8)*$G8</f>
        <v>280.8</v>
      </c>
      <c r="U8" s="136">
        <v>0.2</v>
      </c>
      <c r="V8" s="141">
        <f t="shared" ref="V8:V22" si="4">$M8*U8-$AL8*2</f>
        <v>0</v>
      </c>
      <c r="W8" s="136">
        <f>mrigxl_getIndexQuote(VLOOKUP(E8,Reference!$B$3:$F$6,5,0))</f>
        <v>18109.45</v>
      </c>
      <c r="X8" s="138">
        <v>44497</v>
      </c>
      <c r="Y8" s="142" t="e">
        <f t="shared" ref="Y8:Y16" ca="1" si="5">AD8</f>
        <v>#VALUE!</v>
      </c>
      <c r="Z8" s="141" t="e">
        <f ca="1">OptionPrice(LEFT(D8),W8,F8,AE8,Reference!$M$2,Y8,Reference!$M$3)</f>
        <v>#VALUE!</v>
      </c>
      <c r="AA8" s="141" t="e">
        <f ca="1">OptionDelta(LEFT(D8),W8,F8,AE8,Reference!$M$2,Y8,Reference!$M$3)</f>
        <v>#VALUE!</v>
      </c>
      <c r="AB8" s="141" t="e">
        <f ca="1">OptionTheta(LEFT(D8),W8,F8,AE8,Reference!$M$2,Y8,Reference!$M$3)</f>
        <v>#VALUE!</v>
      </c>
      <c r="AC8" s="141" t="e">
        <f ca="1">OptionGamma(W8,F8,AE8,Reference!$M$2,Y8,Reference!$M$3)</f>
        <v>#VALUE!</v>
      </c>
      <c r="AD8" s="141" t="e">
        <f ca="1">ImpliedVolatility(LEFT(D8),W8,F8,Reference!$M$2,AE8,Reference!$M$3,G8,12%)</f>
        <v>#VALUE!</v>
      </c>
      <c r="AE8" s="136">
        <f ca="1">(X8-TODAY())/365</f>
        <v>-5.2054794520547946E-2</v>
      </c>
      <c r="AF8" s="136">
        <f>IF(K8&lt;&gt;0,20,0)</f>
        <v>0</v>
      </c>
      <c r="AG8" s="136">
        <f t="shared" ref="AG8:AG22" si="6">0.053%*$M8</f>
        <v>0</v>
      </c>
      <c r="AH8" s="136">
        <f>18%*(AF8+AG8)</f>
        <v>0</v>
      </c>
      <c r="AI8" s="136">
        <f t="shared" ref="AI8:AI22" si="7">0.05%*$M8*(IF($C8="B",0,1))</f>
        <v>0</v>
      </c>
      <c r="AJ8" s="136">
        <f t="shared" ref="AJ8:AJ22" si="8">10/10000000*$M8</f>
        <v>0</v>
      </c>
      <c r="AK8" s="136">
        <f t="shared" ref="AK8:AK22" si="9">300/10000000*$M8*(IF($C8="B",1,0))</f>
        <v>0</v>
      </c>
      <c r="AL8" s="136">
        <f>SUM(AF8:AK8)</f>
        <v>0</v>
      </c>
      <c r="AU8" s="135"/>
      <c r="BE8" s="134">
        <v>1</v>
      </c>
      <c r="BF8" s="148">
        <v>44474</v>
      </c>
      <c r="BG8" s="134" t="s">
        <v>8</v>
      </c>
      <c r="BH8" s="134" t="s">
        <v>496</v>
      </c>
      <c r="BI8" s="134" t="s">
        <v>596</v>
      </c>
      <c r="BJ8" s="134">
        <v>18000</v>
      </c>
      <c r="BK8" s="134">
        <v>188</v>
      </c>
      <c r="BL8" s="134">
        <v>126</v>
      </c>
      <c r="BM8" s="134">
        <v>0</v>
      </c>
      <c r="BN8" s="134">
        <v>0.67021276595744683</v>
      </c>
      <c r="BP8" s="134">
        <v>50</v>
      </c>
      <c r="BQ8" s="134">
        <v>0</v>
      </c>
      <c r="BR8" s="134">
        <v>178.6</v>
      </c>
      <c r="BS8" s="134">
        <v>-0.05</v>
      </c>
      <c r="BT8" s="134">
        <v>0</v>
      </c>
      <c r="BU8" s="134">
        <v>197.4</v>
      </c>
      <c r="BV8" s="134">
        <v>0.05</v>
      </c>
      <c r="BW8" s="134">
        <v>0</v>
      </c>
      <c r="BX8" s="134">
        <v>225.6</v>
      </c>
      <c r="BY8" s="134">
        <v>0.2</v>
      </c>
      <c r="BZ8" s="134">
        <v>0</v>
      </c>
      <c r="CA8" s="134">
        <v>17822.3</v>
      </c>
      <c r="CB8" s="134">
        <v>44497</v>
      </c>
      <c r="CC8" s="134">
        <v>0.13903888066023931</v>
      </c>
      <c r="CD8" s="134">
        <v>188</v>
      </c>
      <c r="CE8" s="134">
        <v>0.42236219254095503</v>
      </c>
      <c r="CF8" s="134">
        <v>-4.2875371696286404</v>
      </c>
      <c r="CG8" s="134">
        <v>0</v>
      </c>
      <c r="CH8" s="134">
        <v>0.13903888066023931</v>
      </c>
      <c r="CI8" s="134">
        <v>6.3013698630136991E-2</v>
      </c>
      <c r="CJ8" s="134">
        <v>0</v>
      </c>
      <c r="CK8" s="134">
        <v>0</v>
      </c>
      <c r="CL8" s="134">
        <v>0</v>
      </c>
      <c r="CM8" s="134">
        <v>0</v>
      </c>
      <c r="CN8" s="134">
        <v>0</v>
      </c>
      <c r="CO8" s="134">
        <v>0</v>
      </c>
      <c r="CP8" s="134">
        <v>0</v>
      </c>
    </row>
    <row r="9" spans="1:94" ht="15" customHeight="1">
      <c r="A9" s="16">
        <v>2</v>
      </c>
      <c r="B9" s="146">
        <f ca="1">B8</f>
        <v>44516</v>
      </c>
      <c r="C9" s="137" t="s">
        <v>10</v>
      </c>
      <c r="D9" s="136" t="s">
        <v>497</v>
      </c>
      <c r="E9" s="137" t="s">
        <v>596</v>
      </c>
      <c r="F9" s="136">
        <v>17500</v>
      </c>
      <c r="G9" s="136">
        <v>19.989999999999998</v>
      </c>
      <c r="H9" s="136">
        <v>2.8</v>
      </c>
      <c r="I9" s="141">
        <f>IF(AND(H9&lt;&gt;0,K9&lt;&gt;0),(IF(C9="B",1,-1))*(J9-1)*M9-AL9*2,0)</f>
        <v>0</v>
      </c>
      <c r="J9" s="136">
        <f>H9/$G9</f>
        <v>0.14007003501750875</v>
      </c>
      <c r="K9" s="136"/>
      <c r="L9" s="136">
        <v>50</v>
      </c>
      <c r="M9" s="141">
        <f t="shared" si="0"/>
        <v>0</v>
      </c>
      <c r="N9" s="141">
        <f t="shared" ref="N9:N22" si="10">(1+O9)*$G9</f>
        <v>18.990499999999997</v>
      </c>
      <c r="O9" s="142">
        <v>-0.05</v>
      </c>
      <c r="P9" s="141">
        <f t="shared" ref="P9:P16" si="11">M9*O9-AL9*2</f>
        <v>0</v>
      </c>
      <c r="Q9" s="141">
        <v>5.8</v>
      </c>
      <c r="R9" s="136">
        <v>0.05</v>
      </c>
      <c r="S9" s="141">
        <f>$M9*R9-$AL9*2</f>
        <v>0</v>
      </c>
      <c r="T9" s="141">
        <f t="shared" si="3"/>
        <v>23.987999999999996</v>
      </c>
      <c r="U9" s="136">
        <v>0.2</v>
      </c>
      <c r="V9" s="141">
        <f t="shared" si="4"/>
        <v>0</v>
      </c>
      <c r="W9" s="136">
        <f>mrigxl_getIndexQuote(VLOOKUP(E9,Reference!$B$3:$F$6,5,0))</f>
        <v>18109.45</v>
      </c>
      <c r="X9" s="138">
        <v>44497</v>
      </c>
      <c r="Y9" s="142" t="e">
        <f t="shared" ca="1" si="5"/>
        <v>#VALUE!</v>
      </c>
      <c r="Z9" s="141" t="e">
        <f ca="1">OptionPrice(LEFT(D9),W9,F9,AE9,Reference!$M$2,Y9,Reference!$M$3)</f>
        <v>#VALUE!</v>
      </c>
      <c r="AA9" s="141" t="e">
        <f ca="1">OptionDelta(LEFT(D9),W9,F9,AE9,Reference!$M$2,Y9,Reference!$M$3)</f>
        <v>#VALUE!</v>
      </c>
      <c r="AB9" s="141" t="e">
        <f ca="1">OptionTheta(LEFT(D9),W9,F9,AE9,Reference!$M$2,Y9,Reference!$M$3)</f>
        <v>#VALUE!</v>
      </c>
      <c r="AC9" s="141" t="e">
        <f ca="1">OptionGamma(W9,F9,AE9,Reference!$M$2,Y9,Reference!$M$3)</f>
        <v>#VALUE!</v>
      </c>
      <c r="AD9" s="141" t="e">
        <f ca="1">ImpliedVolatility(LEFT(D9),W9,F9,Reference!$M$2,AE9,Reference!$M$3,G9,12%)</f>
        <v>#VALUE!</v>
      </c>
      <c r="AE9" s="136">
        <f t="shared" ref="AE9:AE16" ca="1" si="12">(X9-TODAY())/365</f>
        <v>-5.2054794520547946E-2</v>
      </c>
      <c r="AF9" s="136">
        <f t="shared" ref="AF9:AF16" si="13">IF(K9&lt;&gt;0,20,0)</f>
        <v>0</v>
      </c>
      <c r="AG9" s="136">
        <f t="shared" si="6"/>
        <v>0</v>
      </c>
      <c r="AH9" s="136">
        <f t="shared" ref="AH9:AH16" si="14">18%*(AF9+AG9)</f>
        <v>0</v>
      </c>
      <c r="AI9" s="136">
        <f t="shared" si="7"/>
        <v>0</v>
      </c>
      <c r="AJ9" s="136">
        <f t="shared" si="8"/>
        <v>0</v>
      </c>
      <c r="AK9" s="136">
        <f t="shared" si="9"/>
        <v>0</v>
      </c>
      <c r="AL9" s="136">
        <f t="shared" ref="AL9:AL16" si="15">SUM(AF9:AK9)</f>
        <v>0</v>
      </c>
      <c r="BE9" s="14">
        <v>2</v>
      </c>
      <c r="BF9" s="147">
        <v>44474</v>
      </c>
      <c r="BG9" s="14" t="s">
        <v>8</v>
      </c>
      <c r="BH9" s="14" t="s">
        <v>496</v>
      </c>
      <c r="BI9" s="14" t="s">
        <v>427</v>
      </c>
      <c r="BJ9" s="14">
        <v>160</v>
      </c>
      <c r="BK9" s="14">
        <v>5.65</v>
      </c>
      <c r="BL9" s="14">
        <v>5.5</v>
      </c>
      <c r="BM9" s="14">
        <v>-1259.3133640000019</v>
      </c>
      <c r="BN9" s="14">
        <v>0.97345132743362828</v>
      </c>
      <c r="BO9" s="14">
        <v>7700</v>
      </c>
      <c r="BP9" s="14">
        <v>50</v>
      </c>
      <c r="BQ9" s="14">
        <v>43505</v>
      </c>
      <c r="BR9" s="14">
        <v>5.3674999999999997</v>
      </c>
      <c r="BS9" s="14">
        <v>-0.05</v>
      </c>
      <c r="BT9" s="14">
        <v>-2279.5633640000001</v>
      </c>
      <c r="BU9" s="14">
        <v>5.8</v>
      </c>
      <c r="BV9" s="14">
        <v>0.05</v>
      </c>
      <c r="BW9" s="14">
        <v>2070.9366359999999</v>
      </c>
      <c r="BX9" s="14">
        <v>6.78</v>
      </c>
      <c r="BY9" s="14">
        <v>0.2</v>
      </c>
      <c r="BZ9" s="14">
        <v>8596.6866360000004</v>
      </c>
      <c r="CA9" s="14" t="s">
        <v>663</v>
      </c>
      <c r="CB9" s="14">
        <v>44497</v>
      </c>
      <c r="CC9" s="14">
        <v>0.20721810839216606</v>
      </c>
      <c r="CD9" s="14">
        <v>5.6500000000000057</v>
      </c>
      <c r="CE9" s="14">
        <v>0.6877981802510208</v>
      </c>
      <c r="CF9" s="14">
        <v>-5.0806892630728955E-2</v>
      </c>
      <c r="CG9" s="14">
        <v>0</v>
      </c>
      <c r="CH9" s="14">
        <v>0.20721810839216606</v>
      </c>
      <c r="CI9" s="14">
        <v>6.3013698630136991E-2</v>
      </c>
      <c r="CJ9" s="14">
        <v>20</v>
      </c>
      <c r="CK9" s="14">
        <v>23.057649999999999</v>
      </c>
      <c r="CL9" s="14">
        <v>7.7503769999999985</v>
      </c>
      <c r="CM9" s="14">
        <v>0</v>
      </c>
      <c r="CN9" s="14">
        <v>4.3504999999999995E-2</v>
      </c>
      <c r="CO9" s="14">
        <v>1.30515</v>
      </c>
      <c r="CP9" s="14">
        <v>52.156681999999996</v>
      </c>
    </row>
    <row r="10" spans="1:94">
      <c r="A10" s="16">
        <v>3</v>
      </c>
      <c r="B10" s="146">
        <f t="shared" ref="B10:B22" ca="1" si="16">B9</f>
        <v>44516</v>
      </c>
      <c r="C10" s="137"/>
      <c r="D10" s="136"/>
      <c r="E10" s="137"/>
      <c r="F10" s="136"/>
      <c r="G10" s="136"/>
      <c r="H10" s="136"/>
      <c r="I10" s="141">
        <f t="shared" ref="I10:I22" si="17">IF(AND(H10&lt;&gt;0,K10&lt;&gt;0),(IF(C10="B",1,-1))*(J10-1)*M10-AL10*2,0)</f>
        <v>0</v>
      </c>
      <c r="J10" s="136" t="e">
        <f t="shared" ref="J10:J22" si="18">H10/$G10</f>
        <v>#DIV/0!</v>
      </c>
      <c r="K10" s="136"/>
      <c r="L10" s="136"/>
      <c r="M10" s="141">
        <f t="shared" si="0"/>
        <v>0</v>
      </c>
      <c r="N10" s="141">
        <f t="shared" si="10"/>
        <v>0</v>
      </c>
      <c r="O10" s="142">
        <v>-0.05</v>
      </c>
      <c r="P10" s="141">
        <f t="shared" si="11"/>
        <v>0</v>
      </c>
      <c r="Q10" s="141">
        <f t="shared" si="1"/>
        <v>0</v>
      </c>
      <c r="R10" s="136">
        <v>0.05</v>
      </c>
      <c r="S10" s="141">
        <f t="shared" si="2"/>
        <v>0</v>
      </c>
      <c r="T10" s="141">
        <f t="shared" si="3"/>
        <v>0</v>
      </c>
      <c r="U10" s="136">
        <v>0.2</v>
      </c>
      <c r="V10" s="141">
        <f t="shared" si="4"/>
        <v>0</v>
      </c>
      <c r="W10" s="136" t="str">
        <f t="shared" ref="W10:W22" si="19">mrigxl_getStockQuote(E10)</f>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0" s="138">
        <v>44497</v>
      </c>
      <c r="Y10" s="142">
        <f t="shared" si="5"/>
        <v>0.12</v>
      </c>
      <c r="Z10" s="141">
        <f>OptionPrice(LEFT(D10),W10,F10,AE10,Reference!$M$2,Y10,Reference!$M$3)</f>
        <v>0</v>
      </c>
      <c r="AA10" s="141">
        <f>OptionDelta(LEFT(D10),W10,F10,AE10,Reference!$M$2,Y10,Reference!$M$3)</f>
        <v>0</v>
      </c>
      <c r="AB10" s="141">
        <f>OptionTheta(LEFT(D10),W10,F10,AE10,Reference!$M$2,Y10,Reference!$M$3)</f>
        <v>0</v>
      </c>
      <c r="AC10" s="141" t="e">
        <f>OptionGamma(W10,F10,AE10,Reference!$M$2,Y10,Reference!$M$3)</f>
        <v>#VALUE!</v>
      </c>
      <c r="AD10" s="141">
        <f>ImpliedVolatility(LEFT(D10),W10,F10,Reference!$M$2,AE10,Reference!$M$3,G10,12%)</f>
        <v>0.12</v>
      </c>
      <c r="AE10" s="136">
        <f t="shared" ca="1" si="12"/>
        <v>-5.2054794520547946E-2</v>
      </c>
      <c r="AF10" s="136">
        <f t="shared" si="13"/>
        <v>0</v>
      </c>
      <c r="AG10" s="136">
        <f t="shared" si="6"/>
        <v>0</v>
      </c>
      <c r="AH10" s="136">
        <f t="shared" si="14"/>
        <v>0</v>
      </c>
      <c r="AI10" s="136">
        <f t="shared" si="7"/>
        <v>0</v>
      </c>
      <c r="AJ10" s="136">
        <f t="shared" si="8"/>
        <v>0</v>
      </c>
      <c r="AK10" s="136">
        <f t="shared" si="9"/>
        <v>0</v>
      </c>
      <c r="AL10" s="136">
        <f t="shared" si="15"/>
        <v>0</v>
      </c>
      <c r="BE10" s="14">
        <v>3</v>
      </c>
      <c r="BF10" s="147">
        <v>44474</v>
      </c>
      <c r="BG10" s="14" t="s">
        <v>8</v>
      </c>
      <c r="BH10" s="14" t="s">
        <v>496</v>
      </c>
      <c r="BI10" s="14" t="s">
        <v>427</v>
      </c>
      <c r="BJ10" s="14">
        <v>160</v>
      </c>
      <c r="BK10" s="14">
        <v>6</v>
      </c>
      <c r="BL10" s="14">
        <v>6.3</v>
      </c>
      <c r="BM10" s="14">
        <v>2202.1486400000022</v>
      </c>
      <c r="BN10" s="14">
        <v>1.05</v>
      </c>
      <c r="BO10" s="14">
        <v>7700</v>
      </c>
      <c r="BP10" s="14">
        <v>50</v>
      </c>
      <c r="BQ10" s="14">
        <v>46200</v>
      </c>
      <c r="BR10" s="14">
        <v>5.6999999999999993</v>
      </c>
      <c r="BS10" s="14">
        <v>-0.05</v>
      </c>
      <c r="BT10" s="14">
        <v>-2417.8513600000001</v>
      </c>
      <c r="BU10" s="14">
        <v>6.3000000000000007</v>
      </c>
      <c r="BV10" s="14">
        <v>0.05</v>
      </c>
      <c r="BW10" s="14">
        <v>2202.1486399999999</v>
      </c>
      <c r="BX10" s="14">
        <v>7.1999999999999993</v>
      </c>
      <c r="BY10" s="14">
        <v>0.2</v>
      </c>
      <c r="BZ10" s="14">
        <v>9132.1486399999994</v>
      </c>
      <c r="CA10" s="14" t="s">
        <v>663</v>
      </c>
      <c r="CB10" s="14">
        <v>44497</v>
      </c>
      <c r="CC10" s="14">
        <v>0.23106677188555183</v>
      </c>
      <c r="CD10" s="14">
        <v>6</v>
      </c>
      <c r="CE10" s="14">
        <v>0.67175426636402424</v>
      </c>
      <c r="CF10" s="14">
        <v>-6.0289009492212123E-2</v>
      </c>
      <c r="CG10" s="14">
        <v>0</v>
      </c>
      <c r="CH10" s="14">
        <v>0.23106677188555183</v>
      </c>
      <c r="CI10" s="14">
        <v>6.3013698630136991E-2</v>
      </c>
      <c r="CJ10" s="14">
        <v>20</v>
      </c>
      <c r="CK10" s="14">
        <v>24.486000000000001</v>
      </c>
      <c r="CL10" s="14">
        <v>8.007480000000001</v>
      </c>
      <c r="CM10" s="14">
        <v>0</v>
      </c>
      <c r="CN10" s="14">
        <v>4.6199999999999998E-2</v>
      </c>
      <c r="CO10" s="14">
        <v>1.3860000000000001</v>
      </c>
      <c r="CP10" s="14">
        <v>53.925680000000007</v>
      </c>
    </row>
    <row r="11" spans="1:94">
      <c r="A11" s="16">
        <v>4</v>
      </c>
      <c r="B11" s="146">
        <f t="shared" ca="1" si="16"/>
        <v>44516</v>
      </c>
      <c r="C11" s="137"/>
      <c r="D11" s="136"/>
      <c r="E11" s="137"/>
      <c r="F11" s="136"/>
      <c r="G11" s="136"/>
      <c r="H11" s="136"/>
      <c r="I11" s="141">
        <f>IF(AND(H11&lt;&gt;0,K11&lt;&gt;0),(IF(C11="B",1,-1))*(J11-1)*M11-AL11*2,0)</f>
        <v>0</v>
      </c>
      <c r="J11" s="136" t="e">
        <f t="shared" si="18"/>
        <v>#DIV/0!</v>
      </c>
      <c r="K11" s="136"/>
      <c r="L11" s="136"/>
      <c r="M11" s="141">
        <f t="shared" si="0"/>
        <v>0</v>
      </c>
      <c r="N11" s="141">
        <f t="shared" si="10"/>
        <v>0</v>
      </c>
      <c r="O11" s="142">
        <v>-0.05</v>
      </c>
      <c r="P11" s="141">
        <f t="shared" si="11"/>
        <v>0</v>
      </c>
      <c r="Q11" s="141">
        <f t="shared" si="1"/>
        <v>0</v>
      </c>
      <c r="R11" s="136">
        <v>0.05</v>
      </c>
      <c r="S11" s="141">
        <f t="shared" si="2"/>
        <v>0</v>
      </c>
      <c r="T11" s="141">
        <f t="shared" si="3"/>
        <v>0</v>
      </c>
      <c r="U11" s="136">
        <v>0.2</v>
      </c>
      <c r="V11" s="141">
        <f t="shared" si="4"/>
        <v>0</v>
      </c>
      <c r="W11"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1" s="138">
        <v>44497</v>
      </c>
      <c r="Y11" s="142">
        <f t="shared" si="5"/>
        <v>0.12</v>
      </c>
      <c r="Z11" s="141">
        <f>OptionPrice(LEFT(D11),W11,F11,AE11,Reference!$M$2,Y11,Reference!$M$3)</f>
        <v>0</v>
      </c>
      <c r="AA11" s="141">
        <f>OptionDelta(LEFT(D11),W11,F11,AE11,Reference!$M$2,Y11,Reference!$M$3)</f>
        <v>0</v>
      </c>
      <c r="AB11" s="141">
        <f>OptionTheta(LEFT(D11),W11,F11,AE11,Reference!$M$2,Y11,Reference!$M$3)</f>
        <v>0</v>
      </c>
      <c r="AC11" s="141" t="e">
        <f>OptionGamma(W11,F11,AE11,Reference!$M$2,Y11,Reference!$M$3)</f>
        <v>#VALUE!</v>
      </c>
      <c r="AD11" s="141">
        <f>ImpliedVolatility(LEFT(D11),W11,F11,Reference!$M$2,AE11,Reference!$M$3,G11,12%)</f>
        <v>0.12</v>
      </c>
      <c r="AE11" s="136">
        <f t="shared" ca="1" si="12"/>
        <v>-5.2054794520547946E-2</v>
      </c>
      <c r="AF11" s="136">
        <f t="shared" si="13"/>
        <v>0</v>
      </c>
      <c r="AG11" s="136">
        <f t="shared" si="6"/>
        <v>0</v>
      </c>
      <c r="AH11" s="136">
        <f t="shared" si="14"/>
        <v>0</v>
      </c>
      <c r="AI11" s="136">
        <f t="shared" si="7"/>
        <v>0</v>
      </c>
      <c r="AJ11" s="136">
        <f t="shared" si="8"/>
        <v>0</v>
      </c>
      <c r="AK11" s="136">
        <f t="shared" si="9"/>
        <v>0</v>
      </c>
      <c r="AL11" s="136">
        <f t="shared" si="15"/>
        <v>0</v>
      </c>
      <c r="BE11" s="14">
        <v>4</v>
      </c>
      <c r="BF11" s="147">
        <v>44474</v>
      </c>
      <c r="BG11" s="14" t="s">
        <v>8</v>
      </c>
      <c r="BH11" s="14" t="s">
        <v>496</v>
      </c>
      <c r="BI11" s="14" t="s">
        <v>427</v>
      </c>
      <c r="BJ11" s="14">
        <v>160</v>
      </c>
      <c r="BK11" s="14">
        <v>5.95</v>
      </c>
      <c r="BL11" s="14">
        <v>6.5</v>
      </c>
      <c r="BM11" s="14">
        <v>4127.6540679999953</v>
      </c>
      <c r="BN11" s="14">
        <v>1.0924369747899159</v>
      </c>
      <c r="BO11" s="14">
        <v>7700</v>
      </c>
      <c r="BP11" s="14">
        <v>50</v>
      </c>
      <c r="BQ11" s="14">
        <v>45815</v>
      </c>
      <c r="BR11" s="14">
        <v>5.6524999999999999</v>
      </c>
      <c r="BS11" s="14">
        <v>-0.05</v>
      </c>
      <c r="BT11" s="14">
        <v>-2398.0959320000002</v>
      </c>
      <c r="BU11" s="14">
        <v>6.2475000000000005</v>
      </c>
      <c r="BV11" s="14">
        <v>0.05</v>
      </c>
      <c r="BW11" s="14">
        <v>2183.4040679999998</v>
      </c>
      <c r="BX11" s="14">
        <v>7.14</v>
      </c>
      <c r="BY11" s="14">
        <v>0.2</v>
      </c>
      <c r="BZ11" s="14">
        <v>9055.6540679999998</v>
      </c>
      <c r="CA11" s="14" t="s">
        <v>663</v>
      </c>
      <c r="CB11" s="14">
        <v>44497</v>
      </c>
      <c r="CC11" s="14">
        <v>0.22768903162507373</v>
      </c>
      <c r="CD11" s="14">
        <v>5.9500000000000028</v>
      </c>
      <c r="CE11" s="14">
        <v>0.67382726266738047</v>
      </c>
      <c r="CF11" s="14">
        <v>-5.8958171339706024E-2</v>
      </c>
      <c r="CG11" s="14">
        <v>0</v>
      </c>
      <c r="CH11" s="14">
        <v>0.22768903162507373</v>
      </c>
      <c r="CI11" s="14">
        <v>6.3013698630136991E-2</v>
      </c>
      <c r="CJ11" s="14">
        <v>20</v>
      </c>
      <c r="CK11" s="14">
        <v>24.281949999999998</v>
      </c>
      <c r="CL11" s="14">
        <v>7.970750999999999</v>
      </c>
      <c r="CM11" s="14">
        <v>0</v>
      </c>
      <c r="CN11" s="14">
        <v>4.5814999999999995E-2</v>
      </c>
      <c r="CO11" s="14">
        <v>1.3744499999999999</v>
      </c>
      <c r="CP11" s="14">
        <v>53.672965999999995</v>
      </c>
    </row>
    <row r="12" spans="1:94">
      <c r="A12" s="16">
        <v>5</v>
      </c>
      <c r="B12" s="146">
        <f t="shared" ca="1" si="16"/>
        <v>44516</v>
      </c>
      <c r="C12" s="137"/>
      <c r="D12" s="136"/>
      <c r="E12" s="137"/>
      <c r="F12" s="136"/>
      <c r="G12" s="136"/>
      <c r="H12" s="136"/>
      <c r="I12" s="141">
        <f t="shared" si="17"/>
        <v>0</v>
      </c>
      <c r="J12" s="136" t="e">
        <f t="shared" si="18"/>
        <v>#DIV/0!</v>
      </c>
      <c r="K12" s="136"/>
      <c r="L12" s="136"/>
      <c r="M12" s="141">
        <f t="shared" si="0"/>
        <v>0</v>
      </c>
      <c r="N12" s="141">
        <f t="shared" si="10"/>
        <v>0</v>
      </c>
      <c r="O12" s="142">
        <v>-0.05</v>
      </c>
      <c r="P12" s="141">
        <f t="shared" si="11"/>
        <v>0</v>
      </c>
      <c r="Q12" s="141">
        <f t="shared" si="1"/>
        <v>0</v>
      </c>
      <c r="R12" s="136">
        <v>0.05</v>
      </c>
      <c r="S12" s="141">
        <f t="shared" si="2"/>
        <v>0</v>
      </c>
      <c r="T12" s="141">
        <f t="shared" si="3"/>
        <v>0</v>
      </c>
      <c r="U12" s="136">
        <v>0.2</v>
      </c>
      <c r="V12" s="141">
        <f t="shared" si="4"/>
        <v>0</v>
      </c>
      <c r="W12"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2" s="138">
        <v>44497</v>
      </c>
      <c r="Y12" s="142">
        <f t="shared" si="5"/>
        <v>0.12</v>
      </c>
      <c r="Z12" s="141">
        <f>OptionPrice(LEFT(D12),W12,F12,AE12,Reference!$M$2,Y12,Reference!$M$3)</f>
        <v>0</v>
      </c>
      <c r="AA12" s="141">
        <f>OptionDelta(LEFT(D12),W12,F12,AE12,Reference!$M$2,Y12,Reference!$M$3)</f>
        <v>0</v>
      </c>
      <c r="AB12" s="141">
        <f>OptionTheta(LEFT(D12),W12,F12,AE12,Reference!$M$2,Y12,Reference!$M$3)</f>
        <v>0</v>
      </c>
      <c r="AC12" s="141" t="e">
        <f>OptionGamma(W12,F12,AE12,Reference!$M$2,Y12,Reference!$M$3)</f>
        <v>#VALUE!</v>
      </c>
      <c r="AD12" s="141">
        <f>ImpliedVolatility(LEFT(D12),W12,F12,Reference!$M$2,AE12,Reference!$M$3,G12,12%)</f>
        <v>0.12</v>
      </c>
      <c r="AE12" s="136">
        <f t="shared" ca="1" si="12"/>
        <v>-5.2054794520547946E-2</v>
      </c>
      <c r="AF12" s="136">
        <f t="shared" si="13"/>
        <v>0</v>
      </c>
      <c r="AG12" s="136">
        <f t="shared" si="6"/>
        <v>0</v>
      </c>
      <c r="AH12" s="136">
        <f t="shared" si="14"/>
        <v>0</v>
      </c>
      <c r="AI12" s="136">
        <f t="shared" si="7"/>
        <v>0</v>
      </c>
      <c r="AJ12" s="136">
        <f t="shared" si="8"/>
        <v>0</v>
      </c>
      <c r="AK12" s="136">
        <f t="shared" si="9"/>
        <v>0</v>
      </c>
      <c r="AL12" s="136">
        <f t="shared" si="15"/>
        <v>0</v>
      </c>
      <c r="BE12" s="14">
        <v>5</v>
      </c>
      <c r="BF12" s="147">
        <v>44474</v>
      </c>
      <c r="BG12" s="14" t="s">
        <v>8</v>
      </c>
      <c r="BH12" s="14" t="s">
        <v>496</v>
      </c>
      <c r="BI12" s="14" t="s">
        <v>427</v>
      </c>
      <c r="BJ12" s="14">
        <v>160</v>
      </c>
      <c r="BK12" s="14">
        <v>6.4</v>
      </c>
      <c r="BL12" s="14">
        <v>6.7</v>
      </c>
      <c r="BM12" s="14">
        <v>2198.1052159999999</v>
      </c>
      <c r="BN12" s="14">
        <v>1.046875</v>
      </c>
      <c r="BO12" s="14">
        <v>7700</v>
      </c>
      <c r="BP12" s="14">
        <v>50</v>
      </c>
      <c r="BQ12" s="14">
        <v>49280</v>
      </c>
      <c r="BR12" s="14">
        <v>6.08</v>
      </c>
      <c r="BS12" s="14">
        <v>-0.05</v>
      </c>
      <c r="BT12" s="14">
        <v>-2575.8947840000001</v>
      </c>
      <c r="BU12" s="14">
        <v>6.7200000000000006</v>
      </c>
      <c r="BV12" s="14">
        <v>0.05</v>
      </c>
      <c r="BW12" s="14">
        <v>2352.1052159999999</v>
      </c>
      <c r="BX12" s="14">
        <v>7.68</v>
      </c>
      <c r="BY12" s="14">
        <v>0.2</v>
      </c>
      <c r="BZ12" s="14">
        <v>9744.1052159999999</v>
      </c>
      <c r="CA12" s="14" t="s">
        <v>663</v>
      </c>
      <c r="CB12" s="14">
        <v>44497</v>
      </c>
      <c r="CC12" s="14">
        <v>0.2578143696325379</v>
      </c>
      <c r="CD12" s="14">
        <v>6.4000000000000341</v>
      </c>
      <c r="CE12" s="14">
        <v>0.65725589309104127</v>
      </c>
      <c r="CF12" s="14">
        <v>-7.0709278154304764E-2</v>
      </c>
      <c r="CG12" s="14">
        <v>0</v>
      </c>
      <c r="CH12" s="14">
        <v>0.2578143696325379</v>
      </c>
      <c r="CI12" s="14">
        <v>6.3013698630136991E-2</v>
      </c>
      <c r="CJ12" s="14">
        <v>20</v>
      </c>
      <c r="CK12" s="14">
        <v>26.118399999999998</v>
      </c>
      <c r="CL12" s="14">
        <v>8.3013119999999994</v>
      </c>
      <c r="CM12" s="14">
        <v>0</v>
      </c>
      <c r="CN12" s="14">
        <v>4.9279999999999997E-2</v>
      </c>
      <c r="CO12" s="14">
        <v>1.4783999999999999</v>
      </c>
      <c r="CP12" s="14">
        <v>55.947391999999994</v>
      </c>
    </row>
    <row r="13" spans="1:94">
      <c r="A13" s="16">
        <v>6</v>
      </c>
      <c r="B13" s="146">
        <f t="shared" ca="1" si="16"/>
        <v>44516</v>
      </c>
      <c r="C13" s="137"/>
      <c r="D13" s="136"/>
      <c r="E13" s="137"/>
      <c r="F13" s="136"/>
      <c r="G13" s="136"/>
      <c r="H13" s="136"/>
      <c r="I13" s="141">
        <f t="shared" si="17"/>
        <v>0</v>
      </c>
      <c r="J13" s="136" t="e">
        <f t="shared" si="18"/>
        <v>#DIV/0!</v>
      </c>
      <c r="K13" s="136"/>
      <c r="L13" s="136"/>
      <c r="M13" s="141">
        <f t="shared" si="0"/>
        <v>0</v>
      </c>
      <c r="N13" s="141">
        <f t="shared" si="10"/>
        <v>0</v>
      </c>
      <c r="O13" s="142">
        <v>-0.05</v>
      </c>
      <c r="P13" s="141">
        <f t="shared" si="11"/>
        <v>0</v>
      </c>
      <c r="Q13" s="141">
        <f t="shared" si="1"/>
        <v>0</v>
      </c>
      <c r="R13" s="136">
        <v>0.05</v>
      </c>
      <c r="S13" s="141">
        <f t="shared" si="2"/>
        <v>0</v>
      </c>
      <c r="T13" s="141">
        <f t="shared" si="3"/>
        <v>0</v>
      </c>
      <c r="U13" s="136">
        <v>0.2</v>
      </c>
      <c r="V13" s="141">
        <f t="shared" si="4"/>
        <v>0</v>
      </c>
      <c r="W13"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3" s="138">
        <v>44497</v>
      </c>
      <c r="Y13" s="142">
        <f t="shared" si="5"/>
        <v>0.12</v>
      </c>
      <c r="Z13" s="141">
        <f>OptionPrice(LEFT(D13),W13,F13,AE13,Reference!$M$2,Y13,Reference!$M$3)</f>
        <v>0</v>
      </c>
      <c r="AA13" s="141">
        <f>OptionDelta(LEFT(D13),W13,F13,AE13,Reference!$M$2,Y13,Reference!$M$3)</f>
        <v>0</v>
      </c>
      <c r="AB13" s="141">
        <f>OptionTheta(LEFT(D13),W13,F13,AE13,Reference!$M$2,Y13,Reference!$M$3)</f>
        <v>0</v>
      </c>
      <c r="AC13" s="141" t="e">
        <f>OptionGamma(W13,F13,AE13,Reference!$M$2,Y13,Reference!$M$3)</f>
        <v>#VALUE!</v>
      </c>
      <c r="AD13" s="141">
        <f>ImpliedVolatility(LEFT(D13),W13,F13,Reference!$M$2,AE13,Reference!$M$3,G13,12%)</f>
        <v>0.12</v>
      </c>
      <c r="AE13" s="136">
        <f t="shared" ca="1" si="12"/>
        <v>-5.2054794520547946E-2</v>
      </c>
      <c r="AF13" s="136">
        <f t="shared" si="13"/>
        <v>0</v>
      </c>
      <c r="AG13" s="136">
        <f t="shared" si="6"/>
        <v>0</v>
      </c>
      <c r="AH13" s="136">
        <f t="shared" si="14"/>
        <v>0</v>
      </c>
      <c r="AI13" s="136">
        <f t="shared" si="7"/>
        <v>0</v>
      </c>
      <c r="AJ13" s="136">
        <f t="shared" si="8"/>
        <v>0</v>
      </c>
      <c r="AK13" s="136">
        <f t="shared" si="9"/>
        <v>0</v>
      </c>
      <c r="AL13" s="136">
        <f t="shared" si="15"/>
        <v>0</v>
      </c>
      <c r="BE13" s="14">
        <v>6</v>
      </c>
      <c r="BF13" s="147">
        <v>44474</v>
      </c>
      <c r="BG13" s="14" t="s">
        <v>8</v>
      </c>
      <c r="BH13" s="14" t="s">
        <v>496</v>
      </c>
      <c r="BI13" s="14" t="s">
        <v>427</v>
      </c>
      <c r="BJ13" s="14">
        <v>160</v>
      </c>
      <c r="BK13" s="14">
        <v>6.8</v>
      </c>
      <c r="BL13" s="14">
        <v>6.45</v>
      </c>
      <c r="BM13" s="14">
        <v>-2810.9382079999964</v>
      </c>
      <c r="BN13" s="14">
        <v>0.94852941176470595</v>
      </c>
      <c r="BO13" s="14">
        <v>7700</v>
      </c>
      <c r="BP13" s="14">
        <v>50</v>
      </c>
      <c r="BQ13" s="14">
        <v>52360</v>
      </c>
      <c r="BR13" s="14">
        <v>6.46</v>
      </c>
      <c r="BS13" s="14">
        <v>-0.05</v>
      </c>
      <c r="BT13" s="14">
        <v>-2733.938208</v>
      </c>
      <c r="BU13" s="14">
        <v>7.14</v>
      </c>
      <c r="BV13" s="14">
        <v>0.05</v>
      </c>
      <c r="BW13" s="14">
        <v>2502.061792</v>
      </c>
      <c r="BX13" s="14">
        <v>8.16</v>
      </c>
      <c r="BY13" s="14">
        <v>0.2</v>
      </c>
      <c r="BZ13" s="14">
        <v>10356.061792</v>
      </c>
      <c r="CA13" s="14" t="s">
        <v>663</v>
      </c>
      <c r="CB13" s="14">
        <v>44497</v>
      </c>
      <c r="CC13" s="14">
        <v>0.28418050606152145</v>
      </c>
      <c r="CD13" s="14">
        <v>6.7999999999999829</v>
      </c>
      <c r="CE13" s="14">
        <v>0.6456946491695027</v>
      </c>
      <c r="CF13" s="14">
        <v>-8.0810175020867347E-2</v>
      </c>
      <c r="CG13" s="14">
        <v>0</v>
      </c>
      <c r="CH13" s="14">
        <v>0.28418050606152145</v>
      </c>
      <c r="CI13" s="14">
        <v>6.3013698630136991E-2</v>
      </c>
      <c r="CJ13" s="14">
        <v>20</v>
      </c>
      <c r="CK13" s="14">
        <v>27.750799999999998</v>
      </c>
      <c r="CL13" s="14">
        <v>8.5951439999999995</v>
      </c>
      <c r="CM13" s="14">
        <v>0</v>
      </c>
      <c r="CN13" s="14">
        <v>5.2359999999999997E-2</v>
      </c>
      <c r="CO13" s="14">
        <v>1.5708</v>
      </c>
      <c r="CP13" s="14">
        <v>57.969103999999994</v>
      </c>
    </row>
    <row r="14" spans="1:94">
      <c r="A14" s="16">
        <v>7</v>
      </c>
      <c r="B14" s="146">
        <f t="shared" ca="1" si="16"/>
        <v>44516</v>
      </c>
      <c r="C14" s="137"/>
      <c r="D14" s="136"/>
      <c r="E14" s="137"/>
      <c r="F14" s="136"/>
      <c r="G14" s="136"/>
      <c r="H14" s="136"/>
      <c r="I14" s="141">
        <f t="shared" si="17"/>
        <v>0</v>
      </c>
      <c r="J14" s="136" t="e">
        <f t="shared" si="18"/>
        <v>#DIV/0!</v>
      </c>
      <c r="K14" s="136"/>
      <c r="L14" s="136"/>
      <c r="M14" s="141">
        <f t="shared" si="0"/>
        <v>0</v>
      </c>
      <c r="N14" s="141">
        <f t="shared" si="10"/>
        <v>0</v>
      </c>
      <c r="O14" s="142">
        <v>-0.05</v>
      </c>
      <c r="P14" s="141">
        <f t="shared" si="11"/>
        <v>0</v>
      </c>
      <c r="Q14" s="141">
        <f t="shared" si="1"/>
        <v>0</v>
      </c>
      <c r="R14" s="136">
        <v>0.05</v>
      </c>
      <c r="S14" s="141">
        <f t="shared" si="2"/>
        <v>0</v>
      </c>
      <c r="T14" s="141">
        <f t="shared" si="3"/>
        <v>0</v>
      </c>
      <c r="U14" s="136">
        <v>0.2</v>
      </c>
      <c r="V14" s="141">
        <f t="shared" si="4"/>
        <v>0</v>
      </c>
      <c r="W14"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4" s="138">
        <v>44497</v>
      </c>
      <c r="Y14" s="142">
        <f t="shared" si="5"/>
        <v>0.12</v>
      </c>
      <c r="Z14" s="141">
        <f>OptionPrice(LEFT(D14),W14,F14,AE14,Reference!$M$2,Y14,Reference!$M$3)</f>
        <v>0</v>
      </c>
      <c r="AA14" s="141">
        <f>OptionDelta(LEFT(D14),W14,F14,AE14,Reference!$M$2,Y14,Reference!$M$3)</f>
        <v>0</v>
      </c>
      <c r="AB14" s="141">
        <f>OptionTheta(LEFT(D14),W14,F14,AE14,Reference!$M$2,Y14,Reference!$M$3)</f>
        <v>0</v>
      </c>
      <c r="AC14" s="141" t="e">
        <f>OptionGamma(W14,F14,AE14,Reference!$M$2,Y14,Reference!$M$3)</f>
        <v>#VALUE!</v>
      </c>
      <c r="AD14" s="141">
        <f>ImpliedVolatility(LEFT(D14),W14,F14,Reference!$M$2,AE14,Reference!$M$3,G14,12%)</f>
        <v>0.12</v>
      </c>
      <c r="AE14" s="136">
        <f t="shared" ca="1" si="12"/>
        <v>-5.2054794520547946E-2</v>
      </c>
      <c r="AF14" s="136">
        <f t="shared" si="13"/>
        <v>0</v>
      </c>
      <c r="AG14" s="136">
        <f t="shared" si="6"/>
        <v>0</v>
      </c>
      <c r="AH14" s="136">
        <f t="shared" si="14"/>
        <v>0</v>
      </c>
      <c r="AI14" s="136">
        <f t="shared" si="7"/>
        <v>0</v>
      </c>
      <c r="AJ14" s="136">
        <f t="shared" si="8"/>
        <v>0</v>
      </c>
      <c r="AK14" s="136">
        <f t="shared" si="9"/>
        <v>0</v>
      </c>
      <c r="AL14" s="136">
        <f t="shared" si="15"/>
        <v>0</v>
      </c>
      <c r="BE14" s="14">
        <v>7</v>
      </c>
      <c r="BF14" s="147">
        <v>44474</v>
      </c>
      <c r="BG14" s="14" t="s">
        <v>8</v>
      </c>
      <c r="BH14" s="14" t="s">
        <v>496</v>
      </c>
      <c r="BI14" s="14" t="s">
        <v>427</v>
      </c>
      <c r="BJ14" s="14">
        <v>160</v>
      </c>
      <c r="BK14" s="14">
        <v>6.5</v>
      </c>
      <c r="BL14" s="14">
        <v>6.7</v>
      </c>
      <c r="BM14" s="14">
        <v>1427.0943600000057</v>
      </c>
      <c r="BN14" s="14">
        <v>1.0307692307692309</v>
      </c>
      <c r="BO14" s="14">
        <v>7700</v>
      </c>
      <c r="BP14" s="14">
        <v>50</v>
      </c>
      <c r="BQ14" s="14">
        <v>50050</v>
      </c>
      <c r="BR14" s="14">
        <v>6.1749999999999998</v>
      </c>
      <c r="BS14" s="14">
        <v>-0.05</v>
      </c>
      <c r="BT14" s="14">
        <v>-2615.4056399999999</v>
      </c>
      <c r="BU14" s="14">
        <v>6.8250000000000002</v>
      </c>
      <c r="BV14" s="14">
        <v>0.05</v>
      </c>
      <c r="BW14" s="14">
        <v>2389.5943600000001</v>
      </c>
      <c r="BX14" s="14">
        <v>7.8</v>
      </c>
      <c r="BY14" s="14">
        <v>0.2</v>
      </c>
      <c r="BZ14" s="14">
        <v>9897.0943599999991</v>
      </c>
      <c r="CA14" s="14" t="s">
        <v>663</v>
      </c>
      <c r="CB14" s="14">
        <v>44497</v>
      </c>
      <c r="CC14" s="14">
        <v>0.26443673485783514</v>
      </c>
      <c r="CD14" s="14">
        <v>6.5</v>
      </c>
      <c r="CE14" s="14">
        <v>0.65412630457514642</v>
      </c>
      <c r="CF14" s="14">
        <v>-7.3260550003023395E-2</v>
      </c>
      <c r="CG14" s="14">
        <v>0</v>
      </c>
      <c r="CH14" s="14">
        <v>0.26443673485783514</v>
      </c>
      <c r="CI14" s="14">
        <v>6.3013698630136991E-2</v>
      </c>
      <c r="CJ14" s="14">
        <v>20</v>
      </c>
      <c r="CK14" s="14">
        <v>26.526499999999999</v>
      </c>
      <c r="CL14" s="14">
        <v>8.3747699999999998</v>
      </c>
      <c r="CM14" s="14">
        <v>0</v>
      </c>
      <c r="CN14" s="14">
        <v>5.0049999999999997E-2</v>
      </c>
      <c r="CO14" s="14">
        <v>1.5015000000000001</v>
      </c>
      <c r="CP14" s="14">
        <v>56.452819999999996</v>
      </c>
    </row>
    <row r="15" spans="1:94">
      <c r="A15" s="16">
        <v>8</v>
      </c>
      <c r="B15" s="146">
        <f t="shared" ca="1" si="16"/>
        <v>44516</v>
      </c>
      <c r="C15" s="137"/>
      <c r="D15" s="136"/>
      <c r="E15" s="137"/>
      <c r="F15" s="136"/>
      <c r="G15" s="136"/>
      <c r="H15" s="136"/>
      <c r="I15" s="141">
        <f t="shared" si="17"/>
        <v>0</v>
      </c>
      <c r="J15" s="136" t="e">
        <f t="shared" si="18"/>
        <v>#DIV/0!</v>
      </c>
      <c r="K15" s="136"/>
      <c r="L15" s="136"/>
      <c r="M15" s="141">
        <f t="shared" si="0"/>
        <v>0</v>
      </c>
      <c r="N15" s="141">
        <f t="shared" si="10"/>
        <v>0</v>
      </c>
      <c r="O15" s="142">
        <v>-0.05</v>
      </c>
      <c r="P15" s="141">
        <f t="shared" si="11"/>
        <v>0</v>
      </c>
      <c r="Q15" s="141">
        <f t="shared" si="1"/>
        <v>0</v>
      </c>
      <c r="R15" s="136">
        <v>0.05</v>
      </c>
      <c r="S15" s="141">
        <f t="shared" si="2"/>
        <v>0</v>
      </c>
      <c r="T15" s="141">
        <f t="shared" si="3"/>
        <v>0</v>
      </c>
      <c r="U15" s="136">
        <v>0.2</v>
      </c>
      <c r="V15" s="141">
        <f t="shared" si="4"/>
        <v>0</v>
      </c>
      <c r="W15"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5" s="138">
        <v>44497</v>
      </c>
      <c r="Y15" s="142">
        <f t="shared" si="5"/>
        <v>0.12</v>
      </c>
      <c r="Z15" s="141">
        <f>OptionPrice(LEFT(D15),W15,F15,AE15,Reference!$M$2,Y15,Reference!$M$3)</f>
        <v>0</v>
      </c>
      <c r="AA15" s="141">
        <f>OptionDelta(LEFT(D15),W15,F15,AE15,Reference!$M$2,Y15,Reference!$M$3)</f>
        <v>0</v>
      </c>
      <c r="AB15" s="141">
        <f>OptionTheta(LEFT(D15),W15,F15,AE15,Reference!$M$2,Y15,Reference!$M$3)</f>
        <v>0</v>
      </c>
      <c r="AC15" s="141" t="e">
        <f>OptionGamma(W15,F15,AE15,Reference!$M$2,Y15,Reference!$M$3)</f>
        <v>#VALUE!</v>
      </c>
      <c r="AD15" s="141">
        <f>ImpliedVolatility(LEFT(D15),W15,F15,Reference!$M$2,AE15,Reference!$M$3,G15,12%)</f>
        <v>0.12</v>
      </c>
      <c r="AE15" s="136">
        <f t="shared" ca="1" si="12"/>
        <v>-5.2054794520547946E-2</v>
      </c>
      <c r="AF15" s="136">
        <f t="shared" si="13"/>
        <v>0</v>
      </c>
      <c r="AG15" s="136">
        <f t="shared" si="6"/>
        <v>0</v>
      </c>
      <c r="AH15" s="136">
        <f t="shared" si="14"/>
        <v>0</v>
      </c>
      <c r="AI15" s="136">
        <f t="shared" si="7"/>
        <v>0</v>
      </c>
      <c r="AJ15" s="136">
        <f t="shared" si="8"/>
        <v>0</v>
      </c>
      <c r="AK15" s="136">
        <f t="shared" si="9"/>
        <v>0</v>
      </c>
      <c r="AL15" s="136">
        <f t="shared" si="15"/>
        <v>0</v>
      </c>
      <c r="BE15" s="14">
        <v>8</v>
      </c>
      <c r="BF15" s="147">
        <v>44474</v>
      </c>
      <c r="BG15" s="14" t="s">
        <v>8</v>
      </c>
      <c r="BH15" s="14" t="s">
        <v>496</v>
      </c>
      <c r="BI15" s="14" t="s">
        <v>427</v>
      </c>
      <c r="BJ15" s="14">
        <v>160</v>
      </c>
      <c r="BK15" s="14">
        <v>6.9</v>
      </c>
      <c r="BL15" s="14">
        <v>6.55</v>
      </c>
      <c r="BM15" s="14">
        <v>-2811.9490640000058</v>
      </c>
      <c r="BN15" s="14">
        <v>0.94927536231884047</v>
      </c>
      <c r="BO15" s="14">
        <v>7700</v>
      </c>
      <c r="BP15" s="14">
        <v>50</v>
      </c>
      <c r="BQ15" s="14">
        <v>53130</v>
      </c>
      <c r="BR15" s="14">
        <v>6.5549999999999997</v>
      </c>
      <c r="BS15" s="14">
        <v>-0.05</v>
      </c>
      <c r="BT15" s="14">
        <v>-2773.4490639999999</v>
      </c>
      <c r="BU15" s="14">
        <v>7.245000000000001</v>
      </c>
      <c r="BV15" s="14">
        <v>0.05</v>
      </c>
      <c r="BW15" s="14">
        <v>2539.5509360000001</v>
      </c>
      <c r="BX15" s="14">
        <v>8.2799999999999994</v>
      </c>
      <c r="BY15" s="14">
        <v>0.2</v>
      </c>
      <c r="BZ15" s="14">
        <v>10509.050936</v>
      </c>
      <c r="CA15" s="14" t="s">
        <v>663</v>
      </c>
      <c r="CB15" s="14">
        <v>44497</v>
      </c>
      <c r="CC15" s="14">
        <v>0.29072571889366972</v>
      </c>
      <c r="CD15" s="14">
        <v>6.8999999999999915</v>
      </c>
      <c r="CE15" s="14">
        <v>0.64316564321755543</v>
      </c>
      <c r="CF15" s="14">
        <v>-8.3296030492108444E-2</v>
      </c>
      <c r="CG15" s="14">
        <v>0</v>
      </c>
      <c r="CH15" s="14">
        <v>0.29072571889366972</v>
      </c>
      <c r="CI15" s="14">
        <v>6.3013698630136991E-2</v>
      </c>
      <c r="CJ15" s="14">
        <v>20</v>
      </c>
      <c r="CK15" s="14">
        <v>28.158899999999999</v>
      </c>
      <c r="CL15" s="14">
        <v>8.6686019999999999</v>
      </c>
      <c r="CM15" s="14">
        <v>0</v>
      </c>
      <c r="CN15" s="14">
        <v>5.3129999999999997E-2</v>
      </c>
      <c r="CO15" s="14">
        <v>1.5939000000000001</v>
      </c>
      <c r="CP15" s="14">
        <v>58.474532000000004</v>
      </c>
    </row>
    <row r="16" spans="1:94">
      <c r="A16" s="16">
        <v>9</v>
      </c>
      <c r="B16" s="146">
        <f t="shared" ca="1" si="16"/>
        <v>44516</v>
      </c>
      <c r="C16" s="137"/>
      <c r="D16" s="136"/>
      <c r="E16" s="137"/>
      <c r="F16" s="136"/>
      <c r="G16" s="136"/>
      <c r="H16" s="136"/>
      <c r="I16" s="141">
        <f t="shared" si="17"/>
        <v>0</v>
      </c>
      <c r="J16" s="136" t="e">
        <f t="shared" si="18"/>
        <v>#DIV/0!</v>
      </c>
      <c r="K16" s="136"/>
      <c r="L16" s="136"/>
      <c r="M16" s="141">
        <f t="shared" si="0"/>
        <v>0</v>
      </c>
      <c r="N16" s="141">
        <f t="shared" si="10"/>
        <v>0</v>
      </c>
      <c r="O16" s="142">
        <v>-0.05</v>
      </c>
      <c r="P16" s="141">
        <f t="shared" si="11"/>
        <v>0</v>
      </c>
      <c r="Q16" s="141">
        <f t="shared" si="1"/>
        <v>0</v>
      </c>
      <c r="R16" s="136">
        <v>0.05</v>
      </c>
      <c r="S16" s="141">
        <f t="shared" si="2"/>
        <v>0</v>
      </c>
      <c r="T16" s="141">
        <f t="shared" si="3"/>
        <v>0</v>
      </c>
      <c r="U16" s="136">
        <v>0.2</v>
      </c>
      <c r="V16" s="141">
        <f t="shared" si="4"/>
        <v>0</v>
      </c>
      <c r="W16"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6" s="138">
        <v>44497</v>
      </c>
      <c r="Y16" s="142">
        <f t="shared" si="5"/>
        <v>0.12</v>
      </c>
      <c r="Z16" s="141">
        <f>OptionPrice(LEFT(D16),W16,F16,AE16,Reference!$M$2,Y16,Reference!$M$3)</f>
        <v>0</v>
      </c>
      <c r="AA16" s="141">
        <f>OptionDelta(LEFT(D16),W16,F16,AE16,Reference!$M$2,Y16,Reference!$M$3)</f>
        <v>0</v>
      </c>
      <c r="AB16" s="141">
        <f>OptionTheta(LEFT(D16),W16,F16,AE16,Reference!$M$2,Y16,Reference!$M$3)</f>
        <v>0</v>
      </c>
      <c r="AC16" s="141" t="e">
        <f>OptionGamma(W16,F16,AE16,Reference!$M$2,Y16,Reference!$M$3)</f>
        <v>#VALUE!</v>
      </c>
      <c r="AD16" s="141">
        <f>ImpliedVolatility(LEFT(D16),W16,F16,Reference!$M$2,AE16,Reference!$M$3,G16,12%)</f>
        <v>0.12</v>
      </c>
      <c r="AE16" s="136">
        <f t="shared" ca="1" si="12"/>
        <v>-5.2054794520547946E-2</v>
      </c>
      <c r="AF16" s="136">
        <f t="shared" si="13"/>
        <v>0</v>
      </c>
      <c r="AG16" s="136">
        <f t="shared" si="6"/>
        <v>0</v>
      </c>
      <c r="AH16" s="136">
        <f t="shared" si="14"/>
        <v>0</v>
      </c>
      <c r="AI16" s="136">
        <f t="shared" si="7"/>
        <v>0</v>
      </c>
      <c r="AJ16" s="136">
        <f t="shared" si="8"/>
        <v>0</v>
      </c>
      <c r="AK16" s="136">
        <f t="shared" si="9"/>
        <v>0</v>
      </c>
      <c r="AL16" s="136">
        <f t="shared" si="15"/>
        <v>0</v>
      </c>
      <c r="BE16" s="14">
        <v>9</v>
      </c>
      <c r="BF16" s="147">
        <v>44474</v>
      </c>
      <c r="BG16" s="14" t="s">
        <v>8</v>
      </c>
      <c r="BH16" s="14" t="s">
        <v>496</v>
      </c>
      <c r="BI16" s="14" t="s">
        <v>427</v>
      </c>
      <c r="BJ16" s="14">
        <v>160</v>
      </c>
      <c r="BK16" s="14">
        <v>7</v>
      </c>
      <c r="BL16" s="14">
        <v>7.3</v>
      </c>
      <c r="BM16" s="14">
        <v>2192.0400800000039</v>
      </c>
      <c r="BN16" s="14">
        <v>1.0428571428571429</v>
      </c>
      <c r="BO16" s="14">
        <v>7700</v>
      </c>
      <c r="BP16" s="14">
        <v>50</v>
      </c>
      <c r="BQ16" s="14">
        <v>53900</v>
      </c>
      <c r="BR16" s="14">
        <v>6.6499999999999995</v>
      </c>
      <c r="BS16" s="14">
        <v>-0.05</v>
      </c>
      <c r="BT16" s="14">
        <v>-2812.9599199999998</v>
      </c>
      <c r="BU16" s="14">
        <v>7.3500000000000005</v>
      </c>
      <c r="BV16" s="14">
        <v>0.05</v>
      </c>
      <c r="BW16" s="14">
        <v>2577.0400800000002</v>
      </c>
      <c r="BX16" s="14">
        <v>8.4</v>
      </c>
      <c r="BY16" s="14">
        <v>0.2</v>
      </c>
      <c r="BZ16" s="14">
        <v>10662.040080000001</v>
      </c>
      <c r="CA16" s="14" t="s">
        <v>663</v>
      </c>
      <c r="CB16" s="14">
        <v>44497</v>
      </c>
      <c r="CC16" s="14">
        <v>0.29725506756067599</v>
      </c>
      <c r="CD16" s="14">
        <v>7</v>
      </c>
      <c r="CE16" s="14">
        <v>0.64076133143703085</v>
      </c>
      <c r="CF16" s="14">
        <v>-8.5768276583208153E-2</v>
      </c>
      <c r="CG16" s="14">
        <v>0</v>
      </c>
      <c r="CH16" s="14">
        <v>0.29725506756067599</v>
      </c>
      <c r="CI16" s="14">
        <v>6.3013698630136991E-2</v>
      </c>
      <c r="CJ16" s="14">
        <v>20</v>
      </c>
      <c r="CK16" s="14">
        <v>28.567</v>
      </c>
      <c r="CL16" s="14">
        <v>8.7420600000000004</v>
      </c>
      <c r="CM16" s="14">
        <v>0</v>
      </c>
      <c r="CN16" s="14">
        <v>5.3899999999999997E-2</v>
      </c>
      <c r="CO16" s="14">
        <v>1.617</v>
      </c>
      <c r="CP16" s="14">
        <v>58.979959999999998</v>
      </c>
    </row>
    <row r="17" spans="1:94">
      <c r="A17" s="16">
        <v>10</v>
      </c>
      <c r="B17" s="146">
        <f t="shared" ca="1" si="16"/>
        <v>44516</v>
      </c>
      <c r="C17" s="137"/>
      <c r="D17" s="136"/>
      <c r="E17" s="137"/>
      <c r="F17" s="136"/>
      <c r="G17" s="136"/>
      <c r="H17" s="136"/>
      <c r="I17" s="141">
        <f t="shared" si="17"/>
        <v>0</v>
      </c>
      <c r="J17" s="136" t="e">
        <f t="shared" si="18"/>
        <v>#DIV/0!</v>
      </c>
      <c r="K17" s="136"/>
      <c r="L17" s="136"/>
      <c r="M17" s="141">
        <f t="shared" si="0"/>
        <v>0</v>
      </c>
      <c r="N17" s="141">
        <f t="shared" si="10"/>
        <v>0</v>
      </c>
      <c r="O17" s="142">
        <v>-0.05</v>
      </c>
      <c r="P17" s="141">
        <f t="shared" ref="P17:P22" si="20">M17*O17-AL17*2</f>
        <v>0</v>
      </c>
      <c r="Q17" s="141">
        <f t="shared" si="1"/>
        <v>0</v>
      </c>
      <c r="R17" s="136">
        <v>0.05</v>
      </c>
      <c r="S17" s="141">
        <f t="shared" si="2"/>
        <v>0</v>
      </c>
      <c r="T17" s="141">
        <f t="shared" si="3"/>
        <v>0</v>
      </c>
      <c r="U17" s="136">
        <v>0.2</v>
      </c>
      <c r="V17" s="141">
        <f t="shared" si="4"/>
        <v>0</v>
      </c>
      <c r="W17"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7" s="138">
        <v>44497</v>
      </c>
      <c r="Y17" s="142">
        <f t="shared" ref="Y17:Y22" si="21">AD17</f>
        <v>0.12</v>
      </c>
      <c r="Z17" s="141">
        <f>OptionPrice(LEFT(D17),W17,F17,AE17,Reference!$M$2,Y17,Reference!$M$3)</f>
        <v>0</v>
      </c>
      <c r="AA17" s="141">
        <f>OptionDelta(LEFT(D17),W17,F17,AE17,Reference!$M$2,Y17,Reference!$M$3)</f>
        <v>0</v>
      </c>
      <c r="AB17" s="141">
        <f>OptionTheta(LEFT(D17),W17,F17,AE17,Reference!$M$2,Y17,Reference!$M$3)</f>
        <v>0</v>
      </c>
      <c r="AC17" s="141" t="e">
        <f>OptionGamma(W17,F17,AE17,Reference!$M$2,Y17,Reference!$M$3)</f>
        <v>#VALUE!</v>
      </c>
      <c r="AD17" s="141">
        <f>ImpliedVolatility(LEFT(D17),W17,F17,Reference!$M$2,AE17,Reference!$M$3,G17,12%)</f>
        <v>0.12</v>
      </c>
      <c r="AE17" s="136">
        <f t="shared" ref="AE17:AE22" ca="1" si="22">(X17-TODAY())/365</f>
        <v>-5.2054794520547946E-2</v>
      </c>
      <c r="AF17" s="136">
        <f t="shared" ref="AF17:AF22" si="23">IF(K17&lt;&gt;0,20,0)</f>
        <v>0</v>
      </c>
      <c r="AG17" s="136">
        <f t="shared" si="6"/>
        <v>0</v>
      </c>
      <c r="AH17" s="136">
        <f t="shared" ref="AH17:AH22" si="24">18%*(AF17+AG17)</f>
        <v>0</v>
      </c>
      <c r="AI17" s="136">
        <f t="shared" si="7"/>
        <v>0</v>
      </c>
      <c r="AJ17" s="136">
        <f t="shared" si="8"/>
        <v>0</v>
      </c>
      <c r="AK17" s="136">
        <f t="shared" si="9"/>
        <v>0</v>
      </c>
      <c r="AL17" s="136">
        <f t="shared" ref="AL17:AL22" si="25">SUM(AF17:AK17)</f>
        <v>0</v>
      </c>
      <c r="BE17" s="14">
        <v>10</v>
      </c>
      <c r="BF17" s="147">
        <v>44474</v>
      </c>
      <c r="BG17" s="14" t="s">
        <v>10</v>
      </c>
      <c r="BH17" s="14" t="s">
        <v>496</v>
      </c>
      <c r="BI17" s="14" t="s">
        <v>427</v>
      </c>
      <c r="BJ17" s="14">
        <v>160</v>
      </c>
      <c r="BK17" s="14">
        <v>7.35</v>
      </c>
      <c r="BM17" s="14">
        <v>0</v>
      </c>
      <c r="BN17" s="14">
        <v>0</v>
      </c>
      <c r="BO17" s="14">
        <v>7700</v>
      </c>
      <c r="BP17" s="14">
        <v>50</v>
      </c>
      <c r="BQ17" s="14">
        <v>56595</v>
      </c>
      <c r="BR17" s="14">
        <v>6.982499999999999</v>
      </c>
      <c r="BS17" s="14">
        <v>-0.05</v>
      </c>
      <c r="BT17" s="14">
        <v>-3004.447216</v>
      </c>
      <c r="BU17" s="14">
        <v>7.7175000000000002</v>
      </c>
      <c r="BV17" s="14">
        <v>0.05</v>
      </c>
      <c r="BW17" s="14">
        <v>2655.052784</v>
      </c>
      <c r="BX17" s="14">
        <v>8.8199999999999985</v>
      </c>
      <c r="BY17" s="14">
        <v>0.2</v>
      </c>
      <c r="BZ17" s="14">
        <v>11144.302784</v>
      </c>
      <c r="CA17" s="14" t="s">
        <v>663</v>
      </c>
      <c r="CB17" s="14">
        <v>44497</v>
      </c>
      <c r="CC17" s="14">
        <v>0.31999797916099815</v>
      </c>
      <c r="CD17" s="14">
        <v>7.3499999999999943</v>
      </c>
      <c r="CE17" s="14">
        <v>0.63321467029898992</v>
      </c>
      <c r="CF17" s="14">
        <v>-9.432619928598425E-2</v>
      </c>
      <c r="CG17" s="14">
        <v>0</v>
      </c>
      <c r="CH17" s="14">
        <v>0.31999797916099815</v>
      </c>
      <c r="CI17" s="14">
        <v>6.3013698630136991E-2</v>
      </c>
      <c r="CJ17" s="14">
        <v>20</v>
      </c>
      <c r="CK17" s="14">
        <v>29.995349999999998</v>
      </c>
      <c r="CL17" s="14">
        <v>8.9991629999999994</v>
      </c>
      <c r="CM17" s="14">
        <v>28.297499999999999</v>
      </c>
      <c r="CN17" s="14">
        <v>5.6594999999999999E-2</v>
      </c>
      <c r="CO17" s="14">
        <v>0</v>
      </c>
      <c r="CP17" s="14">
        <v>87.348607999999999</v>
      </c>
    </row>
    <row r="18" spans="1:94">
      <c r="A18" s="16">
        <v>11</v>
      </c>
      <c r="B18" s="146">
        <f t="shared" ca="1" si="16"/>
        <v>44516</v>
      </c>
      <c r="C18" s="137"/>
      <c r="D18" s="136"/>
      <c r="E18" s="137"/>
      <c r="F18" s="136"/>
      <c r="G18" s="136"/>
      <c r="H18" s="136"/>
      <c r="I18" s="141">
        <f t="shared" si="17"/>
        <v>0</v>
      </c>
      <c r="J18" s="136" t="e">
        <f t="shared" si="18"/>
        <v>#DIV/0!</v>
      </c>
      <c r="K18" s="136"/>
      <c r="L18" s="136"/>
      <c r="M18" s="141">
        <f t="shared" si="0"/>
        <v>0</v>
      </c>
      <c r="N18" s="141">
        <f t="shared" si="10"/>
        <v>0</v>
      </c>
      <c r="O18" s="142">
        <v>-0.05</v>
      </c>
      <c r="P18" s="141">
        <f t="shared" si="20"/>
        <v>0</v>
      </c>
      <c r="Q18" s="141">
        <f t="shared" si="1"/>
        <v>0</v>
      </c>
      <c r="R18" s="136">
        <v>0.05</v>
      </c>
      <c r="S18" s="141">
        <f t="shared" si="2"/>
        <v>0</v>
      </c>
      <c r="T18" s="141">
        <f t="shared" si="3"/>
        <v>0</v>
      </c>
      <c r="U18" s="136">
        <v>0.2</v>
      </c>
      <c r="V18" s="141">
        <f t="shared" si="4"/>
        <v>0</v>
      </c>
      <c r="W18"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8" s="138">
        <v>44497</v>
      </c>
      <c r="Y18" s="142">
        <f t="shared" si="21"/>
        <v>0.12</v>
      </c>
      <c r="Z18" s="141">
        <f>OptionPrice(LEFT(D18),W18,F18,AE18,Reference!$M$2,Y18,Reference!$M$3)</f>
        <v>0</v>
      </c>
      <c r="AA18" s="141">
        <f>OptionDelta(LEFT(D18),W18,F18,AE18,Reference!$M$2,Y18,Reference!$M$3)</f>
        <v>0</v>
      </c>
      <c r="AB18" s="141">
        <f>OptionTheta(LEFT(D18),W18,F18,AE18,Reference!$M$2,Y18,Reference!$M$3)</f>
        <v>0</v>
      </c>
      <c r="AC18" s="141" t="e">
        <f>OptionGamma(W18,F18,AE18,Reference!$M$2,Y18,Reference!$M$3)</f>
        <v>#VALUE!</v>
      </c>
      <c r="AD18" s="141">
        <f>ImpliedVolatility(LEFT(D18),W18,F18,Reference!$M$2,AE18,Reference!$M$3,G18,12%)</f>
        <v>0.12</v>
      </c>
      <c r="AE18" s="136">
        <f t="shared" ca="1" si="22"/>
        <v>-5.2054794520547946E-2</v>
      </c>
      <c r="AF18" s="136">
        <f t="shared" si="23"/>
        <v>0</v>
      </c>
      <c r="AG18" s="136">
        <f t="shared" si="6"/>
        <v>0</v>
      </c>
      <c r="AH18" s="136">
        <f t="shared" si="24"/>
        <v>0</v>
      </c>
      <c r="AI18" s="136">
        <f t="shared" si="7"/>
        <v>0</v>
      </c>
      <c r="AJ18" s="136">
        <f t="shared" si="8"/>
        <v>0</v>
      </c>
      <c r="AK18" s="136">
        <f t="shared" si="9"/>
        <v>0</v>
      </c>
      <c r="AL18" s="136">
        <f t="shared" si="25"/>
        <v>0</v>
      </c>
      <c r="BE18" s="14">
        <v>11</v>
      </c>
      <c r="BF18" s="147">
        <v>44474</v>
      </c>
      <c r="BG18" s="14" t="s">
        <v>10</v>
      </c>
      <c r="BH18" s="14" t="s">
        <v>496</v>
      </c>
      <c r="BI18" s="14" t="s">
        <v>116</v>
      </c>
      <c r="BJ18" s="14">
        <v>1200</v>
      </c>
      <c r="BK18" s="14">
        <v>32</v>
      </c>
      <c r="BL18" s="14">
        <v>30.9</v>
      </c>
      <c r="BM18" s="14">
        <v>877.91936000000123</v>
      </c>
      <c r="BN18" s="14">
        <v>0.96562499999999996</v>
      </c>
      <c r="BO18" s="14">
        <v>900</v>
      </c>
      <c r="BP18" s="14">
        <v>50</v>
      </c>
      <c r="BQ18" s="14">
        <v>28800</v>
      </c>
      <c r="BR18" s="14">
        <v>30.4</v>
      </c>
      <c r="BS18" s="14">
        <v>-0.05</v>
      </c>
      <c r="BT18" s="14">
        <v>-1552.0806399999999</v>
      </c>
      <c r="BU18" s="14">
        <v>33.6</v>
      </c>
      <c r="BV18" s="14">
        <v>0.05</v>
      </c>
      <c r="BW18" s="14">
        <v>1327.9193600000001</v>
      </c>
      <c r="BX18" s="14">
        <v>38.4</v>
      </c>
      <c r="BY18" s="14">
        <v>0.2</v>
      </c>
      <c r="BZ18" s="14">
        <v>5647.9193599999999</v>
      </c>
      <c r="CA18" s="14" t="s">
        <v>664</v>
      </c>
      <c r="CB18" s="14">
        <v>44497</v>
      </c>
      <c r="CC18" s="14">
        <v>0.3508441295706437</v>
      </c>
      <c r="CD18" s="14">
        <v>31.999999999999943</v>
      </c>
      <c r="CE18" s="14">
        <v>0.43771899782464258</v>
      </c>
      <c r="CF18" s="14">
        <v>-0.82122045880560768</v>
      </c>
      <c r="CG18" s="14">
        <v>0</v>
      </c>
      <c r="CH18" s="14">
        <v>0.3508441295706437</v>
      </c>
      <c r="CI18" s="14">
        <v>6.3013698630136991E-2</v>
      </c>
      <c r="CJ18" s="14">
        <v>20</v>
      </c>
      <c r="CK18" s="14">
        <v>15.263999999999999</v>
      </c>
      <c r="CL18" s="14">
        <v>6.3475199999999994</v>
      </c>
      <c r="CM18" s="14">
        <v>14.4</v>
      </c>
      <c r="CN18" s="14">
        <v>2.8799999999999999E-2</v>
      </c>
      <c r="CO18" s="14">
        <v>0</v>
      </c>
      <c r="CP18" s="14">
        <v>56.040319999999994</v>
      </c>
    </row>
    <row r="19" spans="1:94">
      <c r="A19" s="16">
        <v>12</v>
      </c>
      <c r="B19" s="146">
        <f t="shared" ca="1" si="16"/>
        <v>44516</v>
      </c>
      <c r="C19" s="137"/>
      <c r="D19" s="136"/>
      <c r="E19" s="137"/>
      <c r="F19" s="136"/>
      <c r="G19" s="136"/>
      <c r="H19" s="136"/>
      <c r="I19" s="141">
        <f t="shared" si="17"/>
        <v>0</v>
      </c>
      <c r="J19" s="136" t="e">
        <f t="shared" si="18"/>
        <v>#DIV/0!</v>
      </c>
      <c r="K19" s="136"/>
      <c r="L19" s="136"/>
      <c r="M19" s="141">
        <f t="shared" si="0"/>
        <v>0</v>
      </c>
      <c r="N19" s="141">
        <f t="shared" si="10"/>
        <v>0</v>
      </c>
      <c r="O19" s="142">
        <v>-0.05</v>
      </c>
      <c r="P19" s="141">
        <f t="shared" si="20"/>
        <v>0</v>
      </c>
      <c r="Q19" s="141">
        <f t="shared" si="1"/>
        <v>0</v>
      </c>
      <c r="R19" s="136">
        <v>0.05</v>
      </c>
      <c r="S19" s="141">
        <f t="shared" si="2"/>
        <v>0</v>
      </c>
      <c r="T19" s="141">
        <f t="shared" si="3"/>
        <v>0</v>
      </c>
      <c r="U19" s="136">
        <v>0.2</v>
      </c>
      <c r="V19" s="141">
        <f t="shared" si="4"/>
        <v>0</v>
      </c>
      <c r="W19"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19" s="138">
        <v>44497</v>
      </c>
      <c r="Y19" s="142">
        <f t="shared" si="21"/>
        <v>0.12</v>
      </c>
      <c r="Z19" s="141">
        <f>OptionPrice(LEFT(D19),W19,F19,AE19,Reference!$M$2,Y19,Reference!$M$3)</f>
        <v>0</v>
      </c>
      <c r="AA19" s="141">
        <f>OptionDelta(LEFT(D19),W19,F19,AE19,Reference!$M$2,Y19,Reference!$M$3)</f>
        <v>0</v>
      </c>
      <c r="AB19" s="141">
        <f>OptionTheta(LEFT(D19),W19,F19,AE19,Reference!$M$2,Y19,Reference!$M$3)</f>
        <v>0</v>
      </c>
      <c r="AC19" s="141" t="e">
        <f>OptionGamma(W19,F19,AE19,Reference!$M$2,Y19,Reference!$M$3)</f>
        <v>#VALUE!</v>
      </c>
      <c r="AD19" s="141">
        <f>ImpliedVolatility(LEFT(D19),W19,F19,Reference!$M$2,AE19,Reference!$M$3,G19,12%)</f>
        <v>0.12</v>
      </c>
      <c r="AE19" s="136">
        <f t="shared" ca="1" si="22"/>
        <v>-5.2054794520547946E-2</v>
      </c>
      <c r="AF19" s="136">
        <f t="shared" si="23"/>
        <v>0</v>
      </c>
      <c r="AG19" s="136">
        <f t="shared" si="6"/>
        <v>0</v>
      </c>
      <c r="AH19" s="136">
        <f t="shared" si="24"/>
        <v>0</v>
      </c>
      <c r="AI19" s="136">
        <f t="shared" si="7"/>
        <v>0</v>
      </c>
      <c r="AJ19" s="136">
        <f t="shared" si="8"/>
        <v>0</v>
      </c>
      <c r="AK19" s="136">
        <f t="shared" si="9"/>
        <v>0</v>
      </c>
      <c r="AL19" s="136">
        <f t="shared" si="25"/>
        <v>0</v>
      </c>
      <c r="BE19" s="14">
        <v>12</v>
      </c>
      <c r="BF19" s="147">
        <v>44474</v>
      </c>
      <c r="BG19" s="14" t="s">
        <v>8</v>
      </c>
      <c r="BH19" s="14" t="s">
        <v>496</v>
      </c>
      <c r="BI19" s="14" t="s">
        <v>427</v>
      </c>
      <c r="BJ19" s="14">
        <v>165</v>
      </c>
      <c r="BK19" s="14">
        <v>6.1</v>
      </c>
      <c r="BM19" s="14">
        <v>0</v>
      </c>
      <c r="BN19" s="14">
        <v>0</v>
      </c>
      <c r="BO19" s="14">
        <v>7700</v>
      </c>
      <c r="BP19" s="14">
        <v>50</v>
      </c>
      <c r="BQ19" s="14">
        <v>46970</v>
      </c>
      <c r="BR19" s="14">
        <v>5.794999999999999</v>
      </c>
      <c r="BS19" s="14">
        <v>-0.05</v>
      </c>
      <c r="BT19" s="14">
        <v>-2457.362216</v>
      </c>
      <c r="BU19" s="14">
        <v>6.4050000000000002</v>
      </c>
      <c r="BV19" s="14">
        <v>0.05</v>
      </c>
      <c r="BW19" s="14">
        <v>2239.637784</v>
      </c>
      <c r="BX19" s="14">
        <v>7.3199999999999994</v>
      </c>
      <c r="BY19" s="14">
        <v>0.2</v>
      </c>
      <c r="BZ19" s="14">
        <v>9285.1377840000005</v>
      </c>
      <c r="CA19" s="14" t="s">
        <v>663</v>
      </c>
      <c r="CB19" s="14">
        <v>44497</v>
      </c>
      <c r="CC19" s="14">
        <v>0.40409729755108537</v>
      </c>
      <c r="CD19" s="14">
        <v>6.0999999999999943</v>
      </c>
      <c r="CE19" s="14">
        <v>0.49405711937271091</v>
      </c>
      <c r="CF19" s="14">
        <v>-0.13359951872280457</v>
      </c>
      <c r="CG19" s="14">
        <v>0</v>
      </c>
      <c r="CH19" s="14">
        <v>0.40409729755108537</v>
      </c>
      <c r="CI19" s="14">
        <v>6.3013698630136991E-2</v>
      </c>
      <c r="CJ19" s="14">
        <v>20</v>
      </c>
      <c r="CK19" s="14">
        <v>24.894099999999998</v>
      </c>
      <c r="CL19" s="14">
        <v>8.080937999999998</v>
      </c>
      <c r="CM19" s="14">
        <v>0</v>
      </c>
      <c r="CN19" s="14">
        <v>4.6969999999999998E-2</v>
      </c>
      <c r="CO19" s="14">
        <v>1.4091</v>
      </c>
      <c r="CP19" s="14">
        <v>54.431107999999995</v>
      </c>
    </row>
    <row r="20" spans="1:94">
      <c r="A20" s="16">
        <v>13</v>
      </c>
      <c r="B20" s="146">
        <f t="shared" ca="1" si="16"/>
        <v>44516</v>
      </c>
      <c r="C20" s="137"/>
      <c r="D20" s="136"/>
      <c r="E20" s="137"/>
      <c r="F20" s="136"/>
      <c r="G20" s="136"/>
      <c r="H20" s="136"/>
      <c r="I20" s="141">
        <f t="shared" si="17"/>
        <v>0</v>
      </c>
      <c r="J20" s="136" t="e">
        <f t="shared" si="18"/>
        <v>#DIV/0!</v>
      </c>
      <c r="K20" s="136"/>
      <c r="L20" s="136"/>
      <c r="M20" s="141">
        <f t="shared" si="0"/>
        <v>0</v>
      </c>
      <c r="N20" s="141">
        <f t="shared" si="10"/>
        <v>0</v>
      </c>
      <c r="O20" s="142">
        <v>-0.05</v>
      </c>
      <c r="P20" s="141">
        <f t="shared" si="20"/>
        <v>0</v>
      </c>
      <c r="Q20" s="141">
        <f t="shared" si="1"/>
        <v>0</v>
      </c>
      <c r="R20" s="136">
        <v>0.05</v>
      </c>
      <c r="S20" s="141">
        <f t="shared" si="2"/>
        <v>0</v>
      </c>
      <c r="T20" s="141">
        <f t="shared" si="3"/>
        <v>0</v>
      </c>
      <c r="U20" s="136">
        <v>0.2</v>
      </c>
      <c r="V20" s="141">
        <f t="shared" si="4"/>
        <v>0</v>
      </c>
      <c r="W20"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20" s="138">
        <v>44497</v>
      </c>
      <c r="Y20" s="142">
        <f t="shared" si="21"/>
        <v>0.12</v>
      </c>
      <c r="Z20" s="141">
        <f>OptionPrice(LEFT(D20),W20,F20,AE20,Reference!$M$2,Y20,Reference!$M$3)</f>
        <v>0</v>
      </c>
      <c r="AA20" s="141">
        <f>OptionDelta(LEFT(D20),W20,F20,AE20,Reference!$M$2,Y20,Reference!$M$3)</f>
        <v>0</v>
      </c>
      <c r="AB20" s="141">
        <f>OptionTheta(LEFT(D20),W20,F20,AE20,Reference!$M$2,Y20,Reference!$M$3)</f>
        <v>0</v>
      </c>
      <c r="AC20" s="141" t="e">
        <f>OptionGamma(W20,F20,AE20,Reference!$M$2,Y20,Reference!$M$3)</f>
        <v>#VALUE!</v>
      </c>
      <c r="AD20" s="141">
        <f>ImpliedVolatility(LEFT(D20),W20,F20,Reference!$M$2,AE20,Reference!$M$3,G20,12%)</f>
        <v>0.12</v>
      </c>
      <c r="AE20" s="136">
        <f t="shared" ca="1" si="22"/>
        <v>-5.2054794520547946E-2</v>
      </c>
      <c r="AF20" s="136">
        <f t="shared" si="23"/>
        <v>0</v>
      </c>
      <c r="AG20" s="136">
        <f t="shared" si="6"/>
        <v>0</v>
      </c>
      <c r="AH20" s="136">
        <f t="shared" si="24"/>
        <v>0</v>
      </c>
      <c r="AI20" s="136">
        <f t="shared" si="7"/>
        <v>0</v>
      </c>
      <c r="AJ20" s="136">
        <f t="shared" si="8"/>
        <v>0</v>
      </c>
      <c r="AK20" s="136">
        <f t="shared" si="9"/>
        <v>0</v>
      </c>
      <c r="AL20" s="136">
        <f t="shared" si="25"/>
        <v>0</v>
      </c>
      <c r="BE20" s="14">
        <v>1</v>
      </c>
      <c r="BF20" s="147">
        <v>44475</v>
      </c>
      <c r="BG20" s="14" t="s">
        <v>10</v>
      </c>
      <c r="BH20" s="14" t="s">
        <v>496</v>
      </c>
      <c r="BI20" s="14" t="s">
        <v>596</v>
      </c>
      <c r="BJ20" s="14">
        <v>18000</v>
      </c>
      <c r="BK20" s="14">
        <v>152.9</v>
      </c>
      <c r="BL20" s="14">
        <v>146.05000000000001</v>
      </c>
      <c r="BM20" s="14">
        <v>1253.9093759999992</v>
      </c>
      <c r="BN20" s="14">
        <v>0.95519947678221062</v>
      </c>
      <c r="BO20" s="14">
        <v>200</v>
      </c>
      <c r="BP20" s="14">
        <v>50</v>
      </c>
      <c r="BQ20" s="14">
        <v>30580</v>
      </c>
      <c r="BR20" s="14">
        <v>145.255</v>
      </c>
      <c r="BS20" s="14">
        <v>-0.05</v>
      </c>
      <c r="BT20" s="14">
        <v>-1645.0906239999999</v>
      </c>
      <c r="BU20" s="14">
        <v>160.54500000000002</v>
      </c>
      <c r="BV20" s="14">
        <v>0.05</v>
      </c>
      <c r="BW20" s="14">
        <v>1412.9093760000001</v>
      </c>
      <c r="BX20" s="14">
        <v>183.48</v>
      </c>
      <c r="BY20" s="14">
        <v>0.2</v>
      </c>
      <c r="BZ20" s="14">
        <v>5999.9093759999996</v>
      </c>
      <c r="CA20" s="14">
        <v>17838.5</v>
      </c>
      <c r="CB20" s="14">
        <v>44497</v>
      </c>
      <c r="CC20" s="14">
        <v>0.12135815604866122</v>
      </c>
      <c r="CD20" s="14">
        <v>152.89999999999964</v>
      </c>
      <c r="CE20" s="14">
        <v>0.41395400904677054</v>
      </c>
      <c r="CF20" s="14">
        <v>-3.827161970201189</v>
      </c>
      <c r="CG20" s="14">
        <v>0</v>
      </c>
      <c r="CH20" s="14">
        <v>0.12135815604866122</v>
      </c>
      <c r="CI20" s="14">
        <v>5.7534246575342465E-2</v>
      </c>
      <c r="CJ20" s="14">
        <v>20</v>
      </c>
      <c r="CK20" s="14">
        <v>16.2074</v>
      </c>
      <c r="CL20" s="14">
        <v>6.5173319999999997</v>
      </c>
      <c r="CM20" s="14">
        <v>15.290000000000001</v>
      </c>
      <c r="CN20" s="14">
        <v>3.058E-2</v>
      </c>
      <c r="CO20" s="14">
        <v>0</v>
      </c>
      <c r="CP20" s="14">
        <v>58.045312000000003</v>
      </c>
    </row>
    <row r="21" spans="1:94">
      <c r="A21" s="16">
        <v>14</v>
      </c>
      <c r="B21" s="146">
        <f t="shared" ca="1" si="16"/>
        <v>44516</v>
      </c>
      <c r="C21" s="137"/>
      <c r="D21" s="136"/>
      <c r="E21" s="137"/>
      <c r="F21" s="136"/>
      <c r="G21" s="136"/>
      <c r="H21" s="136"/>
      <c r="I21" s="141">
        <f t="shared" si="17"/>
        <v>0</v>
      </c>
      <c r="J21" s="136" t="e">
        <f t="shared" si="18"/>
        <v>#DIV/0!</v>
      </c>
      <c r="K21" s="136"/>
      <c r="L21" s="136"/>
      <c r="M21" s="141">
        <f t="shared" si="0"/>
        <v>0</v>
      </c>
      <c r="N21" s="141">
        <f t="shared" si="10"/>
        <v>0</v>
      </c>
      <c r="O21" s="142">
        <v>-0.05</v>
      </c>
      <c r="P21" s="141">
        <f t="shared" si="20"/>
        <v>0</v>
      </c>
      <c r="Q21" s="141">
        <f t="shared" si="1"/>
        <v>0</v>
      </c>
      <c r="R21" s="136">
        <v>0.05</v>
      </c>
      <c r="S21" s="141">
        <f t="shared" si="2"/>
        <v>0</v>
      </c>
      <c r="T21" s="141">
        <f t="shared" si="3"/>
        <v>0</v>
      </c>
      <c r="U21" s="136">
        <v>0.2</v>
      </c>
      <c r="V21" s="141">
        <f t="shared" si="4"/>
        <v>0</v>
      </c>
      <c r="W21"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21" s="138">
        <v>44497</v>
      </c>
      <c r="Y21" s="142">
        <f t="shared" si="21"/>
        <v>0.12</v>
      </c>
      <c r="Z21" s="141">
        <f>OptionPrice(LEFT(D21),W21,F21,AE21,Reference!$M$2,Y21,Reference!$M$3)</f>
        <v>0</v>
      </c>
      <c r="AA21" s="141">
        <f>OptionDelta(LEFT(D21),W21,F21,AE21,Reference!$M$2,Y21,Reference!$M$3)</f>
        <v>0</v>
      </c>
      <c r="AB21" s="141">
        <f>OptionTheta(LEFT(D21),W21,F21,AE21,Reference!$M$2,Y21,Reference!$M$3)</f>
        <v>0</v>
      </c>
      <c r="AC21" s="141" t="e">
        <f>OptionGamma(W21,F21,AE21,Reference!$M$2,Y21,Reference!$M$3)</f>
        <v>#VALUE!</v>
      </c>
      <c r="AD21" s="141">
        <f>ImpliedVolatility(LEFT(D21),W21,F21,Reference!$M$2,AE21,Reference!$M$3,G21,12%)</f>
        <v>0.12</v>
      </c>
      <c r="AE21" s="136">
        <f t="shared" ca="1" si="22"/>
        <v>-5.2054794520547946E-2</v>
      </c>
      <c r="AF21" s="136">
        <f t="shared" si="23"/>
        <v>0</v>
      </c>
      <c r="AG21" s="136">
        <f t="shared" si="6"/>
        <v>0</v>
      </c>
      <c r="AH21" s="136">
        <f t="shared" si="24"/>
        <v>0</v>
      </c>
      <c r="AI21" s="136">
        <f t="shared" si="7"/>
        <v>0</v>
      </c>
      <c r="AJ21" s="136">
        <f t="shared" si="8"/>
        <v>0</v>
      </c>
      <c r="AK21" s="136">
        <f t="shared" si="9"/>
        <v>0</v>
      </c>
      <c r="AL21" s="136">
        <f t="shared" si="25"/>
        <v>0</v>
      </c>
      <c r="BE21" s="14">
        <v>2</v>
      </c>
      <c r="BF21" s="147">
        <v>44475</v>
      </c>
      <c r="BG21" s="14" t="s">
        <v>10</v>
      </c>
      <c r="BH21" s="14" t="s">
        <v>496</v>
      </c>
      <c r="BI21" s="14" t="s">
        <v>427</v>
      </c>
      <c r="BJ21" s="14">
        <v>160</v>
      </c>
      <c r="BK21" s="14">
        <v>7.35</v>
      </c>
      <c r="BL21" s="14">
        <v>15</v>
      </c>
      <c r="BM21" s="14">
        <v>-59079.697216</v>
      </c>
      <c r="BN21" s="14">
        <v>2.0408163265306123</v>
      </c>
      <c r="BO21" s="14">
        <v>7700</v>
      </c>
      <c r="BP21" s="14">
        <v>50</v>
      </c>
      <c r="BQ21" s="14">
        <v>56595</v>
      </c>
      <c r="BR21" s="14">
        <v>6.982499999999999</v>
      </c>
      <c r="BS21" s="14">
        <v>-0.05</v>
      </c>
      <c r="BT21" s="14">
        <v>-3004.447216</v>
      </c>
      <c r="BU21" s="14">
        <v>5.8</v>
      </c>
      <c r="BV21" s="14">
        <v>0.05</v>
      </c>
      <c r="BW21" s="14">
        <v>2655.052784</v>
      </c>
      <c r="BX21" s="14">
        <v>8.8199999999999985</v>
      </c>
      <c r="BY21" s="14">
        <v>0.2</v>
      </c>
      <c r="BZ21" s="14">
        <v>11144.302784</v>
      </c>
      <c r="CA21" s="14" t="s">
        <v>666</v>
      </c>
      <c r="CB21" s="14">
        <v>44497</v>
      </c>
      <c r="CC21" s="14">
        <v>2.9375002604393519E-2</v>
      </c>
      <c r="CD21" s="14">
        <v>9.7553592377387588</v>
      </c>
      <c r="CE21" s="14">
        <v>1</v>
      </c>
      <c r="CF21" s="14">
        <v>2.1854847593277868E-2</v>
      </c>
      <c r="CG21" s="14">
        <v>0</v>
      </c>
      <c r="CH21" s="14">
        <v>2.9375002604393519E-2</v>
      </c>
      <c r="CI21" s="14">
        <v>5.7534246575342465E-2</v>
      </c>
      <c r="CJ21" s="14">
        <v>20</v>
      </c>
      <c r="CK21" s="14">
        <v>29.995349999999998</v>
      </c>
      <c r="CL21" s="14">
        <v>8.9991629999999994</v>
      </c>
      <c r="CM21" s="14">
        <v>28.297499999999999</v>
      </c>
      <c r="CN21" s="14">
        <v>5.6594999999999999E-2</v>
      </c>
      <c r="CO21" s="14">
        <v>0</v>
      </c>
      <c r="CP21" s="14">
        <v>87.348607999999999</v>
      </c>
    </row>
    <row r="22" spans="1:94">
      <c r="A22" s="16">
        <v>15</v>
      </c>
      <c r="B22" s="146">
        <f t="shared" ca="1" si="16"/>
        <v>44516</v>
      </c>
      <c r="C22" s="137"/>
      <c r="D22" s="136"/>
      <c r="E22" s="137"/>
      <c r="F22" s="136"/>
      <c r="G22" s="136"/>
      <c r="H22" s="136"/>
      <c r="I22" s="141">
        <f t="shared" si="17"/>
        <v>0</v>
      </c>
      <c r="J22" s="136" t="e">
        <f t="shared" si="18"/>
        <v>#DIV/0!</v>
      </c>
      <c r="K22" s="136"/>
      <c r="L22" s="136"/>
      <c r="M22" s="141">
        <f t="shared" si="0"/>
        <v>0</v>
      </c>
      <c r="N22" s="141">
        <f t="shared" si="10"/>
        <v>0</v>
      </c>
      <c r="O22" s="142">
        <v>-0.05</v>
      </c>
      <c r="P22" s="141">
        <f t="shared" si="20"/>
        <v>0</v>
      </c>
      <c r="Q22" s="141">
        <f t="shared" si="1"/>
        <v>0</v>
      </c>
      <c r="R22" s="136">
        <v>0.05</v>
      </c>
      <c r="S22" s="141">
        <f t="shared" si="2"/>
        <v>0</v>
      </c>
      <c r="T22" s="141">
        <f t="shared" si="3"/>
        <v>0</v>
      </c>
      <c r="U22" s="136">
        <v>0.2</v>
      </c>
      <c r="V22" s="141">
        <f t="shared" si="4"/>
        <v>0</v>
      </c>
      <c r="W22" s="136" t="str">
        <f t="shared" si="19"/>
        <v>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X22" s="138">
        <v>44497</v>
      </c>
      <c r="Y22" s="142">
        <f t="shared" si="21"/>
        <v>0.12</v>
      </c>
      <c r="Z22" s="141">
        <f>OptionPrice(LEFT(D22),W22,F22,AE22,Reference!$M$2,Y22,Reference!$M$3)</f>
        <v>0</v>
      </c>
      <c r="AA22" s="141">
        <f>OptionDelta(LEFT(D22),W22,F22,AE22,Reference!$M$2,Y22,Reference!$M$3)</f>
        <v>0</v>
      </c>
      <c r="AB22" s="141">
        <f>OptionTheta(LEFT(D22),W22,F22,AE22,Reference!$M$2,Y22,Reference!$M$3)</f>
        <v>0</v>
      </c>
      <c r="AC22" s="141" t="e">
        <f>OptionGamma(W22,F22,AE22,Reference!$M$2,Y22,Reference!$M$3)</f>
        <v>#VALUE!</v>
      </c>
      <c r="AD22" s="141">
        <f>ImpliedVolatility(LEFT(D22),W22,F22,Reference!$M$2,AE22,Reference!$M$3,G22,12%)</f>
        <v>0.12</v>
      </c>
      <c r="AE22" s="136">
        <f t="shared" ca="1" si="22"/>
        <v>-5.2054794520547946E-2</v>
      </c>
      <c r="AF22" s="136">
        <f t="shared" si="23"/>
        <v>0</v>
      </c>
      <c r="AG22" s="136">
        <f t="shared" si="6"/>
        <v>0</v>
      </c>
      <c r="AH22" s="136">
        <f t="shared" si="24"/>
        <v>0</v>
      </c>
      <c r="AI22" s="136">
        <f t="shared" si="7"/>
        <v>0</v>
      </c>
      <c r="AJ22" s="136">
        <f t="shared" si="8"/>
        <v>0</v>
      </c>
      <c r="AK22" s="136">
        <f t="shared" si="9"/>
        <v>0</v>
      </c>
      <c r="AL22" s="136">
        <f t="shared" si="25"/>
        <v>0</v>
      </c>
      <c r="BE22" s="14">
        <v>3</v>
      </c>
      <c r="BF22" s="147">
        <v>44475</v>
      </c>
      <c r="BG22" s="14" t="s">
        <v>8</v>
      </c>
      <c r="BH22" s="14" t="s">
        <v>496</v>
      </c>
      <c r="BI22" s="14" t="s">
        <v>427</v>
      </c>
      <c r="BJ22" s="14">
        <v>165</v>
      </c>
      <c r="BK22" s="14">
        <v>6.1</v>
      </c>
      <c r="BL22" s="14">
        <v>9.4</v>
      </c>
      <c r="BM22" s="14">
        <v>25301.137784000006</v>
      </c>
      <c r="BN22" s="14">
        <v>1.5409836065573772</v>
      </c>
      <c r="BO22" s="14">
        <v>7700</v>
      </c>
      <c r="BP22" s="14">
        <v>50</v>
      </c>
      <c r="BQ22" s="14">
        <v>46970</v>
      </c>
      <c r="BR22" s="14">
        <v>5.794999999999999</v>
      </c>
      <c r="BS22" s="14">
        <v>-0.05</v>
      </c>
      <c r="BT22" s="14">
        <v>-2457.362216</v>
      </c>
      <c r="BU22" s="14">
        <v>6.4050000000000002</v>
      </c>
      <c r="BV22" s="14">
        <v>0.05</v>
      </c>
      <c r="BW22" s="14">
        <v>2239.637784</v>
      </c>
      <c r="BX22" s="14">
        <v>7.3199999999999994</v>
      </c>
      <c r="BY22" s="14">
        <v>0.2</v>
      </c>
      <c r="BZ22" s="14">
        <v>9285.1377840000005</v>
      </c>
      <c r="CA22" s="14" t="s">
        <v>666</v>
      </c>
      <c r="CB22" s="14">
        <v>44497</v>
      </c>
      <c r="CC22" s="14">
        <v>0.19779846841059909</v>
      </c>
      <c r="CD22" s="14">
        <v>6.1000000000000512</v>
      </c>
      <c r="CE22" s="14">
        <v>0.7343675566147001</v>
      </c>
      <c r="CF22" s="14">
        <v>-4.6559239362960136E-2</v>
      </c>
      <c r="CG22" s="14">
        <v>0</v>
      </c>
      <c r="CH22" s="14">
        <v>0.19779846841059909</v>
      </c>
      <c r="CI22" s="14">
        <v>5.7534246575342465E-2</v>
      </c>
      <c r="CJ22" s="14">
        <v>20</v>
      </c>
      <c r="CK22" s="14">
        <v>24.894099999999998</v>
      </c>
      <c r="CL22" s="14">
        <v>8.080937999999998</v>
      </c>
      <c r="CM22" s="14">
        <v>0</v>
      </c>
      <c r="CN22" s="14">
        <v>4.6969999999999998E-2</v>
      </c>
      <c r="CO22" s="14">
        <v>1.4091</v>
      </c>
      <c r="CP22" s="14">
        <v>54.431107999999995</v>
      </c>
    </row>
    <row r="23" spans="1:94">
      <c r="BE23" s="14">
        <v>4</v>
      </c>
      <c r="BF23" s="147">
        <v>44475</v>
      </c>
      <c r="BG23" s="14" t="s">
        <v>10</v>
      </c>
      <c r="BH23" s="14" t="s">
        <v>496</v>
      </c>
      <c r="BI23" s="14" t="s">
        <v>427</v>
      </c>
      <c r="BJ23" s="14">
        <v>175</v>
      </c>
      <c r="BK23" s="14">
        <v>5.35</v>
      </c>
      <c r="BL23" s="14">
        <v>4.9000000000000004</v>
      </c>
      <c r="BM23" s="14">
        <v>3324.9959039999958</v>
      </c>
      <c r="BN23" s="14">
        <v>0.91588785046728982</v>
      </c>
      <c r="BO23" s="14">
        <v>7700</v>
      </c>
      <c r="BP23" s="14">
        <v>50</v>
      </c>
      <c r="BQ23" s="14">
        <v>41195</v>
      </c>
      <c r="BR23" s="14">
        <v>5.0824999999999996</v>
      </c>
      <c r="BS23" s="14">
        <v>-0.05</v>
      </c>
      <c r="BT23" s="14">
        <v>-2199.7540960000001</v>
      </c>
      <c r="BU23" s="14">
        <v>5.6174999999999997</v>
      </c>
      <c r="BV23" s="14">
        <v>0.05</v>
      </c>
      <c r="BW23" s="14">
        <v>1919.7459039999999</v>
      </c>
      <c r="BX23" s="14">
        <v>6.419999999999999</v>
      </c>
      <c r="BY23" s="14">
        <v>0.2</v>
      </c>
      <c r="BZ23" s="14">
        <v>8098.9959040000003</v>
      </c>
      <c r="CA23" s="14" t="s">
        <v>666</v>
      </c>
      <c r="CB23" s="14">
        <v>44497</v>
      </c>
      <c r="CC23" s="14">
        <v>0.4666791784233304</v>
      </c>
      <c r="CD23" s="14">
        <v>5.3499999999999943</v>
      </c>
      <c r="CE23" s="14">
        <v>0.41512737149129614</v>
      </c>
      <c r="CF23" s="14">
        <v>-0.16713143617643689</v>
      </c>
      <c r="CG23" s="14">
        <v>0</v>
      </c>
      <c r="CH23" s="14">
        <v>0.4666791784233304</v>
      </c>
      <c r="CI23" s="14">
        <v>5.7534246575342465E-2</v>
      </c>
      <c r="CJ23" s="14">
        <v>20</v>
      </c>
      <c r="CK23" s="14">
        <v>21.833349999999999</v>
      </c>
      <c r="CL23" s="14">
        <v>7.5300029999999989</v>
      </c>
      <c r="CM23" s="14">
        <v>20.5975</v>
      </c>
      <c r="CN23" s="14">
        <v>4.1194999999999996E-2</v>
      </c>
      <c r="CO23" s="14">
        <v>0</v>
      </c>
      <c r="CP23" s="14">
        <v>70.002048000000002</v>
      </c>
    </row>
    <row r="24" spans="1:94">
      <c r="BE24" s="14">
        <v>5</v>
      </c>
      <c r="BF24" s="147">
        <v>44475</v>
      </c>
      <c r="BG24" s="14" t="s">
        <v>10</v>
      </c>
      <c r="BH24" s="14" t="s">
        <v>496</v>
      </c>
      <c r="BI24" s="14" t="s">
        <v>104</v>
      </c>
      <c r="BJ24" s="14">
        <v>520</v>
      </c>
      <c r="BK24" s="14">
        <v>9.25</v>
      </c>
      <c r="BL24" s="14">
        <v>9.5</v>
      </c>
      <c r="BM24" s="14">
        <v>-629.50255999999899</v>
      </c>
      <c r="BN24" s="14">
        <v>1.027027027027027</v>
      </c>
      <c r="BO24" s="14">
        <v>2150</v>
      </c>
      <c r="BP24" s="14">
        <v>50</v>
      </c>
      <c r="BQ24" s="14">
        <v>19887.5</v>
      </c>
      <c r="BR24" s="14">
        <v>8.7874999999999996</v>
      </c>
      <c r="BS24" s="14">
        <v>-0.05</v>
      </c>
      <c r="BT24" s="14">
        <v>-1086.3775599999999</v>
      </c>
      <c r="BU24" s="14">
        <v>9.7125000000000004</v>
      </c>
      <c r="BV24" s="14">
        <v>0.05</v>
      </c>
      <c r="BW24" s="14">
        <v>902.37243999999998</v>
      </c>
      <c r="BX24" s="14">
        <v>11.1</v>
      </c>
      <c r="BY24" s="14">
        <v>0.2</v>
      </c>
      <c r="BZ24" s="14">
        <v>3885.4974400000001</v>
      </c>
      <c r="CA24" s="14" t="s">
        <v>667</v>
      </c>
      <c r="CB24" s="14">
        <v>44497</v>
      </c>
      <c r="CC24" s="14">
        <v>0.43191042317019229</v>
      </c>
      <c r="CD24" s="14">
        <v>9.2500000000000284</v>
      </c>
      <c r="CE24" s="14">
        <v>0.30267488861370606</v>
      </c>
      <c r="CF24" s="14">
        <v>-0.40219109575649248</v>
      </c>
      <c r="CG24" s="14">
        <v>0</v>
      </c>
      <c r="CH24" s="14">
        <v>0.43191042317019229</v>
      </c>
      <c r="CI24" s="14">
        <v>5.7534246575342465E-2</v>
      </c>
      <c r="CJ24" s="14">
        <v>20</v>
      </c>
      <c r="CK24" s="14">
        <v>10.540374999999999</v>
      </c>
      <c r="CL24" s="14">
        <v>5.4972674999999995</v>
      </c>
      <c r="CM24" s="14">
        <v>9.9437499999999996</v>
      </c>
      <c r="CN24" s="14">
        <v>1.9887499999999999E-2</v>
      </c>
      <c r="CO24" s="14">
        <v>0</v>
      </c>
      <c r="CP24" s="14">
        <v>46.001280000000001</v>
      </c>
    </row>
    <row r="25" spans="1:94">
      <c r="BE25" s="14">
        <v>6</v>
      </c>
      <c r="BF25" s="147">
        <v>44475</v>
      </c>
      <c r="BG25" s="14" t="s">
        <v>10</v>
      </c>
      <c r="BH25" s="14" t="s">
        <v>497</v>
      </c>
      <c r="BI25" s="14" t="s">
        <v>596</v>
      </c>
      <c r="BJ25" s="14">
        <v>17650</v>
      </c>
      <c r="BK25" s="14">
        <v>17.7</v>
      </c>
      <c r="BL25" s="14">
        <v>67.857142857142861</v>
      </c>
      <c r="BM25" s="14">
        <v>-35185.112192000008</v>
      </c>
      <c r="BN25" s="14">
        <v>3.8337368845843427</v>
      </c>
      <c r="BO25" s="14">
        <v>700</v>
      </c>
      <c r="BP25" s="14">
        <v>50</v>
      </c>
      <c r="BQ25" s="14">
        <v>12390</v>
      </c>
      <c r="BR25" s="14">
        <v>16.814999999999998</v>
      </c>
      <c r="BS25" s="14">
        <v>-0.05</v>
      </c>
      <c r="BT25" s="14">
        <v>-694.61219200000005</v>
      </c>
      <c r="BU25" s="14">
        <v>18.585000000000001</v>
      </c>
      <c r="BV25" s="14">
        <v>0.05</v>
      </c>
      <c r="BW25" s="14">
        <v>544.38780799999995</v>
      </c>
      <c r="BX25" s="14">
        <v>21.24</v>
      </c>
      <c r="BY25" s="14">
        <v>0.2</v>
      </c>
      <c r="BZ25" s="14">
        <v>2402.8878079999999</v>
      </c>
      <c r="CA25" s="14" t="s">
        <v>668</v>
      </c>
      <c r="CB25" s="14">
        <v>44497</v>
      </c>
      <c r="CC25" s="14" t="e">
        <v>#VALUE!</v>
      </c>
      <c r="CD25" s="14" t="e">
        <v>#VALUE!</v>
      </c>
      <c r="CE25" s="14" t="e">
        <v>#VALUE!</v>
      </c>
      <c r="CF25" s="14" t="e">
        <v>#VALUE!</v>
      </c>
      <c r="CG25" s="14" t="e">
        <v>#VALUE!</v>
      </c>
      <c r="CH25" s="14" t="e">
        <v>#VALUE!</v>
      </c>
      <c r="CI25" s="14">
        <v>5.7534246575342465E-2</v>
      </c>
      <c r="CJ25" s="14">
        <v>20</v>
      </c>
      <c r="CK25" s="14">
        <v>6.5667</v>
      </c>
      <c r="CL25" s="14">
        <v>4.782006</v>
      </c>
      <c r="CM25" s="14">
        <v>6.1950000000000003</v>
      </c>
      <c r="CN25" s="14">
        <v>1.239E-2</v>
      </c>
      <c r="CO25" s="14">
        <v>0</v>
      </c>
      <c r="CP25" s="14">
        <v>37.556096000000004</v>
      </c>
    </row>
    <row r="26" spans="1:94">
      <c r="O26" s="21"/>
      <c r="BE26" s="14">
        <v>7</v>
      </c>
      <c r="BF26" s="147">
        <v>44475</v>
      </c>
      <c r="BG26" s="14" t="s">
        <v>8</v>
      </c>
      <c r="BH26" s="14" t="s">
        <v>497</v>
      </c>
      <c r="BI26" s="14" t="s">
        <v>596</v>
      </c>
      <c r="BJ26" s="14">
        <v>16500</v>
      </c>
      <c r="BK26" s="14">
        <v>1.1499999999999999</v>
      </c>
      <c r="BM26" s="14">
        <v>0</v>
      </c>
      <c r="BN26" s="14">
        <v>0</v>
      </c>
      <c r="BO26" s="14">
        <v>700</v>
      </c>
      <c r="BP26" s="14">
        <v>50</v>
      </c>
      <c r="BQ26" s="14">
        <v>804.99999999999989</v>
      </c>
      <c r="BR26" s="14">
        <v>1.0924999999999998</v>
      </c>
      <c r="BS26" s="14">
        <v>-0.05</v>
      </c>
      <c r="BT26" s="14">
        <v>-88.506803999999988</v>
      </c>
      <c r="BU26" s="14">
        <v>1.2075</v>
      </c>
      <c r="BV26" s="14">
        <v>0.05</v>
      </c>
      <c r="BW26" s="14">
        <v>-8.0068039999999954</v>
      </c>
      <c r="BX26" s="14">
        <v>1.38</v>
      </c>
      <c r="BY26" s="14">
        <v>0.2</v>
      </c>
      <c r="BZ26" s="14">
        <v>112.74319600000001</v>
      </c>
      <c r="CA26" s="14" t="s">
        <v>668</v>
      </c>
      <c r="CB26" s="14">
        <v>44497</v>
      </c>
      <c r="CC26" s="14" t="e">
        <v>#VALUE!</v>
      </c>
      <c r="CD26" s="14" t="e">
        <v>#VALUE!</v>
      </c>
      <c r="CE26" s="14" t="e">
        <v>#VALUE!</v>
      </c>
      <c r="CF26" s="14" t="e">
        <v>#VALUE!</v>
      </c>
      <c r="CG26" s="14" t="e">
        <v>#VALUE!</v>
      </c>
      <c r="CH26" s="14" t="e">
        <v>#VALUE!</v>
      </c>
      <c r="CI26" s="14">
        <v>5.7534246575342465E-2</v>
      </c>
      <c r="CJ26" s="14">
        <v>20</v>
      </c>
      <c r="CK26" s="14">
        <v>0.42664999999999992</v>
      </c>
      <c r="CL26" s="14">
        <v>3.6767969999999996</v>
      </c>
      <c r="CM26" s="14">
        <v>0</v>
      </c>
      <c r="CN26" s="14">
        <v>8.0499999999999983E-4</v>
      </c>
      <c r="CO26" s="14">
        <v>2.4149999999999998E-2</v>
      </c>
      <c r="CP26" s="14">
        <v>24.128401999999998</v>
      </c>
    </row>
    <row r="27" spans="1:94">
      <c r="O27" s="156"/>
      <c r="BE27" s="14">
        <v>8</v>
      </c>
      <c r="BF27" s="147">
        <v>44475</v>
      </c>
      <c r="BG27" s="14" t="s">
        <v>10</v>
      </c>
      <c r="BH27" s="14" t="s">
        <v>496</v>
      </c>
      <c r="BI27" s="14" t="s">
        <v>460</v>
      </c>
      <c r="BJ27" s="14">
        <v>900</v>
      </c>
      <c r="BK27" s="14">
        <v>14.4</v>
      </c>
      <c r="BL27" s="14">
        <v>14.35</v>
      </c>
      <c r="BM27" s="14">
        <v>-34.908223999999009</v>
      </c>
      <c r="BN27" s="14">
        <v>0.99652777777777768</v>
      </c>
      <c r="BO27" s="14">
        <v>700</v>
      </c>
      <c r="BP27" s="14">
        <v>50</v>
      </c>
      <c r="BQ27" s="14">
        <v>10080</v>
      </c>
      <c r="BR27" s="14">
        <v>13.68</v>
      </c>
      <c r="BS27" s="14">
        <v>-0.05</v>
      </c>
      <c r="BT27" s="14">
        <v>-573.90822400000002</v>
      </c>
      <c r="BU27" s="14">
        <v>15.120000000000001</v>
      </c>
      <c r="BV27" s="14">
        <v>0.05</v>
      </c>
      <c r="BW27" s="14">
        <v>434.09177599999998</v>
      </c>
      <c r="BX27" s="14">
        <v>17.28</v>
      </c>
      <c r="BY27" s="14">
        <v>0.2</v>
      </c>
      <c r="BZ27" s="14">
        <v>1946.091776</v>
      </c>
      <c r="CA27" s="14" t="s">
        <v>668</v>
      </c>
      <c r="CB27" s="14">
        <v>44497</v>
      </c>
      <c r="CC27" s="14" t="e">
        <v>#VALUE!</v>
      </c>
      <c r="CD27" s="14" t="e">
        <v>#VALUE!</v>
      </c>
      <c r="CE27" s="14" t="e">
        <v>#VALUE!</v>
      </c>
      <c r="CF27" s="14" t="e">
        <v>#VALUE!</v>
      </c>
      <c r="CG27" s="14" t="e">
        <v>#VALUE!</v>
      </c>
      <c r="CH27" s="14" t="e">
        <v>#VALUE!</v>
      </c>
      <c r="CI27" s="14">
        <v>5.7534246575342465E-2</v>
      </c>
      <c r="CJ27" s="14">
        <v>20</v>
      </c>
      <c r="CK27" s="14">
        <v>5.3423999999999996</v>
      </c>
      <c r="CL27" s="14">
        <v>4.5616319999999995</v>
      </c>
      <c r="CM27" s="14">
        <v>5.04</v>
      </c>
      <c r="CN27" s="14">
        <v>1.0079999999999999E-2</v>
      </c>
      <c r="CO27" s="14">
        <v>0</v>
      </c>
      <c r="CP27" s="14">
        <v>34.954112000000002</v>
      </c>
    </row>
    <row r="28" spans="1:94">
      <c r="O28" s="156"/>
      <c r="BE28" s="14">
        <v>9</v>
      </c>
      <c r="BF28" s="147">
        <v>44475</v>
      </c>
      <c r="BG28" s="14" t="s">
        <v>10</v>
      </c>
      <c r="BH28" s="14" t="s">
        <v>496</v>
      </c>
      <c r="BI28" s="14" t="s">
        <v>114</v>
      </c>
      <c r="BJ28" s="14">
        <v>1700</v>
      </c>
      <c r="BK28" s="14">
        <v>19</v>
      </c>
      <c r="BL28" s="14">
        <v>18.7</v>
      </c>
      <c r="BM28" s="14">
        <v>235.71648000000101</v>
      </c>
      <c r="BN28" s="14">
        <v>0.98421052631578942</v>
      </c>
      <c r="BO28" s="14">
        <v>1100</v>
      </c>
      <c r="BP28" s="14">
        <v>50</v>
      </c>
      <c r="BQ28" s="14">
        <v>20900</v>
      </c>
      <c r="BR28" s="14">
        <v>18.05</v>
      </c>
      <c r="BS28" s="14">
        <v>-0.05</v>
      </c>
      <c r="BT28" s="14">
        <v>-1139.28352</v>
      </c>
      <c r="BU28" s="14">
        <v>19.95</v>
      </c>
      <c r="BV28" s="14">
        <v>0.05</v>
      </c>
      <c r="BW28" s="14">
        <v>950.71648000000005</v>
      </c>
      <c r="BX28" s="14">
        <v>22.8</v>
      </c>
      <c r="BY28" s="14">
        <v>0.2</v>
      </c>
      <c r="BZ28" s="14">
        <v>4085.71648</v>
      </c>
      <c r="CA28" s="14" t="s">
        <v>669</v>
      </c>
      <c r="CB28" s="14">
        <v>44497</v>
      </c>
      <c r="CC28" s="14">
        <v>0.29141324171147803</v>
      </c>
      <c r="CD28" s="14">
        <v>19</v>
      </c>
      <c r="CE28" s="14">
        <v>0.28007732724743584</v>
      </c>
      <c r="CF28" s="14">
        <v>-0.85053201754609731</v>
      </c>
      <c r="CG28" s="14">
        <v>0</v>
      </c>
      <c r="CH28" s="14">
        <v>0.29141324171147803</v>
      </c>
      <c r="CI28" s="14">
        <v>5.7534246575342465E-2</v>
      </c>
      <c r="CJ28" s="14">
        <v>20</v>
      </c>
      <c r="CK28" s="14">
        <v>11.077</v>
      </c>
      <c r="CL28" s="14">
        <v>5.5938599999999994</v>
      </c>
      <c r="CM28" s="14">
        <v>10.450000000000001</v>
      </c>
      <c r="CN28" s="14">
        <v>2.0899999999999998E-2</v>
      </c>
      <c r="CO28" s="14">
        <v>0</v>
      </c>
      <c r="CP28" s="14">
        <v>47.141759999999998</v>
      </c>
    </row>
    <row r="29" spans="1:94">
      <c r="BE29" s="14">
        <v>10</v>
      </c>
      <c r="BF29" s="147">
        <v>44475</v>
      </c>
      <c r="BG29" s="14" t="s">
        <v>10</v>
      </c>
      <c r="BH29" s="14" t="s">
        <v>497</v>
      </c>
      <c r="BI29" s="14" t="s">
        <v>596</v>
      </c>
      <c r="BJ29" s="14">
        <v>17500</v>
      </c>
      <c r="BK29" s="14">
        <v>19.989999999999998</v>
      </c>
      <c r="BM29" s="14">
        <v>0</v>
      </c>
      <c r="BN29" s="14">
        <v>0</v>
      </c>
      <c r="BO29" s="14">
        <v>600</v>
      </c>
      <c r="BP29" s="14">
        <v>50</v>
      </c>
      <c r="BQ29" s="14">
        <v>11993.999999999998</v>
      </c>
      <c r="BR29" s="14">
        <v>18.990499999999997</v>
      </c>
      <c r="BS29" s="14">
        <v>-0.05</v>
      </c>
      <c r="BT29" s="14">
        <v>-673.92008319999991</v>
      </c>
      <c r="BU29" s="14">
        <v>20.9895</v>
      </c>
      <c r="BV29" s="14">
        <v>0.05</v>
      </c>
      <c r="BW29" s="14">
        <v>525.47991679999996</v>
      </c>
      <c r="BX29" s="14">
        <v>23.987999999999996</v>
      </c>
      <c r="BY29" s="14">
        <v>0.2</v>
      </c>
      <c r="BZ29" s="14">
        <v>2324.5799167999999</v>
      </c>
      <c r="CA29" s="14" t="s">
        <v>668</v>
      </c>
      <c r="CB29" s="14">
        <v>44497</v>
      </c>
      <c r="CC29" s="14" t="e">
        <v>#VALUE!</v>
      </c>
      <c r="CD29" s="14" t="e">
        <v>#VALUE!</v>
      </c>
      <c r="CE29" s="14" t="e">
        <v>#VALUE!</v>
      </c>
      <c r="CF29" s="14" t="e">
        <v>#VALUE!</v>
      </c>
      <c r="CG29" s="14" t="e">
        <v>#VALUE!</v>
      </c>
      <c r="CH29" s="14" t="e">
        <v>#VALUE!</v>
      </c>
      <c r="CI29" s="14">
        <v>5.7534246575342465E-2</v>
      </c>
      <c r="CJ29" s="14">
        <v>20</v>
      </c>
      <c r="CK29" s="14">
        <v>6.356819999999999</v>
      </c>
      <c r="CL29" s="14">
        <v>4.7442275999999994</v>
      </c>
      <c r="CM29" s="14">
        <v>5.996999999999999</v>
      </c>
      <c r="CN29" s="14">
        <v>1.1993999999999998E-2</v>
      </c>
      <c r="CO29" s="14">
        <v>0</v>
      </c>
      <c r="CP29" s="14">
        <v>37.110041599999995</v>
      </c>
    </row>
    <row r="30" spans="1:94">
      <c r="BE30" s="14">
        <v>1</v>
      </c>
      <c r="BF30" s="147">
        <v>44476</v>
      </c>
      <c r="BG30" s="14" t="s">
        <v>8</v>
      </c>
      <c r="BH30" s="14" t="s">
        <v>497</v>
      </c>
      <c r="BI30" s="14" t="s">
        <v>596</v>
      </c>
      <c r="BJ30" s="14">
        <v>16500</v>
      </c>
      <c r="BK30" s="14">
        <v>1.1499999999999999</v>
      </c>
      <c r="BL30" s="14">
        <v>0.45</v>
      </c>
      <c r="BM30" s="14">
        <v>-538.25680399999999</v>
      </c>
      <c r="BN30" s="14">
        <v>0.39130434782608697</v>
      </c>
      <c r="BO30" s="14">
        <v>700</v>
      </c>
      <c r="BP30" s="14">
        <v>50</v>
      </c>
      <c r="BQ30" s="14">
        <v>804.99999999999989</v>
      </c>
      <c r="BR30" s="14">
        <v>1.0924999999999998</v>
      </c>
      <c r="BS30" s="14">
        <v>-0.05</v>
      </c>
      <c r="BT30" s="14">
        <v>-88.506803999999988</v>
      </c>
      <c r="BU30" s="14">
        <v>1.2075</v>
      </c>
      <c r="BV30" s="14">
        <v>0.05</v>
      </c>
      <c r="BW30" s="14">
        <v>-8.0068039999999954</v>
      </c>
      <c r="BX30" s="14">
        <v>1.38</v>
      </c>
      <c r="BY30" s="14">
        <v>0.2</v>
      </c>
      <c r="BZ30" s="14">
        <v>112.74319600000001</v>
      </c>
      <c r="CA30" s="14">
        <v>17646</v>
      </c>
      <c r="CB30" s="14">
        <v>44497</v>
      </c>
      <c r="CC30" s="14">
        <v>0.1183821925892197</v>
      </c>
      <c r="CD30" s="14">
        <v>1.1500000000000767</v>
      </c>
      <c r="CE30" s="14">
        <v>-6.9741276840844524E-3</v>
      </c>
      <c r="CF30" s="14">
        <v>-0.2487293838458641</v>
      </c>
      <c r="CG30" s="14">
        <v>0</v>
      </c>
      <c r="CH30" s="14">
        <v>0.1183821925892197</v>
      </c>
      <c r="CI30" s="14">
        <v>5.7534246575342465E-2</v>
      </c>
      <c r="CJ30" s="14">
        <v>20</v>
      </c>
      <c r="CK30" s="14">
        <v>0.42664999999999992</v>
      </c>
      <c r="CL30" s="14">
        <v>3.6767969999999996</v>
      </c>
      <c r="CM30" s="14">
        <v>0</v>
      </c>
      <c r="CN30" s="14">
        <v>8.0499999999999983E-4</v>
      </c>
      <c r="CO30" s="14">
        <v>2.4149999999999998E-2</v>
      </c>
      <c r="CP30" s="14">
        <v>24.128401999999998</v>
      </c>
    </row>
    <row r="31" spans="1:94">
      <c r="BE31" s="14">
        <v>2</v>
      </c>
      <c r="BF31" s="147">
        <v>44476</v>
      </c>
      <c r="BG31" s="14" t="s">
        <v>10</v>
      </c>
      <c r="BH31" s="14" t="s">
        <v>497</v>
      </c>
      <c r="BI31" s="14" t="s">
        <v>596</v>
      </c>
      <c r="BJ31" s="14">
        <v>17500</v>
      </c>
      <c r="BK31" s="14">
        <v>19.989999999999998</v>
      </c>
      <c r="BL31" s="14">
        <v>2.8</v>
      </c>
      <c r="BM31" s="14">
        <v>10239.779916799998</v>
      </c>
      <c r="BN31" s="14">
        <v>0.14007003501750875</v>
      </c>
      <c r="BO31" s="14">
        <v>600</v>
      </c>
      <c r="BP31" s="14">
        <v>50</v>
      </c>
      <c r="BQ31" s="14">
        <v>11993.999999999998</v>
      </c>
      <c r="BR31" s="14">
        <v>18.990499999999997</v>
      </c>
      <c r="BS31" s="14">
        <v>-0.05</v>
      </c>
      <c r="BT31" s="14">
        <v>-673.92008319999991</v>
      </c>
      <c r="BU31" s="14">
        <v>5.8</v>
      </c>
      <c r="BV31" s="14">
        <v>0.05</v>
      </c>
      <c r="BW31" s="14">
        <v>525.47991679999996</v>
      </c>
      <c r="BX31" s="14">
        <v>23.987999999999996</v>
      </c>
      <c r="BY31" s="14">
        <v>0.2</v>
      </c>
      <c r="BZ31" s="14">
        <v>2324.5799167999999</v>
      </c>
      <c r="CA31" s="14">
        <v>17646</v>
      </c>
      <c r="CB31" s="14">
        <v>44497</v>
      </c>
      <c r="CC31" s="14">
        <v>4.8331891942846893E-2</v>
      </c>
      <c r="CD31" s="14">
        <v>19.990000000000691</v>
      </c>
      <c r="CE31" s="14">
        <v>-0.17944177712924936</v>
      </c>
      <c r="CF31" s="14">
        <v>-1.7118166206215142</v>
      </c>
      <c r="CG31" s="14">
        <v>0</v>
      </c>
      <c r="CH31" s="14">
        <v>4.8331891942846893E-2</v>
      </c>
      <c r="CI31" s="14">
        <v>5.7534246575342465E-2</v>
      </c>
      <c r="CJ31" s="14">
        <v>20</v>
      </c>
      <c r="CK31" s="14">
        <v>6.356819999999999</v>
      </c>
      <c r="CL31" s="14">
        <v>4.7442275999999994</v>
      </c>
      <c r="CM31" s="14">
        <v>5.996999999999999</v>
      </c>
      <c r="CN31" s="14">
        <v>1.1993999999999998E-2</v>
      </c>
      <c r="CO31" s="14">
        <v>0</v>
      </c>
      <c r="CP31" s="14">
        <v>37.110041599999995</v>
      </c>
    </row>
  </sheetData>
  <mergeCells count="4">
    <mergeCell ref="D3:E3"/>
    <mergeCell ref="D2:E2"/>
    <mergeCell ref="G2:H2"/>
    <mergeCell ref="G3:H3"/>
  </mergeCells>
  <conditionalFormatting sqref="D3">
    <cfRule type="cellIs" dxfId="71" priority="5" operator="lessThan">
      <formula>0</formula>
    </cfRule>
    <cfRule type="cellIs" dxfId="70" priority="6" operator="greaterThan">
      <formula>0</formula>
    </cfRule>
  </conditionalFormatting>
  <conditionalFormatting sqref="F3">
    <cfRule type="cellIs" dxfId="69" priority="3" operator="lessThan">
      <formula>0</formula>
    </cfRule>
    <cfRule type="cellIs" dxfId="68" priority="4" operator="greaterThan">
      <formula>0</formula>
    </cfRule>
  </conditionalFormatting>
  <conditionalFormatting sqref="G3">
    <cfRule type="cellIs" dxfId="67" priority="1" operator="lessThan">
      <formula>0</formula>
    </cfRule>
    <cfRule type="cellIs" dxfId="66" priority="2"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T183"/>
  <sheetViews>
    <sheetView topLeftCell="B17" zoomScale="75" zoomScaleNormal="75" workbookViewId="0">
      <pane xSplit="3" topLeftCell="F1" activePane="topRight" state="frozen"/>
      <selection activeCell="B1" sqref="B1"/>
      <selection pane="topRight" activeCell="N43" sqref="N43"/>
    </sheetView>
  </sheetViews>
  <sheetFormatPr defaultRowHeight="15.75"/>
  <cols>
    <col min="1" max="1" width="9.140625" style="14"/>
    <col min="2" max="2" width="13.5703125" style="25" bestFit="1" customWidth="1"/>
    <col min="3" max="3" width="13.7109375" style="26" bestFit="1" customWidth="1"/>
    <col min="4" max="4" width="34.28515625" style="14" bestFit="1" customWidth="1"/>
    <col min="5" max="7" width="11.7109375" style="14" bestFit="1" customWidth="1"/>
    <col min="8" max="8" width="13.85546875" style="14" bestFit="1" customWidth="1"/>
    <col min="9" max="12" width="11.7109375" style="14" bestFit="1" customWidth="1"/>
    <col min="13" max="13" width="13.85546875" style="14" bestFit="1" customWidth="1"/>
    <col min="14" max="17" width="11.7109375" style="14" bestFit="1" customWidth="1"/>
    <col min="18" max="18" width="13.85546875" style="14" bestFit="1" customWidth="1"/>
    <col min="19" max="22" width="11.7109375" style="14" bestFit="1" customWidth="1"/>
    <col min="23" max="23" width="13.85546875" style="14" bestFit="1" customWidth="1"/>
    <col min="24" max="24" width="11.7109375" style="14" bestFit="1" customWidth="1"/>
    <col min="25" max="25" width="11.7109375" style="14" customWidth="1"/>
    <col min="26" max="41" width="11.7109375" style="14" bestFit="1" customWidth="1"/>
    <col min="42" max="45" width="9.140625" style="14"/>
    <col min="46" max="46" width="9.140625" style="127"/>
    <col min="47" max="16384" width="9.140625" style="14"/>
  </cols>
  <sheetData>
    <row r="1" spans="2:35">
      <c r="B1" s="28" t="s">
        <v>74</v>
      </c>
      <c r="C1" s="28"/>
      <c r="E1" s="13" t="s">
        <v>54</v>
      </c>
      <c r="F1" s="13"/>
      <c r="G1" s="13"/>
      <c r="H1" s="13"/>
      <c r="J1" s="13" t="s">
        <v>55</v>
      </c>
      <c r="K1" s="13"/>
      <c r="L1" s="13"/>
      <c r="M1" s="13"/>
      <c r="O1" s="13" t="s">
        <v>56</v>
      </c>
      <c r="P1" s="13"/>
      <c r="Q1" s="13"/>
      <c r="R1" s="13"/>
      <c r="T1" s="13" t="s">
        <v>57</v>
      </c>
      <c r="U1" s="13"/>
      <c r="V1" s="13"/>
      <c r="W1" s="13"/>
      <c r="Y1" s="13" t="s">
        <v>58</v>
      </c>
      <c r="Z1" s="13"/>
      <c r="AA1" s="13"/>
      <c r="AB1" s="13"/>
      <c r="AD1" s="13" t="s">
        <v>58</v>
      </c>
      <c r="AE1" s="13"/>
      <c r="AF1" s="13"/>
      <c r="AG1" s="13"/>
    </row>
    <row r="2" spans="2:35">
      <c r="B2" s="22" t="s">
        <v>77</v>
      </c>
      <c r="C2" s="35">
        <v>141986</v>
      </c>
      <c r="E2" s="15" t="s">
        <v>2</v>
      </c>
      <c r="F2" s="18" t="s">
        <v>8</v>
      </c>
      <c r="G2" s="15" t="s">
        <v>598</v>
      </c>
      <c r="H2" s="77">
        <v>0.05</v>
      </c>
      <c r="J2" s="15" t="s">
        <v>2</v>
      </c>
      <c r="K2" s="18" t="s">
        <v>8</v>
      </c>
      <c r="L2" s="15" t="s">
        <v>598</v>
      </c>
      <c r="M2" s="77">
        <f>H2</f>
        <v>0.05</v>
      </c>
      <c r="O2" s="15" t="s">
        <v>2</v>
      </c>
      <c r="P2" s="18" t="s">
        <v>8</v>
      </c>
      <c r="Q2" s="15" t="s">
        <v>598</v>
      </c>
      <c r="R2" s="77">
        <f>M2</f>
        <v>0.05</v>
      </c>
      <c r="T2" s="15" t="s">
        <v>2</v>
      </c>
      <c r="U2" s="18" t="s">
        <v>8</v>
      </c>
      <c r="V2" s="15" t="s">
        <v>598</v>
      </c>
      <c r="W2" s="77">
        <f>R2</f>
        <v>0.05</v>
      </c>
      <c r="Y2" s="15" t="s">
        <v>2</v>
      </c>
      <c r="Z2" s="18" t="s">
        <v>8</v>
      </c>
      <c r="AA2" s="15"/>
      <c r="AB2" s="77">
        <f>W2</f>
        <v>0.05</v>
      </c>
      <c r="AD2" s="15" t="s">
        <v>2</v>
      </c>
      <c r="AE2" s="18" t="s">
        <v>8</v>
      </c>
      <c r="AF2" s="15"/>
      <c r="AG2" s="77">
        <f>AB2</f>
        <v>0.05</v>
      </c>
    </row>
    <row r="3" spans="2:35">
      <c r="B3" s="22" t="s">
        <v>78</v>
      </c>
      <c r="C3" s="35">
        <f>C2-C10</f>
        <v>-83034</v>
      </c>
      <c r="E3" s="15" t="s">
        <v>32</v>
      </c>
      <c r="F3" s="18" t="s">
        <v>596</v>
      </c>
      <c r="G3" s="15" t="s">
        <v>496</v>
      </c>
      <c r="H3" s="16">
        <f>mrigxl_getIndexQuote(VLOOKUP(F3,Reference!$B$3:$F$6,5,0))</f>
        <v>18109.45</v>
      </c>
      <c r="J3" s="15" t="s">
        <v>32</v>
      </c>
      <c r="K3" s="18" t="s">
        <v>596</v>
      </c>
      <c r="L3" s="15" t="s">
        <v>496</v>
      </c>
      <c r="M3" s="16">
        <f>H3</f>
        <v>18109.45</v>
      </c>
      <c r="N3" s="119">
        <f>M3/H3-1</f>
        <v>0</v>
      </c>
      <c r="O3" s="15" t="s">
        <v>32</v>
      </c>
      <c r="P3" s="18" t="s">
        <v>596</v>
      </c>
      <c r="Q3" s="15" t="s">
        <v>497</v>
      </c>
      <c r="R3" s="16">
        <v>17618</v>
      </c>
      <c r="T3" s="15" t="s">
        <v>32</v>
      </c>
      <c r="U3" s="18" t="s">
        <v>637</v>
      </c>
      <c r="V3" s="15" t="s">
        <v>496</v>
      </c>
      <c r="W3" s="16">
        <f>R3</f>
        <v>17618</v>
      </c>
      <c r="Y3" s="15" t="s">
        <v>32</v>
      </c>
      <c r="Z3" s="18" t="s">
        <v>596</v>
      </c>
      <c r="AA3" s="15"/>
      <c r="AB3" s="16"/>
      <c r="AD3" s="15" t="s">
        <v>32</v>
      </c>
      <c r="AE3" s="18" t="s">
        <v>638</v>
      </c>
      <c r="AF3" s="15"/>
      <c r="AG3" s="16"/>
      <c r="AI3" s="126"/>
    </row>
    <row r="4" spans="2:35">
      <c r="B4" s="22"/>
      <c r="C4" s="23"/>
      <c r="E4" s="15" t="s">
        <v>33</v>
      </c>
      <c r="F4" s="18">
        <v>18000</v>
      </c>
      <c r="G4" s="73">
        <v>44497</v>
      </c>
      <c r="H4" s="16">
        <f ca="1">(G$4-TODAY())/365</f>
        <v>-5.2054794520547946E-2</v>
      </c>
      <c r="J4" s="15" t="s">
        <v>33</v>
      </c>
      <c r="K4" s="18">
        <v>18000</v>
      </c>
      <c r="L4" s="73">
        <v>44497</v>
      </c>
      <c r="M4" s="16">
        <f ca="1">(L$4-TODAY())/365</f>
        <v>-5.2054794520547946E-2</v>
      </c>
      <c r="O4" s="15" t="s">
        <v>33</v>
      </c>
      <c r="P4" s="18">
        <v>17000</v>
      </c>
      <c r="Q4" s="73">
        <v>44497</v>
      </c>
      <c r="R4" s="16">
        <f ca="1">(Q$4-TODAY())/365</f>
        <v>-5.2054794520547946E-2</v>
      </c>
      <c r="T4" s="15" t="s">
        <v>33</v>
      </c>
      <c r="U4" s="18">
        <v>150</v>
      </c>
      <c r="V4" s="73">
        <v>44497</v>
      </c>
      <c r="W4" s="16">
        <f ca="1">(V$4-TODAY())/365</f>
        <v>-5.2054794520547946E-2</v>
      </c>
      <c r="Y4" s="15" t="s">
        <v>33</v>
      </c>
      <c r="Z4" s="18">
        <v>17000</v>
      </c>
      <c r="AA4" s="15"/>
      <c r="AB4" s="16"/>
      <c r="AD4" s="15" t="s">
        <v>33</v>
      </c>
      <c r="AE4" s="18">
        <v>470</v>
      </c>
      <c r="AF4" s="15"/>
      <c r="AG4" s="16"/>
    </row>
    <row r="5" spans="2:35">
      <c r="B5" s="22"/>
      <c r="C5" s="35"/>
      <c r="E5" s="15" t="s">
        <v>34</v>
      </c>
      <c r="F5" s="30">
        <v>274</v>
      </c>
      <c r="G5" s="76">
        <f>mrigxl_getIndexOptionQuote(F3,G4,F4,G3)</f>
        <v>-1</v>
      </c>
      <c r="H5" s="74">
        <f>IF(G5&gt;0,(G$5-F$5)*F$8,0)</f>
        <v>0</v>
      </c>
      <c r="J5" s="15" t="s">
        <v>34</v>
      </c>
      <c r="K5" s="30">
        <v>188</v>
      </c>
      <c r="L5" s="76">
        <f>G5</f>
        <v>-1</v>
      </c>
      <c r="M5" s="74">
        <f>IF(L5&gt;0,(L$5-K$5)*K$8,0)</f>
        <v>0</v>
      </c>
      <c r="O5" s="15" t="s">
        <v>34</v>
      </c>
      <c r="P5" s="30">
        <v>165</v>
      </c>
      <c r="Q5" s="76">
        <f>mrigxl_getIndexOptionQuote(P3,Q4,P4,Q3)</f>
        <v>-1</v>
      </c>
      <c r="R5" s="74">
        <f>IF(Q5&gt;0,(Q$5-P$5)*P$8,0)</f>
        <v>0</v>
      </c>
      <c r="T5" s="15" t="s">
        <v>34</v>
      </c>
      <c r="U5" s="30">
        <v>7.6</v>
      </c>
      <c r="V5" s="76">
        <f>mrigxl_getStockOptionQuote(U3,V4,U4,V3)</f>
        <v>-1</v>
      </c>
      <c r="W5" s="74">
        <f>IF(V5&gt;0,(V$5-U$5)*U$8,0)</f>
        <v>0</v>
      </c>
      <c r="Y5" s="15" t="s">
        <v>34</v>
      </c>
      <c r="Z5" s="30">
        <v>137</v>
      </c>
      <c r="AA5" s="15"/>
      <c r="AB5" s="74">
        <f>IF(AA5&gt;0,(AA$5-Z$5)*Z$8,0)</f>
        <v>0</v>
      </c>
      <c r="AD5" s="15" t="s">
        <v>34</v>
      </c>
      <c r="AE5" s="30">
        <v>12.9</v>
      </c>
      <c r="AF5" s="15"/>
      <c r="AG5" s="74">
        <f>IF(AF5&gt;0,(AF$5-AE$5)*AE$8,0)</f>
        <v>0</v>
      </c>
    </row>
    <row r="6" spans="2:35">
      <c r="B6" s="24" t="s">
        <v>62</v>
      </c>
      <c r="C6" s="32">
        <f>SUM(H6,M6,R6,W6,AB6,AG6)</f>
        <v>-42691.406255999995</v>
      </c>
      <c r="D6" s="14">
        <v>-29100</v>
      </c>
      <c r="E6" s="15" t="s">
        <v>60</v>
      </c>
      <c r="F6" s="30">
        <v>113.85</v>
      </c>
      <c r="G6" s="15" t="s">
        <v>62</v>
      </c>
      <c r="H6" s="29">
        <f>IF(AND(F8&lt;&gt;0,F6&lt;&gt;0),(F7-1)*F$10-H$27*2,0)</f>
        <v>-32149.141440000003</v>
      </c>
      <c r="J6" s="15" t="s">
        <v>60</v>
      </c>
      <c r="K6" s="30">
        <v>121</v>
      </c>
      <c r="L6" s="15" t="s">
        <v>62</v>
      </c>
      <c r="M6" s="29">
        <f>IF(AND(K8&lt;&gt;0,K6&lt;&gt;0),(K7-1)*K$10-M$27*2,0)</f>
        <v>-13496.561280000002</v>
      </c>
      <c r="O6" s="15" t="s">
        <v>60</v>
      </c>
      <c r="P6" s="30">
        <v>158</v>
      </c>
      <c r="Q6" s="15" t="s">
        <v>62</v>
      </c>
      <c r="R6" s="29">
        <f>IF(AND(P8&lt;&gt;0,P6&lt;&gt;0),(P7-1)*P$10-R$27*2,0)</f>
        <v>-1490.5224000000017</v>
      </c>
      <c r="T6" s="15" t="s">
        <v>60</v>
      </c>
      <c r="U6" s="30">
        <v>7.7</v>
      </c>
      <c r="V6" s="15" t="s">
        <v>62</v>
      </c>
      <c r="W6" s="29">
        <f>IF(AND(U8&lt;&gt;0,U6&lt;&gt;0),(U7-1)*U$10-W$27*2,0)</f>
        <v>645.97494400000892</v>
      </c>
      <c r="Y6" s="15" t="s">
        <v>60</v>
      </c>
      <c r="Z6" s="30">
        <v>150</v>
      </c>
      <c r="AA6" s="15" t="s">
        <v>62</v>
      </c>
      <c r="AB6" s="29">
        <f>IF(AND(Z8&lt;&gt;0,Z6&lt;&gt;0),(Z7-1)*Z$10-AB$27*2,0)</f>
        <v>3798.8439199999998</v>
      </c>
      <c r="AD6" s="15" t="s">
        <v>60</v>
      </c>
      <c r="AE6" s="30"/>
      <c r="AF6" s="15" t="s">
        <v>62</v>
      </c>
      <c r="AG6" s="29">
        <f>IF(AND(AE8&lt;&gt;0,AE6&lt;&gt;0),(AE7-1)*AE$10-AG$27*2,0)</f>
        <v>0</v>
      </c>
    </row>
    <row r="7" spans="2:35">
      <c r="B7" s="24" t="s">
        <v>63</v>
      </c>
      <c r="C7" s="117">
        <f>C6/AVERAGEIF(E10:AB10,"&gt;0",E10:AB10)</f>
        <v>-0.94861359559150282</v>
      </c>
      <c r="E7" s="15" t="s">
        <v>61</v>
      </c>
      <c r="F7" s="20">
        <f>F6/F$5</f>
        <v>0.41551094890510948</v>
      </c>
      <c r="G7" s="15" t="s">
        <v>63</v>
      </c>
      <c r="H7" s="17">
        <f>IF(F$8&lt;&gt;0,H6/F$10,0)</f>
        <v>-0.58666316496350368</v>
      </c>
      <c r="J7" s="15" t="s">
        <v>61</v>
      </c>
      <c r="K7" s="20">
        <f>K6/K$5</f>
        <v>0.6436170212765957</v>
      </c>
      <c r="L7" s="15" t="s">
        <v>63</v>
      </c>
      <c r="M7" s="17">
        <f>IF(K$8&lt;&gt;0,M6/K$10,0)</f>
        <v>-0.35895109787234047</v>
      </c>
      <c r="O7" s="15" t="s">
        <v>61</v>
      </c>
      <c r="P7" s="20">
        <f>P6/P$5</f>
        <v>0.95757575757575752</v>
      </c>
      <c r="Q7" s="15" t="s">
        <v>63</v>
      </c>
      <c r="R7" s="17">
        <f>IF(P$8&lt;&gt;0,R6/P$10,0)</f>
        <v>-4.5167345454545503E-2</v>
      </c>
      <c r="T7" s="15" t="s">
        <v>61</v>
      </c>
      <c r="U7" s="20">
        <f>U6/U$5</f>
        <v>1.0131578947368423</v>
      </c>
      <c r="V7" s="15" t="s">
        <v>63</v>
      </c>
      <c r="W7" s="17">
        <f>IF(U$8&lt;&gt;0,W6/U$10,0)</f>
        <v>1.103853287764882E-2</v>
      </c>
      <c r="Y7" s="15" t="s">
        <v>61</v>
      </c>
      <c r="Z7" s="20">
        <f>Z6/Z$5</f>
        <v>1.0948905109489051</v>
      </c>
      <c r="AA7" s="15" t="s">
        <v>63</v>
      </c>
      <c r="AB7" s="17">
        <f>IF(Z$8&lt;&gt;0,AB6/Z$10,0)</f>
        <v>9.2429292457420917E-2</v>
      </c>
      <c r="AD7" s="15" t="s">
        <v>61</v>
      </c>
      <c r="AE7" s="20">
        <f>AE6/AE$5</f>
        <v>0</v>
      </c>
      <c r="AF7" s="15" t="s">
        <v>63</v>
      </c>
      <c r="AG7" s="17">
        <f>IF(AE$8&lt;&gt;0,AG6/AE$10,0)</f>
        <v>0</v>
      </c>
    </row>
    <row r="8" spans="2:35">
      <c r="B8" s="24"/>
      <c r="C8" s="23"/>
      <c r="E8" s="15" t="s">
        <v>498</v>
      </c>
      <c r="F8" s="46">
        <v>200</v>
      </c>
      <c r="G8" s="15" t="s">
        <v>599</v>
      </c>
      <c r="H8" s="77">
        <v>0.16</v>
      </c>
      <c r="J8" s="15" t="s">
        <v>498</v>
      </c>
      <c r="K8" s="46">
        <v>200</v>
      </c>
      <c r="L8" s="15" t="s">
        <v>599</v>
      </c>
      <c r="M8" s="77">
        <v>0.14180000000000001</v>
      </c>
      <c r="O8" s="15" t="s">
        <v>498</v>
      </c>
      <c r="P8" s="18">
        <v>200</v>
      </c>
      <c r="Q8" s="15" t="s">
        <v>599</v>
      </c>
      <c r="R8" s="77">
        <v>0.18729999999999999</v>
      </c>
      <c r="T8" s="15" t="s">
        <v>498</v>
      </c>
      <c r="U8" s="18">
        <v>7700</v>
      </c>
      <c r="V8" s="15" t="s">
        <v>599</v>
      </c>
      <c r="W8" s="77">
        <v>0.16</v>
      </c>
      <c r="Y8" s="15" t="s">
        <v>498</v>
      </c>
      <c r="Z8" s="18">
        <v>300</v>
      </c>
      <c r="AA8" s="15" t="s">
        <v>599</v>
      </c>
      <c r="AB8" s="77">
        <v>0.12</v>
      </c>
      <c r="AD8" s="15" t="s">
        <v>498</v>
      </c>
      <c r="AE8" s="18">
        <v>3000</v>
      </c>
      <c r="AF8" s="15" t="s">
        <v>599</v>
      </c>
      <c r="AG8" s="77">
        <v>0.12</v>
      </c>
    </row>
    <row r="9" spans="2:35">
      <c r="B9" s="24"/>
      <c r="C9" s="23"/>
      <c r="E9" s="15" t="s">
        <v>45</v>
      </c>
      <c r="F9" s="18" t="s">
        <v>634</v>
      </c>
      <c r="G9" s="15" t="s">
        <v>156</v>
      </c>
      <c r="H9" s="78">
        <v>1.0699999999999999E-2</v>
      </c>
      <c r="J9" s="15" t="s">
        <v>45</v>
      </c>
      <c r="K9" s="18">
        <v>50</v>
      </c>
      <c r="L9" s="15" t="s">
        <v>156</v>
      </c>
      <c r="M9" s="78">
        <v>1.0699999999999999E-2</v>
      </c>
      <c r="O9" s="15" t="s">
        <v>45</v>
      </c>
      <c r="P9" s="18">
        <v>50</v>
      </c>
      <c r="Q9" s="15" t="s">
        <v>156</v>
      </c>
      <c r="R9" s="78">
        <v>1.0699999999999999E-2</v>
      </c>
      <c r="T9" s="15" t="s">
        <v>45</v>
      </c>
      <c r="U9" s="18">
        <v>50</v>
      </c>
      <c r="V9" s="15" t="s">
        <v>156</v>
      </c>
      <c r="W9" s="78">
        <v>1.0699999999999999E-2</v>
      </c>
      <c r="Y9" s="15" t="s">
        <v>45</v>
      </c>
      <c r="Z9" s="18">
        <v>50</v>
      </c>
      <c r="AA9" s="15" t="s">
        <v>156</v>
      </c>
      <c r="AB9" s="78">
        <v>1.0699999999999999E-2</v>
      </c>
      <c r="AD9" s="15" t="s">
        <v>45</v>
      </c>
      <c r="AE9" s="18">
        <v>50</v>
      </c>
      <c r="AF9" s="15" t="s">
        <v>156</v>
      </c>
      <c r="AG9" s="78">
        <v>1.0699999999999999E-2</v>
      </c>
    </row>
    <row r="10" spans="2:35">
      <c r="B10" s="24" t="s">
        <v>31</v>
      </c>
      <c r="C10" s="32">
        <f>SUM(F10,K10,P10,U10,Z10)</f>
        <v>225020</v>
      </c>
      <c r="E10" s="15" t="s">
        <v>31</v>
      </c>
      <c r="F10" s="19">
        <f>F$5*F$8</f>
        <v>54800</v>
      </c>
      <c r="G10" s="15"/>
      <c r="H10" s="16"/>
      <c r="J10" s="15" t="s">
        <v>31</v>
      </c>
      <c r="K10" s="19">
        <f>K$5*K$8</f>
        <v>37600</v>
      </c>
      <c r="L10" s="15"/>
      <c r="M10" s="16"/>
      <c r="O10" s="15" t="s">
        <v>31</v>
      </c>
      <c r="P10" s="19">
        <f>P$5*P$8</f>
        <v>33000</v>
      </c>
      <c r="Q10" s="15"/>
      <c r="R10" s="16"/>
      <c r="T10" s="15" t="s">
        <v>31</v>
      </c>
      <c r="U10" s="19">
        <f>U$5*U$8</f>
        <v>58520</v>
      </c>
      <c r="V10" s="15"/>
      <c r="W10" s="16"/>
      <c r="Y10" s="15" t="s">
        <v>31</v>
      </c>
      <c r="Z10" s="19">
        <f>Z$5*Z$8</f>
        <v>41100</v>
      </c>
      <c r="AA10" s="15"/>
      <c r="AB10" s="16"/>
      <c r="AD10" s="15" t="s">
        <v>31</v>
      </c>
      <c r="AE10" s="19">
        <f>AE$5*AE$8</f>
        <v>38700</v>
      </c>
      <c r="AF10" s="15"/>
      <c r="AG10" s="16"/>
    </row>
    <row r="11" spans="2:35">
      <c r="B11" s="24"/>
      <c r="C11" s="23"/>
      <c r="E11" s="15" t="s">
        <v>22</v>
      </c>
      <c r="F11" s="29">
        <f>(1+F12)*F$5</f>
        <v>260.3</v>
      </c>
      <c r="G11" s="15" t="s">
        <v>76</v>
      </c>
      <c r="H11" s="29">
        <f>1*F$8-H$27*2</f>
        <v>80.858560000000011</v>
      </c>
      <c r="J11" s="15" t="s">
        <v>22</v>
      </c>
      <c r="K11" s="29">
        <f>(1+K12)*K$5</f>
        <v>178.6</v>
      </c>
      <c r="L11" s="15" t="s">
        <v>76</v>
      </c>
      <c r="M11" s="29">
        <f>1*K$8-M$27*2</f>
        <v>103.43872000000002</v>
      </c>
      <c r="O11" s="15" t="s">
        <v>22</v>
      </c>
      <c r="P11" s="29">
        <f>(1+P12)*P$5</f>
        <v>158.4</v>
      </c>
      <c r="Q11" s="15" t="s">
        <v>76</v>
      </c>
      <c r="R11" s="29">
        <f>1*P$8-R$27*2</f>
        <v>109.47760000000001</v>
      </c>
      <c r="T11" s="15" t="s">
        <v>22</v>
      </c>
      <c r="U11" s="29">
        <f>(1+U12)*U$5</f>
        <v>7.22</v>
      </c>
      <c r="V11" s="15" t="s">
        <v>76</v>
      </c>
      <c r="W11" s="29">
        <f>1*U$8-W$27*2</f>
        <v>7575.9749439999996</v>
      </c>
      <c r="Y11" s="15" t="s">
        <v>22</v>
      </c>
      <c r="Z11" s="29">
        <f>(1+Z12)*Z$5</f>
        <v>130.15</v>
      </c>
      <c r="AA11" s="15" t="s">
        <v>76</v>
      </c>
      <c r="AB11" s="29">
        <f>1*Z$8-AB$27*2</f>
        <v>198.84392000000003</v>
      </c>
      <c r="AD11" s="15" t="s">
        <v>22</v>
      </c>
      <c r="AE11" s="29">
        <f>(1+AE12)*AE$5</f>
        <v>12.254999999999999</v>
      </c>
      <c r="AF11" s="15" t="s">
        <v>76</v>
      </c>
      <c r="AG11" s="29">
        <f>1*AE$8-AG$27*2</f>
        <v>2901.9946399999999</v>
      </c>
    </row>
    <row r="12" spans="2:35">
      <c r="B12" s="24"/>
      <c r="C12" s="23"/>
      <c r="E12" s="15" t="s">
        <v>39</v>
      </c>
      <c r="F12" s="34">
        <v>-0.05</v>
      </c>
      <c r="G12" s="15" t="s">
        <v>40</v>
      </c>
      <c r="H12" s="29">
        <f>F12*F$10-H$27*2</f>
        <v>-2859.1414399999999</v>
      </c>
      <c r="J12" s="15" t="s">
        <v>39</v>
      </c>
      <c r="K12" s="34">
        <v>-0.05</v>
      </c>
      <c r="L12" s="15" t="s">
        <v>40</v>
      </c>
      <c r="M12" s="29">
        <f>K12*K$10-M$27*2</f>
        <v>-1976.5612799999999</v>
      </c>
      <c r="O12" s="15" t="s">
        <v>39</v>
      </c>
      <c r="P12" s="34">
        <v>-0.04</v>
      </c>
      <c r="Q12" s="15" t="s">
        <v>40</v>
      </c>
      <c r="R12" s="29">
        <f>P12*P$10-R$27*2</f>
        <v>-1410.5224000000001</v>
      </c>
      <c r="T12" s="15" t="s">
        <v>39</v>
      </c>
      <c r="U12" s="34">
        <v>-0.05</v>
      </c>
      <c r="V12" s="15" t="s">
        <v>40</v>
      </c>
      <c r="W12" s="29">
        <f>U12*U$10-W$27*2</f>
        <v>-3050.0250559999999</v>
      </c>
      <c r="Y12" s="15" t="s">
        <v>39</v>
      </c>
      <c r="Z12" s="34">
        <v>-0.05</v>
      </c>
      <c r="AA12" s="15" t="s">
        <v>40</v>
      </c>
      <c r="AB12" s="29">
        <f>Z12*Z$10-AB$27*2</f>
        <v>-2156.1560800000002</v>
      </c>
      <c r="AD12" s="15" t="s">
        <v>39</v>
      </c>
      <c r="AE12" s="34">
        <v>-0.05</v>
      </c>
      <c r="AF12" s="15" t="s">
        <v>40</v>
      </c>
      <c r="AG12" s="29">
        <f>AE12*AE$10-AG$27*2</f>
        <v>-2033.0053599999999</v>
      </c>
    </row>
    <row r="13" spans="2:35">
      <c r="B13" s="24" t="s">
        <v>41</v>
      </c>
      <c r="C13" s="32">
        <f>SUM(H13,M13,R13,W13,AB13)</f>
        <v>12369.593744</v>
      </c>
      <c r="E13" s="15" t="s">
        <v>35</v>
      </c>
      <c r="F13" s="29">
        <f>(1+F14)*F$5</f>
        <v>287.7</v>
      </c>
      <c r="G13" s="15" t="s">
        <v>41</v>
      </c>
      <c r="H13" s="29">
        <f>(F14)*F$10-H$27*2</f>
        <v>2620.8585600000001</v>
      </c>
      <c r="J13" s="15" t="s">
        <v>35</v>
      </c>
      <c r="K13" s="29">
        <f>(1+K14)*K$5</f>
        <v>197.4</v>
      </c>
      <c r="L13" s="15" t="s">
        <v>41</v>
      </c>
      <c r="M13" s="29">
        <f>(K14)*K$10-M$27*2</f>
        <v>1783.4387200000001</v>
      </c>
      <c r="O13" s="15" t="s">
        <v>35</v>
      </c>
      <c r="P13" s="29">
        <f>(1+P14)*P$5</f>
        <v>181.50000000000003</v>
      </c>
      <c r="Q13" s="15" t="s">
        <v>41</v>
      </c>
      <c r="R13" s="29">
        <f>(P14)*P$10-R$27*2</f>
        <v>3209.4776000000002</v>
      </c>
      <c r="T13" s="15" t="s">
        <v>35</v>
      </c>
      <c r="U13" s="29">
        <f>(1+U14)*U$5</f>
        <v>7.9799999999999995</v>
      </c>
      <c r="V13" s="15" t="s">
        <v>41</v>
      </c>
      <c r="W13" s="29">
        <f>(U14)*U$10-W$27*2</f>
        <v>2801.9749440000001</v>
      </c>
      <c r="Y13" s="15" t="s">
        <v>35</v>
      </c>
      <c r="Z13" s="29">
        <f>(1+Z14)*Z$5</f>
        <v>143.85</v>
      </c>
      <c r="AA13" s="15" t="s">
        <v>41</v>
      </c>
      <c r="AB13" s="29">
        <f>(Z14)*Z$10-AB$27*2</f>
        <v>1953.84392</v>
      </c>
      <c r="AD13" s="15" t="s">
        <v>35</v>
      </c>
      <c r="AE13" s="29">
        <f>(1+AE14)*AE$5</f>
        <v>13.545000000000002</v>
      </c>
      <c r="AF13" s="15" t="s">
        <v>41</v>
      </c>
      <c r="AG13" s="29">
        <f>(AE14)*AE$10-AG$27*2</f>
        <v>1836.9946400000001</v>
      </c>
    </row>
    <row r="14" spans="2:35">
      <c r="B14" s="24" t="s">
        <v>47</v>
      </c>
      <c r="C14" s="27">
        <f>IF(C$10&lt;&gt;0,C13/C$10,0)</f>
        <v>5.4971085876810946E-2</v>
      </c>
      <c r="E14" s="15" t="s">
        <v>46</v>
      </c>
      <c r="F14" s="34">
        <v>0.05</v>
      </c>
      <c r="G14" s="15" t="s">
        <v>47</v>
      </c>
      <c r="H14" s="17">
        <f>IF(F$8&lt;&gt;0,H13/F$10,0)</f>
        <v>4.7825886131386865E-2</v>
      </c>
      <c r="J14" s="15" t="s">
        <v>46</v>
      </c>
      <c r="K14" s="34">
        <v>0.05</v>
      </c>
      <c r="L14" s="15" t="s">
        <v>47</v>
      </c>
      <c r="M14" s="17">
        <f>IF(K$8&lt;&gt;0,M13/K$10,0)</f>
        <v>4.7431880851063833E-2</v>
      </c>
      <c r="O14" s="15" t="s">
        <v>46</v>
      </c>
      <c r="P14" s="34">
        <v>0.1</v>
      </c>
      <c r="Q14" s="15" t="s">
        <v>47</v>
      </c>
      <c r="R14" s="17">
        <f>IF(P$8&lt;&gt;0,R13/P$10,0)</f>
        <v>9.7256896969696971E-2</v>
      </c>
      <c r="T14" s="15" t="s">
        <v>46</v>
      </c>
      <c r="U14" s="34">
        <v>0.05</v>
      </c>
      <c r="V14" s="15" t="s">
        <v>47</v>
      </c>
      <c r="W14" s="17">
        <f>IF(U$8&lt;&gt;0,W13/U$10,0)</f>
        <v>4.7880638140806564E-2</v>
      </c>
      <c r="Y14" s="15" t="s">
        <v>46</v>
      </c>
      <c r="Z14" s="34">
        <v>0.05</v>
      </c>
      <c r="AA14" s="15" t="s">
        <v>47</v>
      </c>
      <c r="AB14" s="17">
        <f>IF(Z$8&lt;&gt;0,AB13/Z$10,0)</f>
        <v>4.7538781508515815E-2</v>
      </c>
      <c r="AD14" s="15" t="s">
        <v>46</v>
      </c>
      <c r="AE14" s="34">
        <v>0.05</v>
      </c>
      <c r="AF14" s="15" t="s">
        <v>47</v>
      </c>
      <c r="AG14" s="17">
        <f>IF(AE$8&lt;&gt;0,AG13/AE$10,0)</f>
        <v>4.7467561757105946E-2</v>
      </c>
    </row>
    <row r="15" spans="2:35">
      <c r="B15" s="24" t="s">
        <v>42</v>
      </c>
      <c r="C15" s="32">
        <f>SUM(H15,M15,R15,W15,AB15)</f>
        <v>30750.593743999998</v>
      </c>
      <c r="E15" s="15" t="s">
        <v>36</v>
      </c>
      <c r="F15" s="29">
        <f>(1+F16)*F$5</f>
        <v>328.8</v>
      </c>
      <c r="G15" s="15" t="s">
        <v>42</v>
      </c>
      <c r="H15" s="29">
        <f>IF(ISNUMBER(F15),(F16)*F$10-H$27*2,0)</f>
        <v>10840.858560000001</v>
      </c>
      <c r="J15" s="15" t="s">
        <v>36</v>
      </c>
      <c r="K15" s="29">
        <f>(1+K16)*K$5</f>
        <v>206.8</v>
      </c>
      <c r="L15" s="15" t="s">
        <v>42</v>
      </c>
      <c r="M15" s="29">
        <f>IF(ISNUMBER(K15),(K16)*K$10-M$27*2,0)</f>
        <v>3663.4387200000001</v>
      </c>
      <c r="O15" s="15" t="s">
        <v>36</v>
      </c>
      <c r="P15" s="29">
        <f>(1+P16)*P$5</f>
        <v>198</v>
      </c>
      <c r="Q15" s="15" t="s">
        <v>42</v>
      </c>
      <c r="R15" s="29">
        <f>IF(ISNUMBER(P15),(P16)*P$10-R$27*2,0)</f>
        <v>6509.4776000000002</v>
      </c>
      <c r="T15" s="15" t="s">
        <v>36</v>
      </c>
      <c r="U15" s="29">
        <f>(1+U16)*U$5</f>
        <v>8.36</v>
      </c>
      <c r="V15" s="15" t="s">
        <v>42</v>
      </c>
      <c r="W15" s="29">
        <f>IF(ISNUMBER(U15),(U16)*U$10-W$27*2,0)</f>
        <v>5727.9749439999996</v>
      </c>
      <c r="Y15" s="15" t="s">
        <v>36</v>
      </c>
      <c r="Z15" s="29">
        <f>(1+Z16)*Z$5</f>
        <v>150.70000000000002</v>
      </c>
      <c r="AA15" s="15" t="s">
        <v>42</v>
      </c>
      <c r="AB15" s="29">
        <f>IF(ISNUMBER(Z15),(Z16)*Z$10-AB$27*2,0)</f>
        <v>4008.8439199999998</v>
      </c>
      <c r="AD15" s="15" t="s">
        <v>36</v>
      </c>
      <c r="AE15" s="29">
        <f>(1+AE16)*AE$5</f>
        <v>14.190000000000001</v>
      </c>
      <c r="AF15" s="15" t="s">
        <v>42</v>
      </c>
      <c r="AG15" s="29">
        <f>IF(ISNUMBER(AE15),(AE16)*AE$10-AG$27*2,0)</f>
        <v>3771.9946399999999</v>
      </c>
    </row>
    <row r="16" spans="2:35">
      <c r="B16" s="24" t="s">
        <v>47</v>
      </c>
      <c r="C16" s="27">
        <f>IF(C$10&lt;&gt;0,C15/C$10,0)</f>
        <v>0.13665715822593547</v>
      </c>
      <c r="E16" s="15" t="s">
        <v>48</v>
      </c>
      <c r="F16" s="34">
        <v>0.2</v>
      </c>
      <c r="G16" s="15" t="s">
        <v>49</v>
      </c>
      <c r="H16" s="17">
        <f>IF(F$8&lt;&gt;0,H15/F$10,0)</f>
        <v>0.19782588613138688</v>
      </c>
      <c r="J16" s="15" t="s">
        <v>48</v>
      </c>
      <c r="K16" s="34">
        <v>0.1</v>
      </c>
      <c r="L16" s="15" t="s">
        <v>49</v>
      </c>
      <c r="M16" s="17">
        <f>IF(K$8&lt;&gt;0,M15/K$10,0)</f>
        <v>9.7431880851063829E-2</v>
      </c>
      <c r="O16" s="15" t="s">
        <v>48</v>
      </c>
      <c r="P16" s="34">
        <v>0.2</v>
      </c>
      <c r="Q16" s="15" t="s">
        <v>49</v>
      </c>
      <c r="R16" s="17">
        <f>IF(P$8&lt;&gt;0,R15/P$10,0)</f>
        <v>0.19725689696969698</v>
      </c>
      <c r="T16" s="15" t="s">
        <v>48</v>
      </c>
      <c r="U16" s="34">
        <v>0.1</v>
      </c>
      <c r="V16" s="15" t="s">
        <v>49</v>
      </c>
      <c r="W16" s="17">
        <f>IF(U$8&lt;&gt;0,W15/U$10,0)</f>
        <v>9.7880638140806553E-2</v>
      </c>
      <c r="Y16" s="15" t="s">
        <v>48</v>
      </c>
      <c r="Z16" s="34">
        <v>0.1</v>
      </c>
      <c r="AA16" s="15" t="s">
        <v>49</v>
      </c>
      <c r="AB16" s="17">
        <f>IF(Z$8&lt;&gt;0,AB15/Z$10,0)</f>
        <v>9.7538781508515804E-2</v>
      </c>
      <c r="AD16" s="15" t="s">
        <v>48</v>
      </c>
      <c r="AE16" s="34">
        <v>0.1</v>
      </c>
      <c r="AF16" s="15" t="s">
        <v>49</v>
      </c>
      <c r="AG16" s="17">
        <f>IF(AE$8&lt;&gt;0,AG15/AE$10,0)</f>
        <v>9.7467561757105942E-2</v>
      </c>
    </row>
    <row r="17" spans="2:33">
      <c r="B17" s="24" t="s">
        <v>43</v>
      </c>
      <c r="C17" s="32">
        <f>SUM(H17,M17,R17,W17,AB17)</f>
        <v>51197.593743999998</v>
      </c>
      <c r="E17" s="15" t="s">
        <v>37</v>
      </c>
      <c r="F17" s="29">
        <f>(1+F18)*F$5</f>
        <v>356.2</v>
      </c>
      <c r="G17" s="15" t="s">
        <v>43</v>
      </c>
      <c r="H17" s="29">
        <f>IF(ISNUMBER(F17),(F18)*F$10-H$27*2,0)</f>
        <v>16320.858560000001</v>
      </c>
      <c r="J17" s="15" t="s">
        <v>37</v>
      </c>
      <c r="K17" s="29">
        <f>(1+K18)*K$5</f>
        <v>225.6</v>
      </c>
      <c r="L17" s="15" t="s">
        <v>43</v>
      </c>
      <c r="M17" s="29">
        <f>IF(ISNUMBER(K17),(K18)*K$10-M$27*2,0)</f>
        <v>7423.4387200000001</v>
      </c>
      <c r="O17" s="15" t="s">
        <v>37</v>
      </c>
      <c r="P17" s="29">
        <f>(1+P18)*P$5</f>
        <v>214.5</v>
      </c>
      <c r="Q17" s="15" t="s">
        <v>43</v>
      </c>
      <c r="R17" s="29">
        <f>IF(ISNUMBER(P17),(P18)*P$10-R$27*2,0)</f>
        <v>9809.4776000000002</v>
      </c>
      <c r="T17" s="15" t="s">
        <v>37</v>
      </c>
      <c r="U17" s="29">
        <f>(1+U18)*U$5</f>
        <v>9.1199999999999992</v>
      </c>
      <c r="V17" s="15" t="s">
        <v>43</v>
      </c>
      <c r="W17" s="29">
        <f>IF(ISNUMBER(U17),(U18)*U$10-W$27*2,0)</f>
        <v>11579.974944</v>
      </c>
      <c r="Y17" s="15" t="s">
        <v>37</v>
      </c>
      <c r="Z17" s="29">
        <f>(1+Z18)*Z$5</f>
        <v>157.54999999999998</v>
      </c>
      <c r="AA17" s="15" t="s">
        <v>43</v>
      </c>
      <c r="AB17" s="29">
        <f>IF(ISNUMBER(Z17),(Z18)*Z$10-AB$27*2,0)</f>
        <v>6063.8439200000003</v>
      </c>
      <c r="AD17" s="15" t="s">
        <v>37</v>
      </c>
      <c r="AE17" s="29">
        <f>(1+AE18)*AE$5</f>
        <v>14.834999999999999</v>
      </c>
      <c r="AF17" s="15" t="s">
        <v>43</v>
      </c>
      <c r="AG17" s="29">
        <f>IF(ISNUMBER(AE17),(AE18)*AE$10-AG$27*2,0)</f>
        <v>5706.9946399999999</v>
      </c>
    </row>
    <row r="18" spans="2:33">
      <c r="B18" s="24" t="s">
        <v>47</v>
      </c>
      <c r="C18" s="27">
        <f>IF(C$10&lt;&gt;0,C17/C$10,0)</f>
        <v>0.22752463667229578</v>
      </c>
      <c r="E18" s="15" t="s">
        <v>50</v>
      </c>
      <c r="F18" s="34">
        <v>0.3</v>
      </c>
      <c r="G18" s="15" t="s">
        <v>51</v>
      </c>
      <c r="H18" s="17">
        <f>IF(F$8&lt;&gt;0,H17/F$10,0)</f>
        <v>0.29782588613138689</v>
      </c>
      <c r="J18" s="15" t="s">
        <v>50</v>
      </c>
      <c r="K18" s="34">
        <v>0.2</v>
      </c>
      <c r="L18" s="15" t="s">
        <v>51</v>
      </c>
      <c r="M18" s="17">
        <f>IF(K$8&lt;&gt;0,M17/K$10,0)</f>
        <v>0.19743188085106383</v>
      </c>
      <c r="O18" s="15" t="s">
        <v>50</v>
      </c>
      <c r="P18" s="34">
        <v>0.3</v>
      </c>
      <c r="Q18" s="15" t="s">
        <v>51</v>
      </c>
      <c r="R18" s="17">
        <f>IF(P$8&lt;&gt;0,R17/P$10,0)</f>
        <v>0.29725689696969698</v>
      </c>
      <c r="T18" s="15" t="s">
        <v>50</v>
      </c>
      <c r="U18" s="34">
        <v>0.2</v>
      </c>
      <c r="V18" s="15" t="s">
        <v>51</v>
      </c>
      <c r="W18" s="17">
        <f>IF(U$8&lt;&gt;0,W17/U$10,0)</f>
        <v>0.19788063814080656</v>
      </c>
      <c r="Y18" s="15" t="s">
        <v>50</v>
      </c>
      <c r="Z18" s="34">
        <v>0.15</v>
      </c>
      <c r="AA18" s="15" t="s">
        <v>51</v>
      </c>
      <c r="AB18" s="17">
        <f>IF(Z$8&lt;&gt;0,AB17/Z$10,0)</f>
        <v>0.14753878150851582</v>
      </c>
      <c r="AD18" s="15" t="s">
        <v>50</v>
      </c>
      <c r="AE18" s="34">
        <v>0.15</v>
      </c>
      <c r="AF18" s="15" t="s">
        <v>51</v>
      </c>
      <c r="AG18" s="17">
        <f>IF(AE$8&lt;&gt;0,AG17/AE$10,0)</f>
        <v>0.14746756175710593</v>
      </c>
    </row>
    <row r="19" spans="2:33">
      <c r="B19" s="24" t="s">
        <v>44</v>
      </c>
      <c r="C19" s="32">
        <f>SUM(H19,M19,R19,W19,AB19)</f>
        <v>80424.593743999998</v>
      </c>
      <c r="E19" s="15" t="s">
        <v>38</v>
      </c>
      <c r="F19" s="29">
        <f>(1+F20)*F$5</f>
        <v>411</v>
      </c>
      <c r="G19" s="15" t="s">
        <v>44</v>
      </c>
      <c r="H19" s="29">
        <f>IF(ISNUMBER(F19),(F20)*F$10-H$27*2,0)</f>
        <v>27280.858560000001</v>
      </c>
      <c r="J19" s="15" t="s">
        <v>38</v>
      </c>
      <c r="K19" s="29">
        <f>(1+K20)*K$5</f>
        <v>244.4</v>
      </c>
      <c r="L19" s="15" t="s">
        <v>44</v>
      </c>
      <c r="M19" s="29">
        <f>IF(ISNUMBER(K19),(K20)*K$10-M$27*2,0)</f>
        <v>11183.43872</v>
      </c>
      <c r="O19" s="15" t="s">
        <v>38</v>
      </c>
      <c r="P19" s="29">
        <f>(1+P20)*P$5</f>
        <v>247.5</v>
      </c>
      <c r="Q19" s="15" t="s">
        <v>44</v>
      </c>
      <c r="R19" s="29">
        <f>IF(ISNUMBER(P19),(P20)*P$10-R$27*2,0)</f>
        <v>16409.477599999998</v>
      </c>
      <c r="T19" s="15" t="s">
        <v>38</v>
      </c>
      <c r="U19" s="29">
        <f>(1+U20)*U$5</f>
        <v>9.879999999999999</v>
      </c>
      <c r="V19" s="15" t="s">
        <v>44</v>
      </c>
      <c r="W19" s="29">
        <f>IF(ISNUMBER(U19),(U20)*U$10-W$27*2,0)</f>
        <v>17431.974944000001</v>
      </c>
      <c r="Y19" s="15" t="s">
        <v>38</v>
      </c>
      <c r="Z19" s="29">
        <f>(1+Z20)*Z$5</f>
        <v>164.4</v>
      </c>
      <c r="AA19" s="15" t="s">
        <v>44</v>
      </c>
      <c r="AB19" s="29">
        <f>IF(ISNUMBER(Z19),(Z20)*Z$10-AB$27*2,0)</f>
        <v>8118.8439200000003</v>
      </c>
      <c r="AD19" s="15" t="s">
        <v>38</v>
      </c>
      <c r="AE19" s="29">
        <f>(1+AE20)*AE$5</f>
        <v>15.48</v>
      </c>
      <c r="AF19" s="15" t="s">
        <v>44</v>
      </c>
      <c r="AG19" s="29">
        <f>IF(ISNUMBER(AE19),(AE20)*AE$10-AG$27*2,0)</f>
        <v>7641.9946399999999</v>
      </c>
    </row>
    <row r="20" spans="2:33">
      <c r="B20" s="24" t="s">
        <v>47</v>
      </c>
      <c r="C20" s="27">
        <f>IF(C$10&lt;&gt;0,C19/C$10,0)</f>
        <v>0.35741086900719937</v>
      </c>
      <c r="E20" s="15" t="s">
        <v>52</v>
      </c>
      <c r="F20" s="34">
        <v>0.5</v>
      </c>
      <c r="G20" s="15" t="s">
        <v>53</v>
      </c>
      <c r="H20" s="17">
        <f>IF(F$8&lt;&gt;0,H19/F$10,0)</f>
        <v>0.4978258861313869</v>
      </c>
      <c r="J20" s="15" t="s">
        <v>52</v>
      </c>
      <c r="K20" s="34">
        <v>0.3</v>
      </c>
      <c r="L20" s="15" t="s">
        <v>53</v>
      </c>
      <c r="M20" s="17">
        <f>IF(K$8&lt;&gt;0,M19/K$10,0)</f>
        <v>0.29743188085106381</v>
      </c>
      <c r="O20" s="15" t="s">
        <v>52</v>
      </c>
      <c r="P20" s="34">
        <v>0.5</v>
      </c>
      <c r="Q20" s="15" t="s">
        <v>53</v>
      </c>
      <c r="R20" s="17">
        <f>IF(P$8&lt;&gt;0,R19/P$10,0)</f>
        <v>0.49725689696969694</v>
      </c>
      <c r="T20" s="15" t="s">
        <v>52</v>
      </c>
      <c r="U20" s="34">
        <v>0.3</v>
      </c>
      <c r="V20" s="15" t="s">
        <v>53</v>
      </c>
      <c r="W20" s="17">
        <f>IF(U$8&lt;&gt;0,W19/U$10,0)</f>
        <v>0.29788063814080656</v>
      </c>
      <c r="Y20" s="15" t="s">
        <v>52</v>
      </c>
      <c r="Z20" s="34">
        <v>0.2</v>
      </c>
      <c r="AA20" s="15" t="s">
        <v>53</v>
      </c>
      <c r="AB20" s="17">
        <f>IF(Z$8&lt;&gt;0,AB19/Z$10,0)</f>
        <v>0.19753878150851581</v>
      </c>
      <c r="AD20" s="15" t="s">
        <v>52</v>
      </c>
      <c r="AE20" s="34">
        <v>0.2</v>
      </c>
      <c r="AF20" s="15" t="s">
        <v>53</v>
      </c>
      <c r="AG20" s="17">
        <f>IF(AE$8&lt;&gt;0,AG19/AE$10,0)</f>
        <v>0.19746756175710595</v>
      </c>
    </row>
    <row r="21" spans="2:33">
      <c r="B21" s="24"/>
      <c r="C21" s="23"/>
      <c r="E21" s="15" t="s">
        <v>73</v>
      </c>
      <c r="F21" s="30">
        <v>1</v>
      </c>
      <c r="G21" s="15" t="s">
        <v>597</v>
      </c>
      <c r="H21" s="29" t="e">
        <f ca="1">OptionPrice(LEFT(G3),H3,F4,H4,H2,H8,H9)</f>
        <v>#VALUE!</v>
      </c>
      <c r="J21" s="15" t="s">
        <v>73</v>
      </c>
      <c r="K21" s="30">
        <v>1</v>
      </c>
      <c r="L21" s="15" t="s">
        <v>597</v>
      </c>
      <c r="M21" s="29" t="e">
        <f ca="1">OptionPrice(LEFT(L3),M3,K4,M4,M2,M8,M9)</f>
        <v>#VALUE!</v>
      </c>
      <c r="O21" s="15" t="s">
        <v>73</v>
      </c>
      <c r="P21" s="30">
        <v>1</v>
      </c>
      <c r="Q21" s="15" t="s">
        <v>597</v>
      </c>
      <c r="R21" s="29" t="e">
        <f ca="1">OptionPrice(LEFT(Q3),R3,P4,R4,R2,R8,R9)</f>
        <v>#VALUE!</v>
      </c>
      <c r="T21" s="15" t="s">
        <v>73</v>
      </c>
      <c r="U21" s="30">
        <v>1</v>
      </c>
      <c r="V21" s="15" t="s">
        <v>597</v>
      </c>
      <c r="W21" s="29" t="e">
        <f ca="1">OptionPrice(LEFT(V3),W3,U4,W4,W2,W8,W9)</f>
        <v>#VALUE!</v>
      </c>
      <c r="Y21" s="15" t="s">
        <v>73</v>
      </c>
      <c r="Z21" s="30">
        <v>1</v>
      </c>
      <c r="AA21" s="15" t="s">
        <v>597</v>
      </c>
      <c r="AB21" s="29">
        <f>OptionPrice(LEFT(AA3),AB3,Z4,AB4,AB2,AB8,AB9)</f>
        <v>0</v>
      </c>
      <c r="AD21" s="15" t="s">
        <v>73</v>
      </c>
      <c r="AE21" s="30">
        <v>1</v>
      </c>
      <c r="AF21" s="15" t="s">
        <v>597</v>
      </c>
      <c r="AG21" s="29">
        <f>OptionPrice(LEFT(AF3),AG3,AE4,AG4,AG2,AG8,AG9)</f>
        <v>0</v>
      </c>
    </row>
    <row r="22" spans="2:33">
      <c r="B22" s="24"/>
      <c r="C22" s="23"/>
      <c r="E22" s="15" t="s">
        <v>69</v>
      </c>
      <c r="F22" s="30"/>
      <c r="G22" s="15" t="s">
        <v>594</v>
      </c>
      <c r="H22" s="17" t="e">
        <f ca="1">OptionDelta(LEFT(G3),H3,F4,H4,H2,H8,H9)</f>
        <v>#VALUE!</v>
      </c>
      <c r="J22" s="15" t="s">
        <v>69</v>
      </c>
      <c r="K22" s="30"/>
      <c r="L22" s="15" t="s">
        <v>594</v>
      </c>
      <c r="M22" s="17" t="e">
        <f ca="1">OptionDelta(LEFT(L3),M3,K4,M4,M2,M8,M9)</f>
        <v>#VALUE!</v>
      </c>
      <c r="O22" s="15" t="s">
        <v>69</v>
      </c>
      <c r="P22" s="30"/>
      <c r="Q22" s="15" t="s">
        <v>594</v>
      </c>
      <c r="R22" s="17" t="e">
        <f ca="1">OptionDelta(LEFT(Q3),R3,P4,R4,R2,R8,R9)</f>
        <v>#VALUE!</v>
      </c>
      <c r="T22" s="15" t="s">
        <v>69</v>
      </c>
      <c r="U22" s="30"/>
      <c r="V22" s="15" t="s">
        <v>594</v>
      </c>
      <c r="W22" s="17" t="e">
        <f ca="1">OptionDelta(LEFT(V3),W3,U4,W4,W2,W8,W9)</f>
        <v>#VALUE!</v>
      </c>
      <c r="Y22" s="15" t="s">
        <v>69</v>
      </c>
      <c r="Z22" s="30"/>
      <c r="AA22" s="15" t="s">
        <v>594</v>
      </c>
      <c r="AB22" s="17">
        <f>OptionDelta(LEFT(AA3),AB3,Z4,AB4,AB2,AB8,AB9)</f>
        <v>0</v>
      </c>
      <c r="AD22" s="15" t="s">
        <v>69</v>
      </c>
      <c r="AE22" s="30"/>
      <c r="AF22" s="15" t="s">
        <v>594</v>
      </c>
      <c r="AG22" s="17">
        <f>OptionDelta(LEFT(AF3),AG3,AE4,AG4,AG2,AG8,AG9)</f>
        <v>0</v>
      </c>
    </row>
    <row r="23" spans="2:33">
      <c r="B23" s="24"/>
      <c r="C23" s="23"/>
      <c r="E23" s="15" t="s">
        <v>70</v>
      </c>
      <c r="F23" s="20">
        <f>(1-F22/F$21)</f>
        <v>1</v>
      </c>
      <c r="G23" s="15" t="s">
        <v>86</v>
      </c>
      <c r="H23" s="29" t="e">
        <f ca="1">OptionTheta(LEFT(G3),H3,F4,H4,H2,H8,H9)</f>
        <v>#VALUE!</v>
      </c>
      <c r="J23" s="15" t="s">
        <v>70</v>
      </c>
      <c r="K23" s="20">
        <f>(1-K22/K$21)</f>
        <v>1</v>
      </c>
      <c r="L23" s="15" t="s">
        <v>86</v>
      </c>
      <c r="M23" s="29" t="e">
        <f ca="1">OptionTheta(LEFT(L3),M3,K4,M4,M2,M8,M9)</f>
        <v>#VALUE!</v>
      </c>
      <c r="O23" s="15" t="s">
        <v>70</v>
      </c>
      <c r="P23" s="20">
        <f>(1-P22/P$21)</f>
        <v>1</v>
      </c>
      <c r="Q23" s="15" t="s">
        <v>86</v>
      </c>
      <c r="R23" s="29" t="e">
        <f ca="1">OptionTheta(LEFT(Q3),R3,P4,R4,R2,R8,R9)</f>
        <v>#VALUE!</v>
      </c>
      <c r="T23" s="15" t="s">
        <v>70</v>
      </c>
      <c r="U23" s="20">
        <f>(1-U22/U$21)</f>
        <v>1</v>
      </c>
      <c r="V23" s="15" t="s">
        <v>86</v>
      </c>
      <c r="W23" s="29" t="e">
        <f ca="1">OptionTheta(LEFT(V3),W3,U4,W4,W2,W8,W9)</f>
        <v>#VALUE!</v>
      </c>
      <c r="Y23" s="15" t="s">
        <v>70</v>
      </c>
      <c r="Z23" s="20">
        <f>(1-Z22/Z$21)</f>
        <v>1</v>
      </c>
      <c r="AA23" s="15" t="s">
        <v>86</v>
      </c>
      <c r="AB23" s="29">
        <f>OptionTheta(LEFT(AA3),AB3,Z4,AB4,AB2,AB8,AB9)</f>
        <v>0</v>
      </c>
      <c r="AD23" s="15" t="s">
        <v>70</v>
      </c>
      <c r="AE23" s="20">
        <f>(1-AE22/AE$21)</f>
        <v>1</v>
      </c>
      <c r="AF23" s="15" t="s">
        <v>86</v>
      </c>
      <c r="AG23" s="29">
        <f>OptionTheta(LEFT(AF3),AG3,AE4,AG4,AG2,AG8,AG9)</f>
        <v>0</v>
      </c>
    </row>
    <row r="24" spans="2:33">
      <c r="B24" s="24"/>
      <c r="C24" s="23"/>
      <c r="E24" s="15" t="s">
        <v>71</v>
      </c>
      <c r="F24" s="30"/>
      <c r="G24" s="15" t="s">
        <v>88</v>
      </c>
      <c r="H24" s="17" t="e">
        <f ca="1">OptionGamma(H3,F4,H4,H2,H8,H9)</f>
        <v>#VALUE!</v>
      </c>
      <c r="J24" s="15" t="s">
        <v>71</v>
      </c>
      <c r="K24" s="30"/>
      <c r="L24" s="15" t="s">
        <v>88</v>
      </c>
      <c r="M24" s="17" t="e">
        <f ca="1">OptionGamma(M3,K4,M4,M2,M8,M9)</f>
        <v>#VALUE!</v>
      </c>
      <c r="O24" s="15" t="s">
        <v>71</v>
      </c>
      <c r="P24" s="30"/>
      <c r="Q24" s="15" t="s">
        <v>88</v>
      </c>
      <c r="R24" s="17" t="e">
        <f ca="1">OptionGamma(R3,P4,R4,R2,R8,R9)</f>
        <v>#VALUE!</v>
      </c>
      <c r="T24" s="15" t="s">
        <v>71</v>
      </c>
      <c r="U24" s="30"/>
      <c r="V24" s="15" t="s">
        <v>88</v>
      </c>
      <c r="W24" s="17" t="e">
        <f ca="1">OptionGamma(W3,U4,W4,W2,W8,W9)</f>
        <v>#VALUE!</v>
      </c>
      <c r="Y24" s="15" t="s">
        <v>71</v>
      </c>
      <c r="Z24" s="30"/>
      <c r="AA24" s="15" t="s">
        <v>88</v>
      </c>
      <c r="AB24" s="17" t="e">
        <f>OptionGamma(AB3,Z4,AB4,AB2,AB8,AB9)</f>
        <v>#VALUE!</v>
      </c>
      <c r="AD24" s="15" t="s">
        <v>71</v>
      </c>
      <c r="AE24" s="30"/>
      <c r="AF24" s="15" t="s">
        <v>88</v>
      </c>
      <c r="AG24" s="17" t="e">
        <f>OptionGamma(AG3,AE4,AG4,AG2,AG8,AG9)</f>
        <v>#VALUE!</v>
      </c>
    </row>
    <row r="25" spans="2:33">
      <c r="B25" s="24"/>
      <c r="C25" s="23"/>
      <c r="E25" s="15" t="s">
        <v>72</v>
      </c>
      <c r="F25" s="20">
        <f>(1-F24/F$21)</f>
        <v>1</v>
      </c>
      <c r="G25" s="15" t="s">
        <v>633</v>
      </c>
      <c r="H25" s="17" t="e">
        <f ca="1">ImpliedVolatility(LEFT(G3),H3,F4,H2,H4,H9,G5,12%)</f>
        <v>#VALUE!</v>
      </c>
      <c r="J25" s="15" t="s">
        <v>72</v>
      </c>
      <c r="K25" s="20">
        <f>(1-K24/K$21)</f>
        <v>1</v>
      </c>
      <c r="L25" s="15" t="s">
        <v>633</v>
      </c>
      <c r="M25" s="17" t="e">
        <f ca="1">ImpliedVolatility(LEFT(L3),M3,K4,M2,M4,M9,L5,12%)</f>
        <v>#VALUE!</v>
      </c>
      <c r="O25" s="15" t="s">
        <v>72</v>
      </c>
      <c r="P25" s="20">
        <f>(1-P24/P$21)</f>
        <v>1</v>
      </c>
      <c r="Q25" s="15" t="s">
        <v>633</v>
      </c>
      <c r="R25" s="17" t="e">
        <f ca="1">ImpliedVolatility(LEFT(Q3),R3,P4,R2,R4,R9,Q5,12%)</f>
        <v>#VALUE!</v>
      </c>
      <c r="T25" s="15" t="s">
        <v>72</v>
      </c>
      <c r="U25" s="20">
        <f>(1-U24/U$21)</f>
        <v>1</v>
      </c>
      <c r="V25" s="15" t="s">
        <v>633</v>
      </c>
      <c r="W25" s="17" t="e">
        <f ca="1">ImpliedVolatility(LEFT(V3),W3,U4,W2,W4,W9,V5,12%)</f>
        <v>#VALUE!</v>
      </c>
      <c r="Y25" s="15" t="s">
        <v>72</v>
      </c>
      <c r="Z25" s="20">
        <f>(1-Z24/Z$21)</f>
        <v>1</v>
      </c>
      <c r="AA25" s="15" t="s">
        <v>633</v>
      </c>
      <c r="AB25" s="17">
        <f>ImpliedVolatility(LEFT(AA3),AB3,Z4,AB2,AB4,AB9,AA5,12%)</f>
        <v>0.12</v>
      </c>
      <c r="AD25" s="15" t="s">
        <v>72</v>
      </c>
      <c r="AE25" s="20">
        <f>(1-AE24/AE$21)</f>
        <v>1</v>
      </c>
      <c r="AF25" s="15" t="s">
        <v>633</v>
      </c>
      <c r="AG25" s="17">
        <f>ImpliedVolatility(LEFT(AF3),AG3,AE4,AG2,AG4,AG9,AF5,12%)</f>
        <v>0.12</v>
      </c>
    </row>
    <row r="26" spans="2:33">
      <c r="B26" s="22"/>
      <c r="C26" s="23"/>
      <c r="E26" s="15" t="s">
        <v>7</v>
      </c>
      <c r="F26" s="31">
        <f>IF(F8&lt;&gt;0,20,0)</f>
        <v>20</v>
      </c>
      <c r="G26" s="15"/>
      <c r="H26" s="16"/>
      <c r="J26" s="15" t="s">
        <v>7</v>
      </c>
      <c r="K26" s="31">
        <f>IF(K8&lt;&gt;0,20,0)</f>
        <v>20</v>
      </c>
      <c r="L26" s="15"/>
      <c r="M26" s="16"/>
      <c r="O26" s="15" t="s">
        <v>7</v>
      </c>
      <c r="P26" s="31">
        <f>IF(P8&lt;&gt;0,20,0)</f>
        <v>20</v>
      </c>
      <c r="Q26" s="15"/>
      <c r="R26" s="16"/>
      <c r="T26" s="15" t="s">
        <v>7</v>
      </c>
      <c r="U26" s="31">
        <f>IF(U8&lt;&gt;0,20,0)</f>
        <v>20</v>
      </c>
      <c r="V26" s="15"/>
      <c r="W26" s="16"/>
      <c r="Y26" s="15" t="s">
        <v>7</v>
      </c>
      <c r="Z26" s="31">
        <f>IF(Z8&lt;&gt;0,20,0)</f>
        <v>20</v>
      </c>
      <c r="AA26" s="15"/>
      <c r="AB26" s="16"/>
      <c r="AD26" s="15" t="s">
        <v>7</v>
      </c>
      <c r="AE26" s="31">
        <f>IF(AE8&lt;&gt;0,20,0)</f>
        <v>20</v>
      </c>
      <c r="AF26" s="15"/>
      <c r="AG26" s="16"/>
    </row>
    <row r="27" spans="2:33">
      <c r="B27" s="22" t="s">
        <v>75</v>
      </c>
      <c r="C27" s="29">
        <f>SUM(H27,M27,R27,W27,AB27)</f>
        <v>265.70312799999999</v>
      </c>
      <c r="E27" s="15" t="s">
        <v>16</v>
      </c>
      <c r="F27" s="31">
        <f>0.053%*F$10</f>
        <v>29.044</v>
      </c>
      <c r="G27" s="15" t="s">
        <v>64</v>
      </c>
      <c r="H27" s="29">
        <f>SUM(F$26:F$31)</f>
        <v>59.570719999999994</v>
      </c>
      <c r="J27" s="15" t="s">
        <v>16</v>
      </c>
      <c r="K27" s="31">
        <f>0.053%*K$10</f>
        <v>19.928000000000001</v>
      </c>
      <c r="L27" s="15" t="s">
        <v>64</v>
      </c>
      <c r="M27" s="29">
        <f>SUM(K$26:K$31)</f>
        <v>48.280639999999991</v>
      </c>
      <c r="O27" s="15" t="s">
        <v>16</v>
      </c>
      <c r="P27" s="31">
        <f>0.053%*P$10</f>
        <v>17.489999999999998</v>
      </c>
      <c r="Q27" s="15" t="s">
        <v>64</v>
      </c>
      <c r="R27" s="29">
        <f>SUM(P$26:P$31)</f>
        <v>45.261199999999995</v>
      </c>
      <c r="T27" s="15" t="s">
        <v>16</v>
      </c>
      <c r="U27" s="31">
        <f>0.053%*U$10</f>
        <v>31.015599999999999</v>
      </c>
      <c r="V27" s="15" t="s">
        <v>64</v>
      </c>
      <c r="W27" s="29">
        <f>SUM(U$26:U$31)</f>
        <v>62.012528000000003</v>
      </c>
      <c r="Y27" s="15" t="s">
        <v>16</v>
      </c>
      <c r="Z27" s="31">
        <f>0.053%*Z$10</f>
        <v>21.782999999999998</v>
      </c>
      <c r="AA27" s="15" t="s">
        <v>64</v>
      </c>
      <c r="AB27" s="29">
        <f>SUM(Z$26:Z$31)</f>
        <v>50.578039999999994</v>
      </c>
      <c r="AD27" s="15" t="s">
        <v>16</v>
      </c>
      <c r="AE27" s="31">
        <f>0.053%*AE$10</f>
        <v>20.510999999999999</v>
      </c>
      <c r="AF27" s="15" t="s">
        <v>64</v>
      </c>
      <c r="AG27" s="29">
        <f>SUM(AE$26:AE$31)</f>
        <v>49.002679999999991</v>
      </c>
    </row>
    <row r="28" spans="2:33">
      <c r="B28" s="22"/>
      <c r="C28" s="23"/>
      <c r="E28" s="15" t="s">
        <v>11</v>
      </c>
      <c r="F28" s="31">
        <f>18%*(F26+F27)</f>
        <v>8.8279199999999989</v>
      </c>
      <c r="G28" s="15"/>
      <c r="H28" s="16"/>
      <c r="J28" s="15" t="s">
        <v>11</v>
      </c>
      <c r="K28" s="31">
        <f>18%*(K26+K27)</f>
        <v>7.1870399999999997</v>
      </c>
      <c r="L28" s="15"/>
      <c r="M28" s="16"/>
      <c r="O28" s="15" t="s">
        <v>11</v>
      </c>
      <c r="P28" s="31">
        <f>18%*(P26+P27)</f>
        <v>6.7481999999999989</v>
      </c>
      <c r="Q28" s="15"/>
      <c r="R28" s="16"/>
      <c r="T28" s="15" t="s">
        <v>11</v>
      </c>
      <c r="U28" s="31">
        <f>18%*(U26+U27)</f>
        <v>9.1828079999999996</v>
      </c>
      <c r="V28" s="15"/>
      <c r="W28" s="16"/>
      <c r="Y28" s="15" t="s">
        <v>11</v>
      </c>
      <c r="Z28" s="31">
        <f>18%*(Z26+Z27)</f>
        <v>7.5209399999999995</v>
      </c>
      <c r="AA28" s="15"/>
      <c r="AB28" s="16"/>
      <c r="AD28" s="15" t="s">
        <v>11</v>
      </c>
      <c r="AE28" s="31">
        <f>18%*(AE26+AE27)</f>
        <v>7.2919799999999988</v>
      </c>
      <c r="AF28" s="15"/>
      <c r="AG28" s="16"/>
    </row>
    <row r="29" spans="2:33">
      <c r="B29" s="22"/>
      <c r="C29" s="23"/>
      <c r="E29" s="15" t="s">
        <v>12</v>
      </c>
      <c r="F29" s="31">
        <f>0.05%*F$10*(IF(F$2="B",0,1))</f>
        <v>0</v>
      </c>
      <c r="G29" s="15"/>
      <c r="H29" s="16"/>
      <c r="J29" s="15" t="s">
        <v>12</v>
      </c>
      <c r="K29" s="31">
        <f>0.05%*K$10*(IF(K$2="B",0,1))</f>
        <v>0</v>
      </c>
      <c r="L29" s="15"/>
      <c r="M29" s="16"/>
      <c r="O29" s="15" t="s">
        <v>12</v>
      </c>
      <c r="P29" s="31">
        <f>0.05%*P$10*(IF(P$2="B",0,1))</f>
        <v>0</v>
      </c>
      <c r="Q29" s="15"/>
      <c r="R29" s="16"/>
      <c r="T29" s="15" t="s">
        <v>12</v>
      </c>
      <c r="U29" s="31">
        <f>0.05%*U$10*(IF(U$2="B",0,1))</f>
        <v>0</v>
      </c>
      <c r="V29" s="15"/>
      <c r="W29" s="16"/>
      <c r="Y29" s="15" t="s">
        <v>12</v>
      </c>
      <c r="Z29" s="31">
        <f>0.05%*Z$10*(IF(Z$2="B",0,1))</f>
        <v>0</v>
      </c>
      <c r="AA29" s="15"/>
      <c r="AB29" s="16"/>
      <c r="AD29" s="15" t="s">
        <v>12</v>
      </c>
      <c r="AE29" s="31">
        <f>0.05%*AE$10*(IF(AE$2="B",0,1))</f>
        <v>0</v>
      </c>
      <c r="AF29" s="15"/>
      <c r="AG29" s="16"/>
    </row>
    <row r="30" spans="2:33">
      <c r="B30" s="22"/>
      <c r="C30" s="23"/>
      <c r="E30" s="15" t="s">
        <v>13</v>
      </c>
      <c r="F30" s="31">
        <f>10/10000000*F$10</f>
        <v>5.4799999999999995E-2</v>
      </c>
      <c r="G30" s="15"/>
      <c r="H30" s="16"/>
      <c r="J30" s="15" t="s">
        <v>13</v>
      </c>
      <c r="K30" s="31">
        <f>10/10000000*K$10</f>
        <v>3.7600000000000001E-2</v>
      </c>
      <c r="L30" s="15"/>
      <c r="M30" s="16"/>
      <c r="O30" s="15" t="s">
        <v>13</v>
      </c>
      <c r="P30" s="31">
        <f>10/10000000*P$10</f>
        <v>3.3000000000000002E-2</v>
      </c>
      <c r="Q30" s="15"/>
      <c r="R30" s="16"/>
      <c r="T30" s="15" t="s">
        <v>13</v>
      </c>
      <c r="U30" s="31">
        <f>10/10000000*U$10</f>
        <v>5.8519999999999996E-2</v>
      </c>
      <c r="V30" s="15"/>
      <c r="W30" s="16"/>
      <c r="Y30" s="15" t="s">
        <v>13</v>
      </c>
      <c r="Z30" s="31">
        <f>10/10000000*Z$10</f>
        <v>4.1099999999999998E-2</v>
      </c>
      <c r="AA30" s="15"/>
      <c r="AB30" s="16"/>
      <c r="AD30" s="15" t="s">
        <v>13</v>
      </c>
      <c r="AE30" s="31">
        <f>10/10000000*AE$10</f>
        <v>3.8699999999999998E-2</v>
      </c>
      <c r="AF30" s="15"/>
      <c r="AG30" s="16"/>
    </row>
    <row r="31" spans="2:33">
      <c r="B31" s="22"/>
      <c r="C31" s="23"/>
      <c r="E31" s="15" t="s">
        <v>14</v>
      </c>
      <c r="F31" s="31">
        <f>300/10000000*F$10*(IF(F$2="B",1,0))</f>
        <v>1.6440000000000001</v>
      </c>
      <c r="G31" s="15"/>
      <c r="H31" s="16"/>
      <c r="J31" s="15" t="s">
        <v>14</v>
      </c>
      <c r="K31" s="31">
        <f>300/10000000*K$10*(IF(K$2="B",1,0))</f>
        <v>1.1280000000000001</v>
      </c>
      <c r="L31" s="15"/>
      <c r="M31" s="16"/>
      <c r="O31" s="15" t="s">
        <v>14</v>
      </c>
      <c r="P31" s="31">
        <f>300/10000000*P$10*(IF(P$2="B",1,0))</f>
        <v>0.99</v>
      </c>
      <c r="Q31" s="15"/>
      <c r="R31" s="16"/>
      <c r="T31" s="15" t="s">
        <v>14</v>
      </c>
      <c r="U31" s="31">
        <f>300/10000000*U$10*(IF(U$2="B",1,0))</f>
        <v>1.7556</v>
      </c>
      <c r="V31" s="15"/>
      <c r="W31" s="16"/>
      <c r="Y31" s="15" t="s">
        <v>14</v>
      </c>
      <c r="Z31" s="31">
        <f>300/10000000*Z$10*(IF(Z$2="B",1,0))</f>
        <v>1.2330000000000001</v>
      </c>
      <c r="AA31" s="15"/>
      <c r="AB31" s="16"/>
      <c r="AD31" s="15" t="s">
        <v>14</v>
      </c>
      <c r="AE31" s="31">
        <f>300/10000000*AE$10*(IF(AE$2="B",1,0))</f>
        <v>1.161</v>
      </c>
      <c r="AF31" s="15"/>
      <c r="AG31" s="16"/>
    </row>
    <row r="33" spans="2:41">
      <c r="E33" s="21">
        <v>0.97</v>
      </c>
    </row>
    <row r="34" spans="2:41">
      <c r="D34" s="118">
        <v>3.0000000000000001E-3</v>
      </c>
      <c r="E34" s="118"/>
      <c r="H34" s="21"/>
      <c r="K34" s="33"/>
      <c r="M34" s="21"/>
      <c r="P34" s="33"/>
      <c r="R34" s="21"/>
      <c r="U34" s="33"/>
      <c r="W34" s="21"/>
      <c r="Z34" s="33"/>
      <c r="AB34" s="21"/>
    </row>
    <row r="35" spans="2:41">
      <c r="B35" s="25" t="s">
        <v>653</v>
      </c>
      <c r="C35" s="26">
        <f>H3</f>
        <v>18109.45</v>
      </c>
      <c r="D35" s="16" t="s">
        <v>90</v>
      </c>
      <c r="E35" s="123">
        <f>E33*C35</f>
        <v>17566.166499999999</v>
      </c>
      <c r="F35" s="124">
        <f t="shared" ref="F35:AD35" si="0">E35*(1+$D$34)</f>
        <v>17618.864999499998</v>
      </c>
      <c r="G35" s="124">
        <f t="shared" si="0"/>
        <v>17671.721594498496</v>
      </c>
      <c r="H35" s="124">
        <f t="shared" si="0"/>
        <v>17724.73675928199</v>
      </c>
      <c r="I35" s="124">
        <f t="shared" si="0"/>
        <v>17777.910969559834</v>
      </c>
      <c r="J35" s="124">
        <f t="shared" si="0"/>
        <v>17831.244702468513</v>
      </c>
      <c r="K35" s="124">
        <f t="shared" si="0"/>
        <v>17884.738436575917</v>
      </c>
      <c r="L35" s="124">
        <f t="shared" si="0"/>
        <v>17938.392651885642</v>
      </c>
      <c r="M35" s="124">
        <f t="shared" si="0"/>
        <v>17992.207829841296</v>
      </c>
      <c r="N35" s="124">
        <f t="shared" si="0"/>
        <v>18046.184453330818</v>
      </c>
      <c r="O35" s="124">
        <f t="shared" si="0"/>
        <v>18100.323006690807</v>
      </c>
      <c r="P35" s="124">
        <f t="shared" si="0"/>
        <v>18154.623975710878</v>
      </c>
      <c r="Q35" s="124">
        <f t="shared" si="0"/>
        <v>18209.087847638009</v>
      </c>
      <c r="R35" s="124">
        <f t="shared" si="0"/>
        <v>18263.715111180922</v>
      </c>
      <c r="S35" s="124">
        <f t="shared" si="0"/>
        <v>18318.506256514462</v>
      </c>
      <c r="T35" s="124">
        <f t="shared" si="0"/>
        <v>18373.461775284002</v>
      </c>
      <c r="U35" s="124">
        <f t="shared" si="0"/>
        <v>18428.582160609851</v>
      </c>
      <c r="V35" s="124">
        <f t="shared" si="0"/>
        <v>18483.867907091677</v>
      </c>
      <c r="W35" s="124">
        <f t="shared" si="0"/>
        <v>18539.319510812951</v>
      </c>
      <c r="X35" s="124">
        <f t="shared" si="0"/>
        <v>18594.937469345386</v>
      </c>
      <c r="Y35" s="124">
        <f t="shared" si="0"/>
        <v>18650.72228175342</v>
      </c>
      <c r="Z35" s="124">
        <f t="shared" si="0"/>
        <v>18706.674448598678</v>
      </c>
      <c r="AA35" s="124">
        <f t="shared" si="0"/>
        <v>18762.794471944471</v>
      </c>
      <c r="AB35" s="124">
        <f t="shared" si="0"/>
        <v>18819.082855360302</v>
      </c>
      <c r="AC35" s="124">
        <f t="shared" si="0"/>
        <v>18875.540103926382</v>
      </c>
      <c r="AD35" s="124">
        <f t="shared" si="0"/>
        <v>18932.166724238159</v>
      </c>
      <c r="AE35" s="124">
        <f t="shared" ref="AE35:AO35" si="1">AD35*(1+$D$34)</f>
        <v>18988.963224410872</v>
      </c>
      <c r="AF35" s="124">
        <f t="shared" si="1"/>
        <v>19045.930114084102</v>
      </c>
      <c r="AG35" s="124">
        <f t="shared" si="1"/>
        <v>19103.067904426352</v>
      </c>
      <c r="AH35" s="124">
        <f t="shared" si="1"/>
        <v>19160.37710813963</v>
      </c>
      <c r="AI35" s="124">
        <f t="shared" si="1"/>
        <v>19217.858239464047</v>
      </c>
      <c r="AJ35" s="124">
        <f t="shared" si="1"/>
        <v>19275.511814182439</v>
      </c>
      <c r="AK35" s="124">
        <f t="shared" si="1"/>
        <v>19333.338349624984</v>
      </c>
      <c r="AL35" s="124">
        <f t="shared" si="1"/>
        <v>19391.338364673858</v>
      </c>
      <c r="AM35" s="124">
        <f t="shared" si="1"/>
        <v>19449.512379767879</v>
      </c>
      <c r="AN35" s="124">
        <f t="shared" si="1"/>
        <v>19507.860916907179</v>
      </c>
      <c r="AO35" s="124">
        <f t="shared" si="1"/>
        <v>19566.384499657899</v>
      </c>
    </row>
    <row r="36" spans="2:41">
      <c r="B36" s="25" t="s">
        <v>639</v>
      </c>
      <c r="C36" s="26">
        <v>-1</v>
      </c>
      <c r="D36" s="128">
        <f ca="1">WORKDAY(TODAY(),0)</f>
        <v>44516</v>
      </c>
      <c r="E36" s="145">
        <f>E35/$C$35-1</f>
        <v>-3.0000000000000027E-2</v>
      </c>
      <c r="F36" s="145">
        <f t="shared" ref="F36:AO36" si="2">F35/$C$35-1</f>
        <v>-2.7090000000000169E-2</v>
      </c>
      <c r="G36" s="145">
        <f t="shared" si="2"/>
        <v>-2.4171270000000189E-2</v>
      </c>
      <c r="H36" s="145">
        <f t="shared" si="2"/>
        <v>-2.1243783810000361E-2</v>
      </c>
      <c r="I36" s="145">
        <f t="shared" si="2"/>
        <v>-1.8307515161430477E-2</v>
      </c>
      <c r="J36" s="145">
        <f t="shared" si="2"/>
        <v>-1.53624377069147E-2</v>
      </c>
      <c r="K36" s="145">
        <f t="shared" si="2"/>
        <v>-1.2408525020035643E-2</v>
      </c>
      <c r="L36" s="145">
        <f t="shared" si="2"/>
        <v>-9.445750595095892E-3</v>
      </c>
      <c r="M36" s="145">
        <f t="shared" si="2"/>
        <v>-6.4740878468813046E-3</v>
      </c>
      <c r="N36" s="145">
        <f t="shared" si="2"/>
        <v>-3.4935101104220934E-3</v>
      </c>
      <c r="O36" s="145">
        <f t="shared" si="2"/>
        <v>-5.0399064075346001E-4</v>
      </c>
      <c r="P36" s="145">
        <f t="shared" si="2"/>
        <v>2.4944973873242127E-3</v>
      </c>
      <c r="Q36" s="145">
        <f t="shared" si="2"/>
        <v>5.501980879486057E-3</v>
      </c>
      <c r="R36" s="145">
        <f t="shared" si="2"/>
        <v>8.5184868221244159E-3</v>
      </c>
      <c r="S36" s="145">
        <f t="shared" si="2"/>
        <v>1.1544042282590539E-2</v>
      </c>
      <c r="T36" s="145">
        <f t="shared" si="2"/>
        <v>1.4578674409438275E-2</v>
      </c>
      <c r="U36" s="145">
        <f t="shared" si="2"/>
        <v>1.7622410432666324E-2</v>
      </c>
      <c r="V36" s="145">
        <f t="shared" si="2"/>
        <v>2.0675277663964264E-2</v>
      </c>
      <c r="W36" s="145">
        <f t="shared" si="2"/>
        <v>2.373730349695613E-2</v>
      </c>
      <c r="X36" s="145">
        <f t="shared" si="2"/>
        <v>2.6808515407446665E-2</v>
      </c>
      <c r="Y36" s="145">
        <f t="shared" si="2"/>
        <v>2.9888940953668897E-2</v>
      </c>
      <c r="Z36" s="145">
        <f t="shared" si="2"/>
        <v>3.2978607776529723E-2</v>
      </c>
      <c r="AA36" s="145">
        <f t="shared" si="2"/>
        <v>3.6077543599859263E-2</v>
      </c>
      <c r="AB36" s="145">
        <f t="shared" si="2"/>
        <v>3.9185776230658664E-2</v>
      </c>
      <c r="AC36" s="145">
        <f t="shared" si="2"/>
        <v>4.2303333559350564E-2</v>
      </c>
      <c r="AD36" s="145">
        <f t="shared" si="2"/>
        <v>4.5430243560028449E-2</v>
      </c>
      <c r="AE36" s="145">
        <f t="shared" si="2"/>
        <v>4.8566534290708452E-2</v>
      </c>
      <c r="AF36" s="145">
        <f t="shared" si="2"/>
        <v>5.1712233893580484E-2</v>
      </c>
      <c r="AG36" s="145">
        <f t="shared" si="2"/>
        <v>5.4867370595261145E-2</v>
      </c>
      <c r="AH36" s="145">
        <f t="shared" si="2"/>
        <v>5.8031972707046853E-2</v>
      </c>
      <c r="AI36" s="145">
        <f t="shared" si="2"/>
        <v>6.1206068625167864E-2</v>
      </c>
      <c r="AJ36" s="145">
        <f t="shared" si="2"/>
        <v>6.4389686831043402E-2</v>
      </c>
      <c r="AK36" s="145">
        <f t="shared" si="2"/>
        <v>6.7582855891536342E-2</v>
      </c>
      <c r="AL36" s="145">
        <f t="shared" si="2"/>
        <v>7.0785604459211005E-2</v>
      </c>
      <c r="AM36" s="145">
        <f t="shared" si="2"/>
        <v>7.3997961272588508E-2</v>
      </c>
      <c r="AN36" s="145">
        <f t="shared" si="2"/>
        <v>7.7219955156406117E-2</v>
      </c>
      <c r="AO36" s="145">
        <f t="shared" si="2"/>
        <v>8.0451615021875256E-2</v>
      </c>
    </row>
    <row r="37" spans="2:41">
      <c r="B37" s="25" t="s">
        <v>33</v>
      </c>
      <c r="C37" s="26">
        <v>18600</v>
      </c>
      <c r="D37" s="125">
        <f ca="1">D36</f>
        <v>44516</v>
      </c>
      <c r="E37" s="129">
        <f ca="1">IFERROR((OptionPrice(LEFT($C$42),E$35,$C$37,($C$38-$D37+1)/365,$C$39,$C$41,$C$40)-$C$43)*$C$44,0)</f>
        <v>-12907.071998394344</v>
      </c>
      <c r="F37" s="129">
        <f t="shared" ref="F37:U52" ca="1" si="3">IFERROR((OptionPrice(LEFT($C$42),F$35,$C$37,($C$38-$D37+1)/365,$C$39,$C$41,$C$40)-$C$43)*$C$44,0)</f>
        <v>-12441.441542159282</v>
      </c>
      <c r="G37" s="129">
        <f t="shared" ca="1" si="3"/>
        <v>-11861.183319248852</v>
      </c>
      <c r="H37" s="129">
        <f t="shared" ca="1" si="3"/>
        <v>-11144.379095650209</v>
      </c>
      <c r="I37" s="129">
        <f t="shared" ca="1" si="3"/>
        <v>-10266.545685180234</v>
      </c>
      <c r="J37" s="129">
        <f t="shared" ca="1" si="3"/>
        <v>-9200.7075492775803</v>
      </c>
      <c r="K37" s="129">
        <f t="shared" ca="1" si="3"/>
        <v>-7917.5623434636009</v>
      </c>
      <c r="L37" s="129">
        <f t="shared" ca="1" si="3"/>
        <v>-6385.7476026196309</v>
      </c>
      <c r="M37" s="129">
        <f t="shared" ca="1" si="3"/>
        <v>-4572.2126246213293</v>
      </c>
      <c r="N37" s="129">
        <f t="shared" ca="1" si="3"/>
        <v>-2442.6945839913969</v>
      </c>
      <c r="O37" s="129">
        <f t="shared" ca="1" si="3"/>
        <v>37.707772529188333</v>
      </c>
      <c r="P37" s="129">
        <f t="shared" ca="1" si="3"/>
        <v>2903.8754947213192</v>
      </c>
      <c r="Q37" s="129">
        <f t="shared" ca="1" si="3"/>
        <v>6189.9444208370369</v>
      </c>
      <c r="R37" s="129">
        <f t="shared" ca="1" si="3"/>
        <v>9928.5377339047045</v>
      </c>
      <c r="S37" s="129">
        <f t="shared" ca="1" si="3"/>
        <v>14149.984426907849</v>
      </c>
      <c r="T37" s="129">
        <f t="shared" ca="1" si="3"/>
        <v>18881.555035363592</v>
      </c>
      <c r="U37" s="129">
        <f t="shared" ca="1" si="3"/>
        <v>24146.747289903942</v>
      </c>
      <c r="V37" s="129">
        <f t="shared" ref="V37:AK52" ca="1" si="4">IFERROR((OptionPrice(LEFT($C$42),V$35,$C$37,($C$38-$D37+1)/365,$C$39,$C$41,$C$40)-$C$43)*$C$44,0)</f>
        <v>29964.653702112628</v>
      </c>
      <c r="W37" s="129">
        <f t="shared" ca="1" si="4"/>
        <v>36349.440455543576</v>
      </c>
      <c r="X37" s="129">
        <f t="shared" ca="1" si="4"/>
        <v>43309.962421836644</v>
      </c>
      <c r="Y37" s="129">
        <f t="shared" ca="1" si="4"/>
        <v>50849.532909773639</v>
      </c>
      <c r="Z37" s="129">
        <f t="shared" ca="1" si="4"/>
        <v>58965.85927610522</v>
      </c>
      <c r="AA37" s="129">
        <f t="shared" ca="1" si="4"/>
        <v>67651.14728502612</v>
      </c>
      <c r="AB37" s="129">
        <f t="shared" ca="1" si="4"/>
        <v>76892.368669775809</v>
      </c>
      <c r="AC37" s="129">
        <f t="shared" ca="1" si="4"/>
        <v>86671.678312949094</v>
      </c>
      <c r="AD37" s="129">
        <f t="shared" ca="1" si="4"/>
        <v>96966.960373949405</v>
      </c>
      <c r="AE37" s="129">
        <f t="shared" ca="1" si="4"/>
        <v>107752.47702012348</v>
      </c>
      <c r="AF37" s="129">
        <f t="shared" ca="1" si="4"/>
        <v>118999.58950630616</v>
      </c>
      <c r="AG37" s="129">
        <f t="shared" ca="1" si="4"/>
        <v>130677.51938898163</v>
      </c>
      <c r="AH37" s="129">
        <f t="shared" ca="1" si="4"/>
        <v>142754.11768889672</v>
      </c>
      <c r="AI37" s="129">
        <f t="shared" ca="1" si="4"/>
        <v>155196.61170656764</v>
      </c>
      <c r="AJ37" s="129">
        <f t="shared" ca="1" si="4"/>
        <v>167972.30269059492</v>
      </c>
      <c r="AK37" s="129">
        <f t="shared" ca="1" si="4"/>
        <v>181049.19229715233</v>
      </c>
      <c r="AL37" s="129">
        <f t="shared" ref="AL37:AO68" ca="1" si="5">IFERROR((OptionPrice(LEFT($C$42),AL$35,$C$37,($C$38-$D37+1)/365,$C$39,$C$41,$C$40)-$C$43)*$C$44,0)</f>
        <v>194396.52133413346</v>
      </c>
      <c r="AM37" s="129">
        <f t="shared" ca="1" si="5"/>
        <v>207985.21020687622</v>
      </c>
      <c r="AN37" s="129">
        <f t="shared" ca="1" si="5"/>
        <v>221788.19634373303</v>
      </c>
      <c r="AO37" s="129">
        <f t="shared" ca="1" si="5"/>
        <v>235780.66930106343</v>
      </c>
    </row>
    <row r="38" spans="2:41">
      <c r="B38" s="25" t="s">
        <v>89</v>
      </c>
      <c r="C38" s="120">
        <v>44525</v>
      </c>
      <c r="D38" s="125">
        <f ca="1">WORKDAY(D37,1)</f>
        <v>44517</v>
      </c>
      <c r="E38" s="129">
        <f t="shared" ref="E38:T53" ca="1" si="6">IFERROR((OptionPrice(LEFT($C$42),E$35,$C$37,($C$38-$D38+1)/365,$C$39,$C$41,$C$40)-$C$43)*$C$44,0)</f>
        <v>-13355.660901359983</v>
      </c>
      <c r="F38" s="129">
        <f t="shared" ca="1" si="3"/>
        <v>-12987.237207352337</v>
      </c>
      <c r="G38" s="129">
        <f t="shared" ca="1" si="3"/>
        <v>-12518.319229110659</v>
      </c>
      <c r="H38" s="129">
        <f t="shared" ca="1" si="3"/>
        <v>-11927.315746889037</v>
      </c>
      <c r="I38" s="129">
        <f t="shared" ca="1" si="3"/>
        <v>-11189.643902444572</v>
      </c>
      <c r="J38" s="129">
        <f t="shared" ca="1" si="3"/>
        <v>-10277.727005630197</v>
      </c>
      <c r="K38" s="129">
        <f t="shared" ca="1" si="3"/>
        <v>-9161.1003712718575</v>
      </c>
      <c r="L38" s="129">
        <f t="shared" ca="1" si="3"/>
        <v>-7806.6400934975491</v>
      </c>
      <c r="M38" s="129">
        <f t="shared" ca="1" si="3"/>
        <v>-6178.9249327009657</v>
      </c>
      <c r="N38" s="129">
        <f t="shared" ca="1" si="3"/>
        <v>-4240.7352112302306</v>
      </c>
      <c r="O38" s="129">
        <f t="shared" ca="1" si="3"/>
        <v>-1953.685055970368</v>
      </c>
      <c r="P38" s="129">
        <f t="shared" ca="1" si="3"/>
        <v>721.02407820648295</v>
      </c>
      <c r="Q38" s="129">
        <f t="shared" ca="1" si="3"/>
        <v>3821.749344799855</v>
      </c>
      <c r="R38" s="129">
        <f t="shared" ca="1" si="3"/>
        <v>7385.4809093745644</v>
      </c>
      <c r="S38" s="129">
        <f t="shared" ca="1" si="3"/>
        <v>11446.880964914271</v>
      </c>
      <c r="T38" s="129">
        <f t="shared" ca="1" si="3"/>
        <v>16037.328814216607</v>
      </c>
      <c r="U38" s="129">
        <f t="shared" ca="1" si="3"/>
        <v>21184.016365893287</v>
      </c>
      <c r="V38" s="129">
        <f t="shared" ca="1" si="4"/>
        <v>26909.138440185641</v>
      </c>
      <c r="W38" s="129">
        <f t="shared" ca="1" si="4"/>
        <v>33229.219296376868</v>
      </c>
      <c r="X38" s="129">
        <f t="shared" ca="1" si="4"/>
        <v>40154.610846776908</v>
      </c>
      <c r="Y38" s="129">
        <f t="shared" ca="1" si="4"/>
        <v>47689.189455978063</v>
      </c>
      <c r="Z38" s="129">
        <f t="shared" ca="1" si="4"/>
        <v>55830.267629430637</v>
      </c>
      <c r="AA38" s="129">
        <f t="shared" ca="1" si="4"/>
        <v>64568.72506003765</v>
      </c>
      <c r="AB38" s="129">
        <f t="shared" ca="1" si="4"/>
        <v>73889.351334489213</v>
      </c>
      <c r="AC38" s="129">
        <f t="shared" ca="1" si="4"/>
        <v>83771.381043687143</v>
      </c>
      <c r="AD38" s="129">
        <f t="shared" ca="1" si="4"/>
        <v>94189.191974026922</v>
      </c>
      <c r="AE38" s="129">
        <f t="shared" ca="1" si="4"/>
        <v>105113.12921142098</v>
      </c>
      <c r="AF38" s="129">
        <f t="shared" ca="1" si="4"/>
        <v>116510.41288570195</v>
      </c>
      <c r="AG38" s="129">
        <f t="shared" ca="1" si="4"/>
        <v>128346.08517923698</v>
      </c>
      <c r="AH38" s="129">
        <f t="shared" ca="1" si="4"/>
        <v>140583.95310848256</v>
      </c>
      <c r="AI38" s="129">
        <f t="shared" ca="1" si="4"/>
        <v>153187.4871943419</v>
      </c>
      <c r="AJ38" s="129">
        <f t="shared" ca="1" si="4"/>
        <v>166120.64198746975</v>
      </c>
      <c r="AK38" s="129">
        <f t="shared" ca="1" si="4"/>
        <v>179348.57187868509</v>
      </c>
      <c r="AL38" s="129">
        <f t="shared" ca="1" si="5"/>
        <v>192838.22399558357</v>
      </c>
      <c r="AM38" s="129">
        <f t="shared" ca="1" si="5"/>
        <v>206558.79855370495</v>
      </c>
      <c r="AN38" s="129">
        <f t="shared" ca="1" si="5"/>
        <v>220482.07514756723</v>
      </c>
      <c r="AO38" s="129">
        <f t="shared" ca="1" si="5"/>
        <v>234582.61060304177</v>
      </c>
    </row>
    <row r="39" spans="2:41">
      <c r="B39" s="25" t="s">
        <v>598</v>
      </c>
      <c r="C39" s="121">
        <v>0.05</v>
      </c>
      <c r="D39" s="125">
        <f t="shared" ref="D39:D68" ca="1" si="7">WORKDAY(D38,1)</f>
        <v>44518</v>
      </c>
      <c r="E39" s="129">
        <f t="shared" ca="1" si="6"/>
        <v>-13731.929037840346</v>
      </c>
      <c r="F39" s="129">
        <f t="shared" ca="1" si="3"/>
        <v>-13455.731774984713</v>
      </c>
      <c r="G39" s="129">
        <f t="shared" ca="1" si="3"/>
        <v>-13094.845937717253</v>
      </c>
      <c r="H39" s="129">
        <f t="shared" ca="1" si="3"/>
        <v>-12628.518202203451</v>
      </c>
      <c r="I39" s="129">
        <f t="shared" ca="1" si="3"/>
        <v>-12032.549284903609</v>
      </c>
      <c r="J39" s="129">
        <f t="shared" ca="1" si="3"/>
        <v>-11279.176225872903</v>
      </c>
      <c r="K39" s="129">
        <f t="shared" ca="1" si="3"/>
        <v>-10337.075714469051</v>
      </c>
      <c r="L39" s="129">
        <f t="shared" ca="1" si="3"/>
        <v>-9171.5138412586166</v>
      </c>
      <c r="M39" s="129">
        <f t="shared" ca="1" si="3"/>
        <v>-7744.6628265040545</v>
      </c>
      <c r="N39" s="129">
        <f t="shared" ca="1" si="3"/>
        <v>-6016.0978167930352</v>
      </c>
      <c r="O39" s="129">
        <f t="shared" ca="1" si="3"/>
        <v>-3943.4769687611606</v>
      </c>
      <c r="P39" s="129">
        <f t="shared" ca="1" si="3"/>
        <v>-1483.396262490146</v>
      </c>
      <c r="Q39" s="129">
        <f t="shared" ca="1" si="3"/>
        <v>1407.6023942957363</v>
      </c>
      <c r="R39" s="129">
        <f t="shared" ca="1" si="3"/>
        <v>4771.9041590582947</v>
      </c>
      <c r="S39" s="129">
        <f t="shared" ca="1" si="3"/>
        <v>8649.6215611578009</v>
      </c>
      <c r="T39" s="129">
        <f t="shared" ca="1" si="3"/>
        <v>13077.377832018101</v>
      </c>
      <c r="U39" s="129">
        <f t="shared" ca="1" si="3"/>
        <v>18087.135018982961</v>
      </c>
      <c r="V39" s="129">
        <f t="shared" ca="1" si="4"/>
        <v>23705.130397374662</v>
      </c>
      <c r="W39" s="129">
        <f t="shared" ca="1" si="4"/>
        <v>29950.981671194768</v>
      </c>
      <c r="X39" s="129">
        <f t="shared" ca="1" si="4"/>
        <v>36837.013625379317</v>
      </c>
      <c r="Y39" s="129">
        <f t="shared" ca="1" si="4"/>
        <v>44367.846723473122</v>
      </c>
      <c r="Z39" s="129">
        <f t="shared" ca="1" si="4"/>
        <v>52540.272555086631</v>
      </c>
      <c r="AA39" s="129">
        <f t="shared" ca="1" si="4"/>
        <v>61343.423319202884</v>
      </c>
      <c r="AB39" s="129">
        <f t="shared" ca="1" si="4"/>
        <v>70759.224207991341</v>
      </c>
      <c r="AC39" s="129">
        <f t="shared" ca="1" si="4"/>
        <v>80763.10022286544</v>
      </c>
      <c r="AD39" s="129">
        <f t="shared" ca="1" si="4"/>
        <v>91324.894090274029</v>
      </c>
      <c r="AE39" s="129">
        <f t="shared" ca="1" si="4"/>
        <v>102409.9407564936</v>
      </c>
      <c r="AF39" s="129">
        <f t="shared" ca="1" si="4"/>
        <v>113980.23723739333</v>
      </c>
      <c r="AG39" s="129">
        <f t="shared" ca="1" si="4"/>
        <v>125995.64471897748</v>
      </c>
      <c r="AH39" s="129">
        <f t="shared" ca="1" si="4"/>
        <v>138415.06260196093</v>
      </c>
      <c r="AI39" s="129">
        <f t="shared" ca="1" si="4"/>
        <v>151197.52107561816</v>
      </c>
      <c r="AJ39" s="129">
        <f t="shared" ca="1" si="4"/>
        <v>164303.14886709311</v>
      </c>
      <c r="AK39" s="129">
        <f t="shared" ca="1" si="4"/>
        <v>177693.98490184266</v>
      </c>
      <c r="AL39" s="129">
        <f t="shared" ca="1" si="5"/>
        <v>191334.61551559684</v>
      </c>
      <c r="AM39" s="129">
        <f t="shared" ca="1" si="5"/>
        <v>205192.6314267921</v>
      </c>
      <c r="AN39" s="129">
        <f t="shared" ca="1" si="5"/>
        <v>219238.90993528586</v>
      </c>
      <c r="AO39" s="129">
        <f t="shared" ca="1" si="5"/>
        <v>233447.73703576994</v>
      </c>
    </row>
    <row r="40" spans="2:41">
      <c r="B40" s="25" t="s">
        <v>635</v>
      </c>
      <c r="C40" s="122">
        <v>0</v>
      </c>
      <c r="D40" s="125">
        <f t="shared" ca="1" si="7"/>
        <v>44519</v>
      </c>
      <c r="E40" s="129">
        <f t="shared" ca="1" si="6"/>
        <v>-14031.014789111354</v>
      </c>
      <c r="F40" s="129">
        <f t="shared" ca="1" si="3"/>
        <v>-13839.158565501379</v>
      </c>
      <c r="G40" s="129">
        <f t="shared" ca="1" si="3"/>
        <v>-13579.915847081524</v>
      </c>
      <c r="H40" s="129">
        <f t="shared" ca="1" si="3"/>
        <v>-13234.082508962643</v>
      </c>
      <c r="I40" s="129">
        <f t="shared" ca="1" si="3"/>
        <v>-12778.568846222071</v>
      </c>
      <c r="J40" s="129">
        <f t="shared" ca="1" si="3"/>
        <v>-12186.10945293318</v>
      </c>
      <c r="K40" s="129">
        <f t="shared" ca="1" si="3"/>
        <v>-11425.098623345264</v>
      </c>
      <c r="L40" s="129">
        <f t="shared" ca="1" si="3"/>
        <v>-10459.592520416152</v>
      </c>
      <c r="M40" s="129">
        <f t="shared" ca="1" si="3"/>
        <v>-9249.5159306527057</v>
      </c>
      <c r="N40" s="129">
        <f t="shared" ca="1" si="3"/>
        <v>-7751.1036513254794</v>
      </c>
      <c r="O40" s="129">
        <f t="shared" ca="1" si="3"/>
        <v>-5917.5943369446031</v>
      </c>
      <c r="P40" s="129">
        <f t="shared" ca="1" si="3"/>
        <v>-3700.1783985464272</v>
      </c>
      <c r="Q40" s="129">
        <f t="shared" ca="1" si="3"/>
        <v>-1049.1823126316149</v>
      </c>
      <c r="R40" s="129">
        <f t="shared" ca="1" si="3"/>
        <v>2084.5489871337577</v>
      </c>
      <c r="S40" s="129">
        <f t="shared" ca="1" si="3"/>
        <v>5748.1301132736462</v>
      </c>
      <c r="T40" s="129">
        <f t="shared" ca="1" si="3"/>
        <v>9985.0495209436758</v>
      </c>
      <c r="U40" s="129">
        <f t="shared" ca="1" si="3"/>
        <v>14833.608536558586</v>
      </c>
      <c r="V40" s="129">
        <f t="shared" ca="1" si="4"/>
        <v>20325.479414559595</v>
      </c>
      <c r="W40" s="129">
        <f t="shared" ca="1" si="4"/>
        <v>26484.474704631793</v>
      </c>
      <c r="X40" s="129">
        <f t="shared" ca="1" si="4"/>
        <v>33325.609970639111</v>
      </c>
      <c r="Y40" s="129">
        <f t="shared" ca="1" si="4"/>
        <v>40854.524012702313</v>
      </c>
      <c r="Z40" s="129">
        <f t="shared" ca="1" si="4"/>
        <v>49067.296696671292</v>
      </c>
      <c r="AA40" s="129">
        <f t="shared" ca="1" si="4"/>
        <v>57950.676540024688</v>
      </c>
      <c r="AB40" s="129">
        <f t="shared" ca="1" si="4"/>
        <v>67482.70107832877</v>
      </c>
      <c r="AC40" s="129">
        <f t="shared" ca="1" si="4"/>
        <v>77633.665626191942</v>
      </c>
      <c r="AD40" s="129">
        <f t="shared" ca="1" si="4"/>
        <v>88367.373015776597</v>
      </c>
      <c r="AE40" s="129">
        <f t="shared" ca="1" si="4"/>
        <v>99642.580358149644</v>
      </c>
      <c r="AF40" s="129">
        <f t="shared" ca="1" si="4"/>
        <v>111414.55014344364</v>
      </c>
      <c r="AG40" s="129">
        <f t="shared" ca="1" si="4"/>
        <v>123636.61246411357</v>
      </c>
      <c r="AH40" s="129">
        <f t="shared" ca="1" si="4"/>
        <v>136261.65227971159</v>
      </c>
      <c r="AI40" s="129">
        <f t="shared" ca="1" si="4"/>
        <v>149243.44911912704</v>
      </c>
      <c r="AJ40" s="129">
        <f t="shared" ca="1" si="4"/>
        <v>162537.81455058377</v>
      </c>
      <c r="AK40" s="129">
        <f t="shared" ca="1" si="4"/>
        <v>176103.49297279664</v>
      </c>
      <c r="AL40" s="129">
        <f t="shared" ca="1" si="5"/>
        <v>189902.81163293368</v>
      </c>
      <c r="AM40" s="129">
        <f t="shared" ca="1" si="5"/>
        <v>203902.08436310332</v>
      </c>
      <c r="AN40" s="129">
        <f t="shared" ca="1" si="5"/>
        <v>218071.78890420709</v>
      </c>
      <c r="AO40" s="129">
        <f t="shared" ca="1" si="5"/>
        <v>232386.54896643767</v>
      </c>
    </row>
    <row r="41" spans="2:41">
      <c r="B41" s="25" t="s">
        <v>599</v>
      </c>
      <c r="C41" s="122">
        <f>18%</f>
        <v>0.18</v>
      </c>
      <c r="D41" s="125">
        <f t="shared" ca="1" si="7"/>
        <v>44522</v>
      </c>
      <c r="E41" s="129">
        <f t="shared" ca="1" si="6"/>
        <v>-14468.128616205415</v>
      </c>
      <c r="F41" s="129">
        <f t="shared" ca="1" si="3"/>
        <v>-14444.606837143478</v>
      </c>
      <c r="G41" s="129">
        <f t="shared" ca="1" si="3"/>
        <v>-14405.826192394905</v>
      </c>
      <c r="H41" s="129">
        <f t="shared" ca="1" si="3"/>
        <v>-14343.356140752448</v>
      </c>
      <c r="I41" s="129">
        <f t="shared" ca="1" si="3"/>
        <v>-14245.021263952416</v>
      </c>
      <c r="J41" s="129">
        <f t="shared" ca="1" si="3"/>
        <v>-14093.736189932259</v>
      </c>
      <c r="K41" s="129">
        <f t="shared" ca="1" si="3"/>
        <v>-13866.216392993607</v>
      </c>
      <c r="L41" s="129">
        <f t="shared" ca="1" si="3"/>
        <v>-13531.661335146397</v>
      </c>
      <c r="M41" s="129">
        <f t="shared" ca="1" si="3"/>
        <v>-13050.553988909598</v>
      </c>
      <c r="N41" s="129">
        <f t="shared" ca="1" si="3"/>
        <v>-12373.763469587346</v>
      </c>
      <c r="O41" s="129">
        <f t="shared" ca="1" si="3"/>
        <v>-11442.164584604996</v>
      </c>
      <c r="P41" s="129">
        <f t="shared" ca="1" si="3"/>
        <v>-10186.988222159869</v>
      </c>
      <c r="Q41" s="129">
        <f t="shared" ca="1" si="3"/>
        <v>-8531.0803302818385</v>
      </c>
      <c r="R41" s="129">
        <f t="shared" ca="1" si="3"/>
        <v>-6391.1705539155719</v>
      </c>
      <c r="S41" s="129">
        <f t="shared" ca="1" si="3"/>
        <v>-3681.1379082220128</v>
      </c>
      <c r="T41" s="129">
        <f t="shared" ca="1" si="3"/>
        <v>-316.12269943752835</v>
      </c>
      <c r="U41" s="129">
        <f t="shared" ca="1" si="3"/>
        <v>3782.808009041446</v>
      </c>
      <c r="V41" s="129">
        <f t="shared" ca="1" si="4"/>
        <v>8683.8540212668249</v>
      </c>
      <c r="W41" s="129">
        <f t="shared" ca="1" si="4"/>
        <v>14440.019764628005</v>
      </c>
      <c r="X41" s="129">
        <f t="shared" ca="1" si="4"/>
        <v>21085.486741280874</v>
      </c>
      <c r="Y41" s="129">
        <f t="shared" ca="1" si="4"/>
        <v>28633.242014341249</v>
      </c>
      <c r="Z41" s="129">
        <f t="shared" ca="1" si="4"/>
        <v>37074.246687241161</v>
      </c>
      <c r="AA41" s="129">
        <f t="shared" ca="1" si="4"/>
        <v>46378.243456229939</v>
      </c>
      <c r="AB41" s="129">
        <f t="shared" ca="1" si="4"/>
        <v>56496.100750224286</v>
      </c>
      <c r="AC41" s="129">
        <f t="shared" ca="1" si="4"/>
        <v>67363.407135120273</v>
      </c>
      <c r="AD41" s="129">
        <f t="shared" ca="1" si="4"/>
        <v>78904.894080289072</v>
      </c>
      <c r="AE41" s="129">
        <f t="shared" ca="1" si="4"/>
        <v>91039.198041416967</v>
      </c>
      <c r="AF41" s="129">
        <f t="shared" ca="1" si="4"/>
        <v>103683.48016040635</v>
      </c>
      <c r="AG41" s="129">
        <f t="shared" ca="1" si="4"/>
        <v>116757.49540327798</v>
      </c>
      <c r="AH41" s="129">
        <f t="shared" ca="1" si="4"/>
        <v>130186.82305472612</v>
      </c>
      <c r="AI41" s="129">
        <f t="shared" ca="1" si="4"/>
        <v>143905.11162154144</v>
      </c>
      <c r="AJ41" s="129">
        <f t="shared" ca="1" si="4"/>
        <v>157855.32787140436</v>
      </c>
      <c r="AK41" s="129">
        <f t="shared" ca="1" si="4"/>
        <v>171990.11158912253</v>
      </c>
      <c r="AL41" s="129">
        <f t="shared" ca="1" si="5"/>
        <v>186271.41254136222</v>
      </c>
      <c r="AM41" s="129">
        <f t="shared" ca="1" si="5"/>
        <v>200669.62092642189</v>
      </c>
      <c r="AN41" s="129">
        <f t="shared" ca="1" si="5"/>
        <v>215162.40166722675</v>
      </c>
      <c r="AO41" s="129">
        <f t="shared" ca="1" si="5"/>
        <v>229733.41564372095</v>
      </c>
    </row>
    <row r="42" spans="2:41">
      <c r="B42" s="25" t="s">
        <v>636</v>
      </c>
      <c r="C42" s="26" t="s">
        <v>496</v>
      </c>
      <c r="D42" s="125">
        <f t="shared" ca="1" si="7"/>
        <v>44523</v>
      </c>
      <c r="E42" s="129">
        <f t="shared" ca="1" si="6"/>
        <v>-14495.317173939007</v>
      </c>
      <c r="F42" s="129">
        <f t="shared" ca="1" si="3"/>
        <v>-14490.44543243517</v>
      </c>
      <c r="G42" s="129">
        <f t="shared" ca="1" si="3"/>
        <v>-14481.083292965612</v>
      </c>
      <c r="H42" s="129">
        <f t="shared" ca="1" si="3"/>
        <v>-14463.648371378191</v>
      </c>
      <c r="I42" s="129">
        <f t="shared" ca="1" si="3"/>
        <v>-14432.178247845975</v>
      </c>
      <c r="J42" s="129">
        <f t="shared" ca="1" si="3"/>
        <v>-14377.110255350202</v>
      </c>
      <c r="K42" s="129">
        <f t="shared" ca="1" si="3"/>
        <v>-14283.672640611749</v>
      </c>
      <c r="L42" s="129">
        <f t="shared" ca="1" si="3"/>
        <v>-14129.900601732999</v>
      </c>
      <c r="M42" s="129">
        <f t="shared" ca="1" si="3"/>
        <v>-13884.37805615672</v>
      </c>
      <c r="N42" s="129">
        <f t="shared" ca="1" si="3"/>
        <v>-13503.921716572051</v>
      </c>
      <c r="O42" s="129">
        <f t="shared" ca="1" si="3"/>
        <v>-12931.551671473586</v>
      </c>
      <c r="P42" s="129">
        <f t="shared" ca="1" si="3"/>
        <v>-12095.202721702037</v>
      </c>
      <c r="Q42" s="129">
        <f t="shared" ca="1" si="3"/>
        <v>-10907.684412329843</v>
      </c>
      <c r="R42" s="129">
        <f t="shared" ca="1" si="3"/>
        <v>-9268.3559856413922</v>
      </c>
      <c r="S42" s="129">
        <f t="shared" ca="1" si="3"/>
        <v>-7066.8194325546665</v>
      </c>
      <c r="T42" s="129">
        <f t="shared" ca="1" si="3"/>
        <v>-4188.6504342166972</v>
      </c>
      <c r="U42" s="129">
        <f t="shared" ca="1" si="3"/>
        <v>-522.82005033180212</v>
      </c>
      <c r="V42" s="129">
        <f t="shared" ca="1" si="4"/>
        <v>4029.9192508803117</v>
      </c>
      <c r="W42" s="129">
        <f t="shared" ca="1" si="4"/>
        <v>9548.7096179747368</v>
      </c>
      <c r="X42" s="129">
        <f t="shared" ca="1" si="4"/>
        <v>16085.485591572706</v>
      </c>
      <c r="Y42" s="129">
        <f t="shared" ca="1" si="4"/>
        <v>23660.164584181075</v>
      </c>
      <c r="Z42" s="129">
        <f t="shared" ca="1" si="4"/>
        <v>32258.888353686871</v>
      </c>
      <c r="AA42" s="129">
        <f t="shared" ca="1" si="4"/>
        <v>41835.59478609186</v>
      </c>
      <c r="AB42" s="129">
        <f t="shared" ca="1" si="4"/>
        <v>52316.658097535314</v>
      </c>
      <c r="AC42" s="129">
        <f t="shared" ca="1" si="4"/>
        <v>63607.85391597847</v>
      </c>
      <c r="AD42" s="129">
        <f t="shared" ca="1" si="4"/>
        <v>75602.588253634618</v>
      </c>
      <c r="AE42" s="129">
        <f t="shared" ca="1" si="4"/>
        <v>88190.234732309356</v>
      </c>
      <c r="AF42" s="129">
        <f t="shared" ca="1" si="4"/>
        <v>101263.55183015039</v>
      </c>
      <c r="AG42" s="129">
        <f t="shared" ca="1" si="4"/>
        <v>114724.44705665293</v>
      </c>
      <c r="AH42" s="129">
        <f t="shared" ca="1" si="4"/>
        <v>128487.731090132</v>
      </c>
      <c r="AI42" s="129">
        <f t="shared" ca="1" si="4"/>
        <v>142482.87066746069</v>
      </c>
      <c r="AJ42" s="129">
        <f t="shared" ca="1" si="4"/>
        <v>156654.03298969704</v>
      </c>
      <c r="AK42" s="129">
        <f t="shared" ca="1" si="4"/>
        <v>170958.87932527513</v>
      </c>
      <c r="AL42" s="129">
        <f t="shared" ca="1" si="5"/>
        <v>185366.60974157893</v>
      </c>
      <c r="AM42" s="129">
        <f t="shared" ca="1" si="5"/>
        <v>199855.70982704213</v>
      </c>
      <c r="AN42" s="129">
        <f t="shared" ca="1" si="5"/>
        <v>214411.74247898924</v>
      </c>
      <c r="AO42" s="129">
        <f t="shared" ca="1" si="5"/>
        <v>229025.40188860986</v>
      </c>
    </row>
    <row r="43" spans="2:41">
      <c r="B43" s="25" t="s">
        <v>34</v>
      </c>
      <c r="C43" s="26">
        <v>58</v>
      </c>
      <c r="D43" s="125">
        <f t="shared" ca="1" si="7"/>
        <v>44524</v>
      </c>
      <c r="E43" s="129">
        <f t="shared" ca="1" si="6"/>
        <v>-14499.875122906626</v>
      </c>
      <c r="F43" s="129">
        <f t="shared" ca="1" si="3"/>
        <v>-14499.649908756302</v>
      </c>
      <c r="G43" s="129">
        <f t="shared" ca="1" si="3"/>
        <v>-14499.063033753004</v>
      </c>
      <c r="H43" s="129">
        <f t="shared" ca="1" si="3"/>
        <v>-14497.605270189497</v>
      </c>
      <c r="I43" s="129">
        <f t="shared" ca="1" si="3"/>
        <v>-14494.152895930545</v>
      </c>
      <c r="J43" s="129">
        <f t="shared" ca="1" si="3"/>
        <v>-14486.355518331315</v>
      </c>
      <c r="K43" s="129">
        <f t="shared" ca="1" si="3"/>
        <v>-14469.555691948844</v>
      </c>
      <c r="L43" s="129">
        <f t="shared" ca="1" si="3"/>
        <v>-14435.01510530938</v>
      </c>
      <c r="M43" s="129">
        <f t="shared" ca="1" si="3"/>
        <v>-14367.221762367446</v>
      </c>
      <c r="N43" s="129">
        <f t="shared" ca="1" si="3"/>
        <v>-14240.145406966292</v>
      </c>
      <c r="O43" s="129">
        <f t="shared" ca="1" si="3"/>
        <v>-14012.541736910009</v>
      </c>
      <c r="P43" s="129">
        <f t="shared" ca="1" si="3"/>
        <v>-13622.796630263536</v>
      </c>
      <c r="Q43" s="129">
        <f t="shared" ca="1" si="3"/>
        <v>-12984.299737266099</v>
      </c>
      <c r="R43" s="129">
        <f t="shared" ca="1" si="3"/>
        <v>-11982.80130171463</v>
      </c>
      <c r="S43" s="129">
        <f t="shared" ca="1" si="3"/>
        <v>-10477.418439068742</v>
      </c>
      <c r="T43" s="129">
        <f t="shared" ca="1" si="3"/>
        <v>-8306.6904359134242</v>
      </c>
      <c r="U43" s="129">
        <f t="shared" ca="1" si="3"/>
        <v>-5300.2158015467558</v>
      </c>
      <c r="V43" s="129">
        <f t="shared" ca="1" si="4"/>
        <v>-1295.0331180750254</v>
      </c>
      <c r="W43" s="129">
        <f t="shared" ca="1" si="4"/>
        <v>3845.6131290431586</v>
      </c>
      <c r="X43" s="129">
        <f t="shared" ca="1" si="4"/>
        <v>10214.625056815748</v>
      </c>
      <c r="Y43" s="129">
        <f t="shared" ca="1" si="4"/>
        <v>17848.295488796339</v>
      </c>
      <c r="Z43" s="129">
        <f t="shared" ca="1" si="4"/>
        <v>26721.377999559081</v>
      </c>
      <c r="AA43" s="129">
        <f t="shared" ca="1" si="4"/>
        <v>36751.14571958693</v>
      </c>
      <c r="AB43" s="129">
        <f t="shared" ca="1" si="4"/>
        <v>47809.449239150126</v>
      </c>
      <c r="AC43" s="129">
        <f t="shared" ca="1" si="4"/>
        <v>59739.96050867709</v>
      </c>
      <c r="AD43" s="129">
        <f t="shared" ca="1" si="4"/>
        <v>72376.867279155704</v>
      </c>
      <c r="AE43" s="129">
        <f t="shared" ca="1" si="4"/>
        <v>85561.468613351288</v>
      </c>
      <c r="AF43" s="129">
        <f t="shared" ca="1" si="4"/>
        <v>99154.209512254049</v>
      </c>
      <c r="AG43" s="129">
        <f t="shared" ca="1" si="4"/>
        <v>113041.19671610897</v>
      </c>
      <c r="AH43" s="129">
        <f t="shared" ca="1" si="4"/>
        <v>127135.62784594615</v>
      </c>
      <c r="AI43" s="129">
        <f t="shared" ca="1" si="4"/>
        <v>141375.47298502794</v>
      </c>
      <c r="AJ43" s="129">
        <f t="shared" ca="1" si="4"/>
        <v>155719.05696238717</v>
      </c>
      <c r="AK43" s="129">
        <f t="shared" ca="1" si="4"/>
        <v>170140.00985437178</v>
      </c>
      <c r="AL43" s="129">
        <f t="shared" ca="1" si="5"/>
        <v>184622.6043965671</v>
      </c>
      <c r="AM43" s="129">
        <f t="shared" ca="1" si="5"/>
        <v>199158.00263970048</v>
      </c>
      <c r="AN43" s="129">
        <f t="shared" ca="1" si="5"/>
        <v>213741.53693694735</v>
      </c>
      <c r="AO43" s="129">
        <f t="shared" ca="1" si="5"/>
        <v>228370.90782288852</v>
      </c>
    </row>
    <row r="44" spans="2:41">
      <c r="B44" s="25" t="s">
        <v>4</v>
      </c>
      <c r="C44" s="26">
        <v>250</v>
      </c>
      <c r="D44" s="125">
        <f t="shared" ca="1" si="7"/>
        <v>44525</v>
      </c>
      <c r="E44" s="129">
        <f t="shared" ca="1" si="6"/>
        <v>-14499.999995308268</v>
      </c>
      <c r="F44" s="129">
        <f t="shared" ca="1" si="3"/>
        <v>-14499.999966148682</v>
      </c>
      <c r="G44" s="129">
        <f t="shared" ca="1" si="3"/>
        <v>-14499.999778159197</v>
      </c>
      <c r="H44" s="129">
        <f t="shared" ca="1" si="3"/>
        <v>-14499.998678907732</v>
      </c>
      <c r="I44" s="129">
        <f t="shared" ca="1" si="3"/>
        <v>-14499.99284711678</v>
      </c>
      <c r="J44" s="129">
        <f t="shared" ca="1" si="3"/>
        <v>-14499.96476708111</v>
      </c>
      <c r="K44" s="129">
        <f t="shared" ca="1" si="3"/>
        <v>-14499.84200707779</v>
      </c>
      <c r="L44" s="129">
        <f t="shared" ca="1" si="3"/>
        <v>-14499.354500304822</v>
      </c>
      <c r="M44" s="129">
        <f t="shared" ca="1" si="3"/>
        <v>-14497.594938620969</v>
      </c>
      <c r="N44" s="129">
        <f t="shared" ca="1" si="3"/>
        <v>-14491.819214051131</v>
      </c>
      <c r="O44" s="129">
        <f t="shared" ca="1" si="3"/>
        <v>-14474.564123054468</v>
      </c>
      <c r="P44" s="129">
        <f t="shared" ca="1" si="3"/>
        <v>-14427.603589551602</v>
      </c>
      <c r="Q44" s="129">
        <f t="shared" ca="1" si="3"/>
        <v>-14311.048287840713</v>
      </c>
      <c r="R44" s="129">
        <f t="shared" ca="1" si="3"/>
        <v>-14046.870797658215</v>
      </c>
      <c r="S44" s="129">
        <f t="shared" ca="1" si="3"/>
        <v>-13499.178976828631</v>
      </c>
      <c r="T44" s="129">
        <f t="shared" ca="1" si="3"/>
        <v>-12458.468195585738</v>
      </c>
      <c r="U44" s="129">
        <f t="shared" ca="1" si="3"/>
        <v>-10641.439857229103</v>
      </c>
      <c r="V44" s="129">
        <f t="shared" ca="1" si="4"/>
        <v>-7717.4494327236971</v>
      </c>
      <c r="W44" s="129">
        <f t="shared" ca="1" si="4"/>
        <v>-3363.9455306602031</v>
      </c>
      <c r="X44" s="129">
        <f t="shared" ca="1" si="4"/>
        <v>2661.708308499783</v>
      </c>
      <c r="Y44" s="129">
        <f t="shared" ca="1" si="4"/>
        <v>10459.538246948341</v>
      </c>
      <c r="Z44" s="129">
        <f t="shared" ca="1" si="4"/>
        <v>19959.830437550863</v>
      </c>
      <c r="AA44" s="129">
        <f t="shared" ca="1" si="4"/>
        <v>30943.789398439094</v>
      </c>
      <c r="AB44" s="129">
        <f t="shared" ca="1" si="4"/>
        <v>43102.487409780224</v>
      </c>
      <c r="AC44" s="129">
        <f t="shared" ca="1" si="4"/>
        <v>56108.780699606541</v>
      </c>
      <c r="AD44" s="129">
        <f t="shared" ca="1" si="4"/>
        <v>69675.778136039298</v>
      </c>
      <c r="AE44" s="129">
        <f t="shared" ca="1" si="4"/>
        <v>83587.252720794815</v>
      </c>
      <c r="AF44" s="129">
        <f t="shared" ca="1" si="4"/>
        <v>97700.607749268791</v>
      </c>
      <c r="AG44" s="129">
        <f t="shared" ca="1" si="4"/>
        <v>111932.73769926054</v>
      </c>
      <c r="AH44" s="129">
        <f t="shared" ca="1" si="4"/>
        <v>126240.5914424553</v>
      </c>
      <c r="AI44" s="129">
        <f t="shared" ca="1" si="4"/>
        <v>140604.28865102676</v>
      </c>
      <c r="AJ44" s="129">
        <f t="shared" ca="1" si="4"/>
        <v>155015.65246275824</v>
      </c>
      <c r="AK44" s="129">
        <f t="shared" ca="1" si="4"/>
        <v>169471.71729314051</v>
      </c>
      <c r="AL44" s="129">
        <f t="shared" ca="1" si="5"/>
        <v>183971.57607181816</v>
      </c>
      <c r="AM44" s="129">
        <f t="shared" ca="1" si="5"/>
        <v>198515.04628856765</v>
      </c>
      <c r="AN44" s="129">
        <f t="shared" ca="1" si="5"/>
        <v>213102.17352132805</v>
      </c>
      <c r="AO44" s="129">
        <f t="shared" ca="1" si="5"/>
        <v>227733.06786391276</v>
      </c>
    </row>
    <row r="45" spans="2:41">
      <c r="B45" s="25" t="s">
        <v>633</v>
      </c>
      <c r="C45" s="144">
        <f ca="1">ImpliedVolatility(LEFT(C42),C35,C37,C39,C47,C40,C46,12%)</f>
        <v>0.12574541576360984</v>
      </c>
      <c r="D45" s="125">
        <f t="shared" ca="1" si="7"/>
        <v>44526</v>
      </c>
      <c r="E45" s="129">
        <f t="shared" ca="1" si="6"/>
        <v>0</v>
      </c>
      <c r="F45" s="129">
        <f t="shared" ca="1" si="3"/>
        <v>0</v>
      </c>
      <c r="G45" s="129">
        <f t="shared" ca="1" si="3"/>
        <v>0</v>
      </c>
      <c r="H45" s="129">
        <f t="shared" ca="1" si="3"/>
        <v>0</v>
      </c>
      <c r="I45" s="129">
        <f t="shared" ca="1" si="3"/>
        <v>0</v>
      </c>
      <c r="J45" s="129">
        <f t="shared" ca="1" si="3"/>
        <v>0</v>
      </c>
      <c r="K45" s="129">
        <f t="shared" ca="1" si="3"/>
        <v>0</v>
      </c>
      <c r="L45" s="129">
        <f t="shared" ca="1" si="3"/>
        <v>0</v>
      </c>
      <c r="M45" s="129">
        <f t="shared" ca="1" si="3"/>
        <v>0</v>
      </c>
      <c r="N45" s="129">
        <f t="shared" ca="1" si="3"/>
        <v>0</v>
      </c>
      <c r="O45" s="129">
        <f t="shared" ca="1" si="3"/>
        <v>0</v>
      </c>
      <c r="P45" s="129">
        <f t="shared" ca="1" si="3"/>
        <v>0</v>
      </c>
      <c r="Q45" s="129">
        <f t="shared" ca="1" si="3"/>
        <v>0</v>
      </c>
      <c r="R45" s="129">
        <f t="shared" ca="1" si="3"/>
        <v>0</v>
      </c>
      <c r="S45" s="129">
        <f t="shared" ca="1" si="3"/>
        <v>0</v>
      </c>
      <c r="T45" s="129">
        <f t="shared" ca="1" si="3"/>
        <v>0</v>
      </c>
      <c r="U45" s="129">
        <f t="shared" ca="1" si="3"/>
        <v>0</v>
      </c>
      <c r="V45" s="129">
        <f t="shared" ca="1" si="4"/>
        <v>0</v>
      </c>
      <c r="W45" s="129">
        <f t="shared" ca="1" si="4"/>
        <v>0</v>
      </c>
      <c r="X45" s="129">
        <f t="shared" ca="1" si="4"/>
        <v>0</v>
      </c>
      <c r="Y45" s="129">
        <f t="shared" ca="1" si="4"/>
        <v>0</v>
      </c>
      <c r="Z45" s="129">
        <f t="shared" ca="1" si="4"/>
        <v>0</v>
      </c>
      <c r="AA45" s="129">
        <f t="shared" ca="1" si="4"/>
        <v>0</v>
      </c>
      <c r="AB45" s="129">
        <f t="shared" ca="1" si="4"/>
        <v>0</v>
      </c>
      <c r="AC45" s="129">
        <f t="shared" ca="1" si="4"/>
        <v>0</v>
      </c>
      <c r="AD45" s="129">
        <f t="shared" ca="1" si="4"/>
        <v>0</v>
      </c>
      <c r="AE45" s="129">
        <f t="shared" ca="1" si="4"/>
        <v>0</v>
      </c>
      <c r="AF45" s="129">
        <f t="shared" ca="1" si="4"/>
        <v>0</v>
      </c>
      <c r="AG45" s="129">
        <f t="shared" ca="1" si="4"/>
        <v>0</v>
      </c>
      <c r="AH45" s="129">
        <f t="shared" ca="1" si="4"/>
        <v>0</v>
      </c>
      <c r="AI45" s="129">
        <f t="shared" ca="1" si="4"/>
        <v>0</v>
      </c>
      <c r="AJ45" s="129">
        <f t="shared" ca="1" si="4"/>
        <v>0</v>
      </c>
      <c r="AK45" s="129">
        <f t="shared" ca="1" si="4"/>
        <v>0</v>
      </c>
      <c r="AL45" s="129">
        <f t="shared" ca="1" si="5"/>
        <v>0</v>
      </c>
      <c r="AM45" s="129">
        <f t="shared" ca="1" si="5"/>
        <v>0</v>
      </c>
      <c r="AN45" s="129">
        <f t="shared" ca="1" si="5"/>
        <v>0</v>
      </c>
      <c r="AO45" s="129">
        <f t="shared" ca="1" si="5"/>
        <v>0</v>
      </c>
    </row>
    <row r="46" spans="2:41">
      <c r="B46" s="25" t="s">
        <v>581</v>
      </c>
      <c r="C46" s="26">
        <v>16.8</v>
      </c>
      <c r="D46" s="125">
        <f t="shared" ca="1" si="7"/>
        <v>44529</v>
      </c>
      <c r="E46" s="129">
        <f t="shared" ca="1" si="6"/>
        <v>0</v>
      </c>
      <c r="F46" s="129">
        <f t="shared" ca="1" si="3"/>
        <v>0</v>
      </c>
      <c r="G46" s="129">
        <f t="shared" ca="1" si="3"/>
        <v>0</v>
      </c>
      <c r="H46" s="129">
        <f t="shared" ca="1" si="3"/>
        <v>0</v>
      </c>
      <c r="I46" s="129">
        <f t="shared" ca="1" si="3"/>
        <v>0</v>
      </c>
      <c r="J46" s="129">
        <f t="shared" ca="1" si="3"/>
        <v>0</v>
      </c>
      <c r="K46" s="129">
        <f t="shared" ca="1" si="3"/>
        <v>0</v>
      </c>
      <c r="L46" s="129">
        <f t="shared" ca="1" si="3"/>
        <v>0</v>
      </c>
      <c r="M46" s="129">
        <f t="shared" ca="1" si="3"/>
        <v>0</v>
      </c>
      <c r="N46" s="129">
        <f t="shared" ca="1" si="3"/>
        <v>0</v>
      </c>
      <c r="O46" s="129">
        <f t="shared" ca="1" si="3"/>
        <v>0</v>
      </c>
      <c r="P46" s="129">
        <f t="shared" ca="1" si="3"/>
        <v>0</v>
      </c>
      <c r="Q46" s="129">
        <f t="shared" ca="1" si="3"/>
        <v>0</v>
      </c>
      <c r="R46" s="129">
        <f t="shared" ca="1" si="3"/>
        <v>0</v>
      </c>
      <c r="S46" s="129">
        <f t="shared" ca="1" si="3"/>
        <v>0</v>
      </c>
      <c r="T46" s="129">
        <f t="shared" ca="1" si="3"/>
        <v>0</v>
      </c>
      <c r="U46" s="129">
        <f t="shared" ca="1" si="3"/>
        <v>0</v>
      </c>
      <c r="V46" s="129">
        <f t="shared" ca="1" si="4"/>
        <v>0</v>
      </c>
      <c r="W46" s="129">
        <f t="shared" ca="1" si="4"/>
        <v>0</v>
      </c>
      <c r="X46" s="129">
        <f t="shared" ca="1" si="4"/>
        <v>0</v>
      </c>
      <c r="Y46" s="129">
        <f t="shared" ca="1" si="4"/>
        <v>0</v>
      </c>
      <c r="Z46" s="129">
        <f t="shared" ca="1" si="4"/>
        <v>0</v>
      </c>
      <c r="AA46" s="129">
        <f t="shared" ca="1" si="4"/>
        <v>0</v>
      </c>
      <c r="AB46" s="129">
        <f t="shared" ca="1" si="4"/>
        <v>0</v>
      </c>
      <c r="AC46" s="129">
        <f t="shared" ca="1" si="4"/>
        <v>0</v>
      </c>
      <c r="AD46" s="129">
        <f t="shared" ca="1" si="4"/>
        <v>0</v>
      </c>
      <c r="AE46" s="129">
        <f t="shared" ca="1" si="4"/>
        <v>0</v>
      </c>
      <c r="AF46" s="129">
        <f t="shared" ca="1" si="4"/>
        <v>0</v>
      </c>
      <c r="AG46" s="129">
        <f t="shared" ca="1" si="4"/>
        <v>0</v>
      </c>
      <c r="AH46" s="129">
        <f t="shared" ca="1" si="4"/>
        <v>0</v>
      </c>
      <c r="AI46" s="129">
        <f t="shared" ca="1" si="4"/>
        <v>0</v>
      </c>
      <c r="AJ46" s="129">
        <f t="shared" ca="1" si="4"/>
        <v>0</v>
      </c>
      <c r="AK46" s="129">
        <f t="shared" ca="1" si="4"/>
        <v>0</v>
      </c>
      <c r="AL46" s="129">
        <f t="shared" ca="1" si="5"/>
        <v>0</v>
      </c>
      <c r="AM46" s="129">
        <f t="shared" ca="1" si="5"/>
        <v>0</v>
      </c>
      <c r="AN46" s="129">
        <f t="shared" ca="1" si="5"/>
        <v>0</v>
      </c>
      <c r="AO46" s="129">
        <f t="shared" ca="1" si="5"/>
        <v>0</v>
      </c>
    </row>
    <row r="47" spans="2:41">
      <c r="B47" s="25" t="s">
        <v>662</v>
      </c>
      <c r="C47" s="26">
        <f ca="1">(C38-TODAY())/365</f>
        <v>2.4657534246575342E-2</v>
      </c>
      <c r="D47" s="125">
        <f t="shared" ca="1" si="7"/>
        <v>44530</v>
      </c>
      <c r="E47" s="129">
        <f t="shared" ca="1" si="6"/>
        <v>0</v>
      </c>
      <c r="F47" s="129">
        <f t="shared" ca="1" si="3"/>
        <v>0</v>
      </c>
      <c r="G47" s="129">
        <f t="shared" ca="1" si="3"/>
        <v>0</v>
      </c>
      <c r="H47" s="129">
        <f t="shared" ca="1" si="3"/>
        <v>0</v>
      </c>
      <c r="I47" s="129">
        <f t="shared" ca="1" si="3"/>
        <v>0</v>
      </c>
      <c r="J47" s="129">
        <f t="shared" ca="1" si="3"/>
        <v>0</v>
      </c>
      <c r="K47" s="129">
        <f t="shared" ca="1" si="3"/>
        <v>0</v>
      </c>
      <c r="L47" s="129">
        <f t="shared" ca="1" si="3"/>
        <v>0</v>
      </c>
      <c r="M47" s="129">
        <f t="shared" ca="1" si="3"/>
        <v>0</v>
      </c>
      <c r="N47" s="129">
        <f t="shared" ca="1" si="3"/>
        <v>0</v>
      </c>
      <c r="O47" s="129">
        <f t="shared" ca="1" si="3"/>
        <v>0</v>
      </c>
      <c r="P47" s="129">
        <f t="shared" ca="1" si="3"/>
        <v>0</v>
      </c>
      <c r="Q47" s="129">
        <f t="shared" ca="1" si="3"/>
        <v>0</v>
      </c>
      <c r="R47" s="129">
        <f t="shared" ca="1" si="3"/>
        <v>0</v>
      </c>
      <c r="S47" s="129">
        <f t="shared" ca="1" si="3"/>
        <v>0</v>
      </c>
      <c r="T47" s="129">
        <f t="shared" ca="1" si="3"/>
        <v>0</v>
      </c>
      <c r="U47" s="129">
        <f t="shared" ca="1" si="3"/>
        <v>0</v>
      </c>
      <c r="V47" s="129">
        <f t="shared" ca="1" si="4"/>
        <v>0</v>
      </c>
      <c r="W47" s="129">
        <f t="shared" ca="1" si="4"/>
        <v>0</v>
      </c>
      <c r="X47" s="129">
        <f t="shared" ca="1" si="4"/>
        <v>0</v>
      </c>
      <c r="Y47" s="129">
        <f t="shared" ca="1" si="4"/>
        <v>0</v>
      </c>
      <c r="Z47" s="129">
        <f t="shared" ca="1" si="4"/>
        <v>0</v>
      </c>
      <c r="AA47" s="129">
        <f t="shared" ca="1" si="4"/>
        <v>0</v>
      </c>
      <c r="AB47" s="129">
        <f t="shared" ca="1" si="4"/>
        <v>0</v>
      </c>
      <c r="AC47" s="129">
        <f t="shared" ca="1" si="4"/>
        <v>0</v>
      </c>
      <c r="AD47" s="129">
        <f t="shared" ca="1" si="4"/>
        <v>0</v>
      </c>
      <c r="AE47" s="129">
        <f t="shared" ca="1" si="4"/>
        <v>0</v>
      </c>
      <c r="AF47" s="129">
        <f t="shared" ca="1" si="4"/>
        <v>0</v>
      </c>
      <c r="AG47" s="129">
        <f t="shared" ca="1" si="4"/>
        <v>0</v>
      </c>
      <c r="AH47" s="129">
        <f t="shared" ca="1" si="4"/>
        <v>0</v>
      </c>
      <c r="AI47" s="129">
        <f t="shared" ca="1" si="4"/>
        <v>0</v>
      </c>
      <c r="AJ47" s="129">
        <f t="shared" ca="1" si="4"/>
        <v>0</v>
      </c>
      <c r="AK47" s="129">
        <f t="shared" ca="1" si="4"/>
        <v>0</v>
      </c>
      <c r="AL47" s="129">
        <f t="shared" ca="1" si="5"/>
        <v>0</v>
      </c>
      <c r="AM47" s="129">
        <f t="shared" ca="1" si="5"/>
        <v>0</v>
      </c>
      <c r="AN47" s="129">
        <f t="shared" ca="1" si="5"/>
        <v>0</v>
      </c>
      <c r="AO47" s="129">
        <f t="shared" ca="1" si="5"/>
        <v>0</v>
      </c>
    </row>
    <row r="48" spans="2:41">
      <c r="C48" s="26">
        <f>C44*C43</f>
        <v>14500</v>
      </c>
      <c r="D48" s="125">
        <f t="shared" ca="1" si="7"/>
        <v>44531</v>
      </c>
      <c r="E48" s="129">
        <f t="shared" ca="1" si="6"/>
        <v>0</v>
      </c>
      <c r="F48" s="129">
        <f t="shared" ca="1" si="3"/>
        <v>0</v>
      </c>
      <c r="G48" s="129">
        <f t="shared" ca="1" si="3"/>
        <v>0</v>
      </c>
      <c r="H48" s="129">
        <f t="shared" ca="1" si="3"/>
        <v>0</v>
      </c>
      <c r="I48" s="129">
        <f t="shared" ca="1" si="3"/>
        <v>0</v>
      </c>
      <c r="J48" s="129">
        <f t="shared" ca="1" si="3"/>
        <v>0</v>
      </c>
      <c r="K48" s="129">
        <f t="shared" ca="1" si="3"/>
        <v>0</v>
      </c>
      <c r="L48" s="129">
        <f t="shared" ca="1" si="3"/>
        <v>0</v>
      </c>
      <c r="M48" s="129">
        <f t="shared" ca="1" si="3"/>
        <v>0</v>
      </c>
      <c r="N48" s="129">
        <f t="shared" ca="1" si="3"/>
        <v>0</v>
      </c>
      <c r="O48" s="129">
        <f t="shared" ca="1" si="3"/>
        <v>0</v>
      </c>
      <c r="P48" s="129">
        <f t="shared" ca="1" si="3"/>
        <v>0</v>
      </c>
      <c r="Q48" s="129">
        <f t="shared" ca="1" si="3"/>
        <v>0</v>
      </c>
      <c r="R48" s="129">
        <f t="shared" ca="1" si="3"/>
        <v>0</v>
      </c>
      <c r="S48" s="129">
        <f t="shared" ca="1" si="3"/>
        <v>0</v>
      </c>
      <c r="T48" s="129">
        <f t="shared" ca="1" si="3"/>
        <v>0</v>
      </c>
      <c r="U48" s="129">
        <f t="shared" ca="1" si="3"/>
        <v>0</v>
      </c>
      <c r="V48" s="129">
        <f t="shared" ca="1" si="4"/>
        <v>0</v>
      </c>
      <c r="W48" s="129">
        <f t="shared" ca="1" si="4"/>
        <v>0</v>
      </c>
      <c r="X48" s="129">
        <f t="shared" ca="1" si="4"/>
        <v>0</v>
      </c>
      <c r="Y48" s="129">
        <f t="shared" ca="1" si="4"/>
        <v>0</v>
      </c>
      <c r="Z48" s="129">
        <f t="shared" ca="1" si="4"/>
        <v>0</v>
      </c>
      <c r="AA48" s="129">
        <f t="shared" ca="1" si="4"/>
        <v>0</v>
      </c>
      <c r="AB48" s="129">
        <f t="shared" ca="1" si="4"/>
        <v>0</v>
      </c>
      <c r="AC48" s="129">
        <f t="shared" ca="1" si="4"/>
        <v>0</v>
      </c>
      <c r="AD48" s="129">
        <f t="shared" ca="1" si="4"/>
        <v>0</v>
      </c>
      <c r="AE48" s="129">
        <f t="shared" ca="1" si="4"/>
        <v>0</v>
      </c>
      <c r="AF48" s="129">
        <f t="shared" ca="1" si="4"/>
        <v>0</v>
      </c>
      <c r="AG48" s="129">
        <f t="shared" ca="1" si="4"/>
        <v>0</v>
      </c>
      <c r="AH48" s="129">
        <f t="shared" ca="1" si="4"/>
        <v>0</v>
      </c>
      <c r="AI48" s="129">
        <f t="shared" ca="1" si="4"/>
        <v>0</v>
      </c>
      <c r="AJ48" s="129">
        <f t="shared" ca="1" si="4"/>
        <v>0</v>
      </c>
      <c r="AK48" s="129">
        <f t="shared" ca="1" si="4"/>
        <v>0</v>
      </c>
      <c r="AL48" s="129">
        <f t="shared" ca="1" si="5"/>
        <v>0</v>
      </c>
      <c r="AM48" s="129">
        <f t="shared" ca="1" si="5"/>
        <v>0</v>
      </c>
      <c r="AN48" s="129">
        <f t="shared" ca="1" si="5"/>
        <v>0</v>
      </c>
      <c r="AO48" s="129">
        <f t="shared" ca="1" si="5"/>
        <v>0</v>
      </c>
    </row>
    <row r="49" spans="4:41">
      <c r="D49" s="125">
        <f t="shared" ca="1" si="7"/>
        <v>44532</v>
      </c>
      <c r="E49" s="129">
        <f t="shared" ca="1" si="6"/>
        <v>0</v>
      </c>
      <c r="F49" s="129">
        <f t="shared" ca="1" si="3"/>
        <v>0</v>
      </c>
      <c r="G49" s="129">
        <f t="shared" ca="1" si="3"/>
        <v>0</v>
      </c>
      <c r="H49" s="129">
        <f t="shared" ca="1" si="3"/>
        <v>0</v>
      </c>
      <c r="I49" s="129">
        <f t="shared" ca="1" si="3"/>
        <v>0</v>
      </c>
      <c r="J49" s="129">
        <f t="shared" ca="1" si="3"/>
        <v>0</v>
      </c>
      <c r="K49" s="129">
        <f t="shared" ca="1" si="3"/>
        <v>0</v>
      </c>
      <c r="L49" s="129">
        <f t="shared" ca="1" si="3"/>
        <v>0</v>
      </c>
      <c r="M49" s="129">
        <f t="shared" ca="1" si="3"/>
        <v>0</v>
      </c>
      <c r="N49" s="129">
        <f t="shared" ca="1" si="3"/>
        <v>0</v>
      </c>
      <c r="O49" s="129">
        <f t="shared" ca="1" si="3"/>
        <v>0</v>
      </c>
      <c r="P49" s="129">
        <f t="shared" ca="1" si="3"/>
        <v>0</v>
      </c>
      <c r="Q49" s="129">
        <f t="shared" ca="1" si="3"/>
        <v>0</v>
      </c>
      <c r="R49" s="129">
        <f t="shared" ca="1" si="3"/>
        <v>0</v>
      </c>
      <c r="S49" s="129">
        <f t="shared" ca="1" si="3"/>
        <v>0</v>
      </c>
      <c r="T49" s="129">
        <f t="shared" ca="1" si="3"/>
        <v>0</v>
      </c>
      <c r="U49" s="129">
        <f t="shared" ca="1" si="3"/>
        <v>0</v>
      </c>
      <c r="V49" s="129">
        <f t="shared" ca="1" si="4"/>
        <v>0</v>
      </c>
      <c r="W49" s="129">
        <f t="shared" ca="1" si="4"/>
        <v>0</v>
      </c>
      <c r="X49" s="129">
        <f t="shared" ca="1" si="4"/>
        <v>0</v>
      </c>
      <c r="Y49" s="129">
        <f t="shared" ca="1" si="4"/>
        <v>0</v>
      </c>
      <c r="Z49" s="129">
        <f t="shared" ca="1" si="4"/>
        <v>0</v>
      </c>
      <c r="AA49" s="129">
        <f t="shared" ca="1" si="4"/>
        <v>0</v>
      </c>
      <c r="AB49" s="129">
        <f t="shared" ca="1" si="4"/>
        <v>0</v>
      </c>
      <c r="AC49" s="129">
        <f t="shared" ca="1" si="4"/>
        <v>0</v>
      </c>
      <c r="AD49" s="129">
        <f t="shared" ca="1" si="4"/>
        <v>0</v>
      </c>
      <c r="AE49" s="129">
        <f t="shared" ca="1" si="4"/>
        <v>0</v>
      </c>
      <c r="AF49" s="129">
        <f t="shared" ca="1" si="4"/>
        <v>0</v>
      </c>
      <c r="AG49" s="129">
        <f t="shared" ca="1" si="4"/>
        <v>0</v>
      </c>
      <c r="AH49" s="129">
        <f t="shared" ca="1" si="4"/>
        <v>0</v>
      </c>
      <c r="AI49" s="129">
        <f t="shared" ca="1" si="4"/>
        <v>0</v>
      </c>
      <c r="AJ49" s="129">
        <f t="shared" ca="1" si="4"/>
        <v>0</v>
      </c>
      <c r="AK49" s="129">
        <f t="shared" ca="1" si="4"/>
        <v>0</v>
      </c>
      <c r="AL49" s="129">
        <f t="shared" ca="1" si="5"/>
        <v>0</v>
      </c>
      <c r="AM49" s="129">
        <f t="shared" ca="1" si="5"/>
        <v>0</v>
      </c>
      <c r="AN49" s="129">
        <f t="shared" ca="1" si="5"/>
        <v>0</v>
      </c>
      <c r="AO49" s="129">
        <f t="shared" ca="1" si="5"/>
        <v>0</v>
      </c>
    </row>
    <row r="50" spans="4:41">
      <c r="D50" s="125">
        <f t="shared" ca="1" si="7"/>
        <v>44533</v>
      </c>
      <c r="E50" s="129">
        <f t="shared" ca="1" si="6"/>
        <v>0</v>
      </c>
      <c r="F50" s="129">
        <f t="shared" ca="1" si="3"/>
        <v>0</v>
      </c>
      <c r="G50" s="129">
        <f t="shared" ca="1" si="3"/>
        <v>0</v>
      </c>
      <c r="H50" s="129">
        <f t="shared" ca="1" si="3"/>
        <v>0</v>
      </c>
      <c r="I50" s="129">
        <f t="shared" ca="1" si="3"/>
        <v>0</v>
      </c>
      <c r="J50" s="129">
        <f t="shared" ca="1" si="3"/>
        <v>0</v>
      </c>
      <c r="K50" s="129">
        <f t="shared" ca="1" si="3"/>
        <v>0</v>
      </c>
      <c r="L50" s="129">
        <f t="shared" ca="1" si="3"/>
        <v>0</v>
      </c>
      <c r="M50" s="129">
        <f t="shared" ca="1" si="3"/>
        <v>0</v>
      </c>
      <c r="N50" s="129">
        <f t="shared" ca="1" si="3"/>
        <v>0</v>
      </c>
      <c r="O50" s="129">
        <f t="shared" ca="1" si="3"/>
        <v>0</v>
      </c>
      <c r="P50" s="129">
        <f t="shared" ca="1" si="3"/>
        <v>0</v>
      </c>
      <c r="Q50" s="129">
        <f t="shared" ca="1" si="3"/>
        <v>0</v>
      </c>
      <c r="R50" s="129">
        <f t="shared" ca="1" si="3"/>
        <v>0</v>
      </c>
      <c r="S50" s="129">
        <f t="shared" ca="1" si="3"/>
        <v>0</v>
      </c>
      <c r="T50" s="129">
        <f t="shared" ca="1" si="3"/>
        <v>0</v>
      </c>
      <c r="U50" s="129">
        <f t="shared" ca="1" si="3"/>
        <v>0</v>
      </c>
      <c r="V50" s="129">
        <f t="shared" ca="1" si="4"/>
        <v>0</v>
      </c>
      <c r="W50" s="129">
        <f t="shared" ca="1" si="4"/>
        <v>0</v>
      </c>
      <c r="X50" s="129">
        <f t="shared" ca="1" si="4"/>
        <v>0</v>
      </c>
      <c r="Y50" s="129">
        <f t="shared" ca="1" si="4"/>
        <v>0</v>
      </c>
      <c r="Z50" s="129">
        <f t="shared" ca="1" si="4"/>
        <v>0</v>
      </c>
      <c r="AA50" s="129">
        <f t="shared" ca="1" si="4"/>
        <v>0</v>
      </c>
      <c r="AB50" s="129">
        <f t="shared" ca="1" si="4"/>
        <v>0</v>
      </c>
      <c r="AC50" s="129">
        <f t="shared" ca="1" si="4"/>
        <v>0</v>
      </c>
      <c r="AD50" s="129">
        <f t="shared" ca="1" si="4"/>
        <v>0</v>
      </c>
      <c r="AE50" s="129">
        <f t="shared" ca="1" si="4"/>
        <v>0</v>
      </c>
      <c r="AF50" s="129">
        <f t="shared" ca="1" si="4"/>
        <v>0</v>
      </c>
      <c r="AG50" s="129">
        <f t="shared" ca="1" si="4"/>
        <v>0</v>
      </c>
      <c r="AH50" s="129">
        <f t="shared" ca="1" si="4"/>
        <v>0</v>
      </c>
      <c r="AI50" s="129">
        <f t="shared" ca="1" si="4"/>
        <v>0</v>
      </c>
      <c r="AJ50" s="129">
        <f t="shared" ca="1" si="4"/>
        <v>0</v>
      </c>
      <c r="AK50" s="129">
        <f t="shared" ca="1" si="4"/>
        <v>0</v>
      </c>
      <c r="AL50" s="129">
        <f t="shared" ca="1" si="5"/>
        <v>0</v>
      </c>
      <c r="AM50" s="129">
        <f t="shared" ca="1" si="5"/>
        <v>0</v>
      </c>
      <c r="AN50" s="129">
        <f t="shared" ca="1" si="5"/>
        <v>0</v>
      </c>
      <c r="AO50" s="129">
        <f t="shared" ca="1" si="5"/>
        <v>0</v>
      </c>
    </row>
    <row r="51" spans="4:41">
      <c r="D51" s="125">
        <f t="shared" ca="1" si="7"/>
        <v>44536</v>
      </c>
      <c r="E51" s="129">
        <f t="shared" ca="1" si="6"/>
        <v>0</v>
      </c>
      <c r="F51" s="129">
        <f t="shared" ca="1" si="3"/>
        <v>0</v>
      </c>
      <c r="G51" s="129">
        <f t="shared" ca="1" si="3"/>
        <v>0</v>
      </c>
      <c r="H51" s="129">
        <f t="shared" ca="1" si="3"/>
        <v>0</v>
      </c>
      <c r="I51" s="129">
        <f t="shared" ca="1" si="3"/>
        <v>0</v>
      </c>
      <c r="J51" s="129">
        <f t="shared" ca="1" si="3"/>
        <v>0</v>
      </c>
      <c r="K51" s="129">
        <f t="shared" ca="1" si="3"/>
        <v>0</v>
      </c>
      <c r="L51" s="129">
        <f t="shared" ca="1" si="3"/>
        <v>0</v>
      </c>
      <c r="M51" s="129">
        <f t="shared" ca="1" si="3"/>
        <v>0</v>
      </c>
      <c r="N51" s="129">
        <f t="shared" ca="1" si="3"/>
        <v>0</v>
      </c>
      <c r="O51" s="129">
        <f t="shared" ca="1" si="3"/>
        <v>0</v>
      </c>
      <c r="P51" s="129">
        <f t="shared" ca="1" si="3"/>
        <v>0</v>
      </c>
      <c r="Q51" s="129">
        <f t="shared" ca="1" si="3"/>
        <v>0</v>
      </c>
      <c r="R51" s="129">
        <f t="shared" ca="1" si="3"/>
        <v>0</v>
      </c>
      <c r="S51" s="129">
        <f t="shared" ca="1" si="3"/>
        <v>0</v>
      </c>
      <c r="T51" s="129">
        <f t="shared" ca="1" si="3"/>
        <v>0</v>
      </c>
      <c r="U51" s="129">
        <f t="shared" ca="1" si="3"/>
        <v>0</v>
      </c>
      <c r="V51" s="129">
        <f t="shared" ca="1" si="4"/>
        <v>0</v>
      </c>
      <c r="W51" s="129">
        <f t="shared" ca="1" si="4"/>
        <v>0</v>
      </c>
      <c r="X51" s="129">
        <f t="shared" ca="1" si="4"/>
        <v>0</v>
      </c>
      <c r="Y51" s="129">
        <f t="shared" ca="1" si="4"/>
        <v>0</v>
      </c>
      <c r="Z51" s="129">
        <f t="shared" ca="1" si="4"/>
        <v>0</v>
      </c>
      <c r="AA51" s="129">
        <f t="shared" ca="1" si="4"/>
        <v>0</v>
      </c>
      <c r="AB51" s="129">
        <f t="shared" ca="1" si="4"/>
        <v>0</v>
      </c>
      <c r="AC51" s="129">
        <f t="shared" ca="1" si="4"/>
        <v>0</v>
      </c>
      <c r="AD51" s="129">
        <f t="shared" ca="1" si="4"/>
        <v>0</v>
      </c>
      <c r="AE51" s="129">
        <f t="shared" ca="1" si="4"/>
        <v>0</v>
      </c>
      <c r="AF51" s="129">
        <f t="shared" ca="1" si="4"/>
        <v>0</v>
      </c>
      <c r="AG51" s="129">
        <f t="shared" ca="1" si="4"/>
        <v>0</v>
      </c>
      <c r="AH51" s="129">
        <f t="shared" ca="1" si="4"/>
        <v>0</v>
      </c>
      <c r="AI51" s="129">
        <f t="shared" ca="1" si="4"/>
        <v>0</v>
      </c>
      <c r="AJ51" s="129">
        <f t="shared" ca="1" si="4"/>
        <v>0</v>
      </c>
      <c r="AK51" s="129">
        <f t="shared" ca="1" si="4"/>
        <v>0</v>
      </c>
      <c r="AL51" s="129">
        <f t="shared" ca="1" si="5"/>
        <v>0</v>
      </c>
      <c r="AM51" s="129">
        <f t="shared" ca="1" si="5"/>
        <v>0</v>
      </c>
      <c r="AN51" s="129">
        <f t="shared" ca="1" si="5"/>
        <v>0</v>
      </c>
      <c r="AO51" s="129">
        <f t="shared" ca="1" si="5"/>
        <v>0</v>
      </c>
    </row>
    <row r="52" spans="4:41">
      <c r="D52" s="125">
        <f t="shared" ca="1" si="7"/>
        <v>44537</v>
      </c>
      <c r="E52" s="129">
        <f t="shared" ca="1" si="6"/>
        <v>0</v>
      </c>
      <c r="F52" s="129">
        <f t="shared" ca="1" si="3"/>
        <v>0</v>
      </c>
      <c r="G52" s="129">
        <f t="shared" ca="1" si="3"/>
        <v>0</v>
      </c>
      <c r="H52" s="129">
        <f t="shared" ca="1" si="3"/>
        <v>0</v>
      </c>
      <c r="I52" s="129">
        <f t="shared" ca="1" si="3"/>
        <v>0</v>
      </c>
      <c r="J52" s="129">
        <f t="shared" ca="1" si="3"/>
        <v>0</v>
      </c>
      <c r="K52" s="129">
        <f t="shared" ca="1" si="3"/>
        <v>0</v>
      </c>
      <c r="L52" s="129">
        <f t="shared" ca="1" si="3"/>
        <v>0</v>
      </c>
      <c r="M52" s="129">
        <f t="shared" ca="1" si="3"/>
        <v>0</v>
      </c>
      <c r="N52" s="129">
        <f t="shared" ca="1" si="3"/>
        <v>0</v>
      </c>
      <c r="O52" s="129">
        <f t="shared" ca="1" si="3"/>
        <v>0</v>
      </c>
      <c r="P52" s="129">
        <f t="shared" ca="1" si="3"/>
        <v>0</v>
      </c>
      <c r="Q52" s="129">
        <f t="shared" ca="1" si="3"/>
        <v>0</v>
      </c>
      <c r="R52" s="129">
        <f t="shared" ca="1" si="3"/>
        <v>0</v>
      </c>
      <c r="S52" s="129">
        <f t="shared" ca="1" si="3"/>
        <v>0</v>
      </c>
      <c r="T52" s="129">
        <f t="shared" ca="1" si="3"/>
        <v>0</v>
      </c>
      <c r="U52" s="129">
        <f t="shared" ref="U52:AJ67" ca="1" si="8">IFERROR((OptionPrice(LEFT($C$42),U$35,$C$37,($C$38-$D52+1)/365,$C$39,$C$41,$C$40)-$C$43)*$C$44,0)</f>
        <v>0</v>
      </c>
      <c r="V52" s="129">
        <f t="shared" ca="1" si="4"/>
        <v>0</v>
      </c>
      <c r="W52" s="129">
        <f t="shared" ca="1" si="4"/>
        <v>0</v>
      </c>
      <c r="X52" s="129">
        <f t="shared" ca="1" si="4"/>
        <v>0</v>
      </c>
      <c r="Y52" s="129">
        <f t="shared" ca="1" si="4"/>
        <v>0</v>
      </c>
      <c r="Z52" s="129">
        <f t="shared" ca="1" si="4"/>
        <v>0</v>
      </c>
      <c r="AA52" s="129">
        <f t="shared" ca="1" si="4"/>
        <v>0</v>
      </c>
      <c r="AB52" s="129">
        <f t="shared" ca="1" si="4"/>
        <v>0</v>
      </c>
      <c r="AC52" s="129">
        <f t="shared" ca="1" si="4"/>
        <v>0</v>
      </c>
      <c r="AD52" s="129">
        <f t="shared" ca="1" si="4"/>
        <v>0</v>
      </c>
      <c r="AE52" s="129">
        <f t="shared" ca="1" si="4"/>
        <v>0</v>
      </c>
      <c r="AF52" s="129">
        <f t="shared" ca="1" si="4"/>
        <v>0</v>
      </c>
      <c r="AG52" s="129">
        <f t="shared" ca="1" si="4"/>
        <v>0</v>
      </c>
      <c r="AH52" s="129">
        <f t="shared" ca="1" si="4"/>
        <v>0</v>
      </c>
      <c r="AI52" s="129">
        <f t="shared" ca="1" si="4"/>
        <v>0</v>
      </c>
      <c r="AJ52" s="129">
        <f t="shared" ca="1" si="4"/>
        <v>0</v>
      </c>
      <c r="AK52" s="129">
        <f t="shared" ref="AK52:AK67" ca="1" si="9">IFERROR((OptionPrice(LEFT($C$42),AK$35,$C$37,($C$38-$D52+1)/365,$C$39,$C$41,$C$40)-$C$43)*$C$44,0)</f>
        <v>0</v>
      </c>
      <c r="AL52" s="129">
        <f t="shared" ca="1" si="5"/>
        <v>0</v>
      </c>
      <c r="AM52" s="129">
        <f t="shared" ca="1" si="5"/>
        <v>0</v>
      </c>
      <c r="AN52" s="129">
        <f t="shared" ca="1" si="5"/>
        <v>0</v>
      </c>
      <c r="AO52" s="129">
        <f t="shared" ca="1" si="5"/>
        <v>0</v>
      </c>
    </row>
    <row r="53" spans="4:41">
      <c r="D53" s="125">
        <f t="shared" ca="1" si="7"/>
        <v>44538</v>
      </c>
      <c r="E53" s="129">
        <f t="shared" ca="1" si="6"/>
        <v>0</v>
      </c>
      <c r="F53" s="129">
        <f t="shared" ca="1" si="6"/>
        <v>0</v>
      </c>
      <c r="G53" s="129">
        <f t="shared" ca="1" si="6"/>
        <v>0</v>
      </c>
      <c r="H53" s="129">
        <f t="shared" ca="1" si="6"/>
        <v>0</v>
      </c>
      <c r="I53" s="129">
        <f t="shared" ca="1" si="6"/>
        <v>0</v>
      </c>
      <c r="J53" s="129">
        <f t="shared" ca="1" si="6"/>
        <v>0</v>
      </c>
      <c r="K53" s="129">
        <f t="shared" ca="1" si="6"/>
        <v>0</v>
      </c>
      <c r="L53" s="129">
        <f t="shared" ca="1" si="6"/>
        <v>0</v>
      </c>
      <c r="M53" s="129">
        <f t="shared" ca="1" si="6"/>
        <v>0</v>
      </c>
      <c r="N53" s="129">
        <f t="shared" ca="1" si="6"/>
        <v>0</v>
      </c>
      <c r="O53" s="129">
        <f t="shared" ca="1" si="6"/>
        <v>0</v>
      </c>
      <c r="P53" s="129">
        <f t="shared" ca="1" si="6"/>
        <v>0</v>
      </c>
      <c r="Q53" s="129">
        <f t="shared" ca="1" si="6"/>
        <v>0</v>
      </c>
      <c r="R53" s="129">
        <f t="shared" ca="1" si="6"/>
        <v>0</v>
      </c>
      <c r="S53" s="129">
        <f t="shared" ca="1" si="6"/>
        <v>0</v>
      </c>
      <c r="T53" s="129">
        <f t="shared" ca="1" si="6"/>
        <v>0</v>
      </c>
      <c r="U53" s="129">
        <f t="shared" ca="1" si="8"/>
        <v>0</v>
      </c>
      <c r="V53" s="129">
        <f t="shared" ca="1" si="8"/>
        <v>0</v>
      </c>
      <c r="W53" s="129">
        <f t="shared" ca="1" si="8"/>
        <v>0</v>
      </c>
      <c r="X53" s="129">
        <f t="shared" ca="1" si="8"/>
        <v>0</v>
      </c>
      <c r="Y53" s="129">
        <f t="shared" ca="1" si="8"/>
        <v>0</v>
      </c>
      <c r="Z53" s="129">
        <f t="shared" ca="1" si="8"/>
        <v>0</v>
      </c>
      <c r="AA53" s="129">
        <f t="shared" ca="1" si="8"/>
        <v>0</v>
      </c>
      <c r="AB53" s="129">
        <f t="shared" ca="1" si="8"/>
        <v>0</v>
      </c>
      <c r="AC53" s="129">
        <f t="shared" ca="1" si="8"/>
        <v>0</v>
      </c>
      <c r="AD53" s="129">
        <f t="shared" ca="1" si="8"/>
        <v>0</v>
      </c>
      <c r="AE53" s="129">
        <f t="shared" ca="1" si="8"/>
        <v>0</v>
      </c>
      <c r="AF53" s="129">
        <f t="shared" ca="1" si="8"/>
        <v>0</v>
      </c>
      <c r="AG53" s="129">
        <f t="shared" ca="1" si="8"/>
        <v>0</v>
      </c>
      <c r="AH53" s="129">
        <f t="shared" ca="1" si="8"/>
        <v>0</v>
      </c>
      <c r="AI53" s="129">
        <f t="shared" ca="1" si="8"/>
        <v>0</v>
      </c>
      <c r="AJ53" s="129">
        <f t="shared" ca="1" si="8"/>
        <v>0</v>
      </c>
      <c r="AK53" s="129">
        <f t="shared" ca="1" si="9"/>
        <v>0</v>
      </c>
      <c r="AL53" s="129">
        <f t="shared" ca="1" si="5"/>
        <v>0</v>
      </c>
      <c r="AM53" s="129">
        <f t="shared" ca="1" si="5"/>
        <v>0</v>
      </c>
      <c r="AN53" s="129">
        <f t="shared" ca="1" si="5"/>
        <v>0</v>
      </c>
      <c r="AO53" s="129">
        <f t="shared" ca="1" si="5"/>
        <v>0</v>
      </c>
    </row>
    <row r="54" spans="4:41">
      <c r="D54" s="125">
        <f t="shared" ca="1" si="7"/>
        <v>44539</v>
      </c>
      <c r="E54" s="129">
        <f t="shared" ref="E54:T68" ca="1" si="10">IFERROR((OptionPrice(LEFT($C$42),E$35,$C$37,($C$38-$D54+1)/365,$C$39,$C$41,$C$40)-$C$43)*$C$44,0)</f>
        <v>0</v>
      </c>
      <c r="F54" s="129">
        <f t="shared" ca="1" si="10"/>
        <v>0</v>
      </c>
      <c r="G54" s="129">
        <f t="shared" ca="1" si="10"/>
        <v>0</v>
      </c>
      <c r="H54" s="129">
        <f t="shared" ca="1" si="10"/>
        <v>0</v>
      </c>
      <c r="I54" s="129">
        <f t="shared" ca="1" si="10"/>
        <v>0</v>
      </c>
      <c r="J54" s="129">
        <f t="shared" ca="1" si="10"/>
        <v>0</v>
      </c>
      <c r="K54" s="129">
        <f t="shared" ca="1" si="10"/>
        <v>0</v>
      </c>
      <c r="L54" s="129">
        <f t="shared" ca="1" si="10"/>
        <v>0</v>
      </c>
      <c r="M54" s="129">
        <f t="shared" ca="1" si="10"/>
        <v>0</v>
      </c>
      <c r="N54" s="129">
        <f t="shared" ca="1" si="10"/>
        <v>0</v>
      </c>
      <c r="O54" s="129">
        <f t="shared" ca="1" si="10"/>
        <v>0</v>
      </c>
      <c r="P54" s="129">
        <f t="shared" ca="1" si="10"/>
        <v>0</v>
      </c>
      <c r="Q54" s="129">
        <f t="shared" ca="1" si="10"/>
        <v>0</v>
      </c>
      <c r="R54" s="129">
        <f t="shared" ca="1" si="10"/>
        <v>0</v>
      </c>
      <c r="S54" s="129">
        <f t="shared" ca="1" si="10"/>
        <v>0</v>
      </c>
      <c r="T54" s="129">
        <f t="shared" ca="1" si="10"/>
        <v>0</v>
      </c>
      <c r="U54" s="129">
        <f t="shared" ca="1" si="8"/>
        <v>0</v>
      </c>
      <c r="V54" s="129">
        <f t="shared" ca="1" si="8"/>
        <v>0</v>
      </c>
      <c r="W54" s="129">
        <f t="shared" ca="1" si="8"/>
        <v>0</v>
      </c>
      <c r="X54" s="129">
        <f t="shared" ca="1" si="8"/>
        <v>0</v>
      </c>
      <c r="Y54" s="129">
        <f t="shared" ca="1" si="8"/>
        <v>0</v>
      </c>
      <c r="Z54" s="129">
        <f t="shared" ca="1" si="8"/>
        <v>0</v>
      </c>
      <c r="AA54" s="129">
        <f t="shared" ca="1" si="8"/>
        <v>0</v>
      </c>
      <c r="AB54" s="129">
        <f t="shared" ca="1" si="8"/>
        <v>0</v>
      </c>
      <c r="AC54" s="129">
        <f t="shared" ca="1" si="8"/>
        <v>0</v>
      </c>
      <c r="AD54" s="129">
        <f t="shared" ca="1" si="8"/>
        <v>0</v>
      </c>
      <c r="AE54" s="129">
        <f t="shared" ca="1" si="8"/>
        <v>0</v>
      </c>
      <c r="AF54" s="129">
        <f t="shared" ca="1" si="8"/>
        <v>0</v>
      </c>
      <c r="AG54" s="129">
        <f t="shared" ca="1" si="8"/>
        <v>0</v>
      </c>
      <c r="AH54" s="129">
        <f t="shared" ca="1" si="8"/>
        <v>0</v>
      </c>
      <c r="AI54" s="129">
        <f t="shared" ca="1" si="8"/>
        <v>0</v>
      </c>
      <c r="AJ54" s="129">
        <f t="shared" ca="1" si="8"/>
        <v>0</v>
      </c>
      <c r="AK54" s="129">
        <f t="shared" ca="1" si="9"/>
        <v>0</v>
      </c>
      <c r="AL54" s="129">
        <f t="shared" ca="1" si="5"/>
        <v>0</v>
      </c>
      <c r="AM54" s="129">
        <f t="shared" ca="1" si="5"/>
        <v>0</v>
      </c>
      <c r="AN54" s="129">
        <f t="shared" ca="1" si="5"/>
        <v>0</v>
      </c>
      <c r="AO54" s="129">
        <f t="shared" ca="1" si="5"/>
        <v>0</v>
      </c>
    </row>
    <row r="55" spans="4:41">
      <c r="D55" s="125">
        <f t="shared" ca="1" si="7"/>
        <v>44540</v>
      </c>
      <c r="E55" s="129">
        <f t="shared" ca="1" si="10"/>
        <v>0</v>
      </c>
      <c r="F55" s="129">
        <f t="shared" ca="1" si="10"/>
        <v>0</v>
      </c>
      <c r="G55" s="129">
        <f t="shared" ca="1" si="10"/>
        <v>0</v>
      </c>
      <c r="H55" s="129">
        <f t="shared" ca="1" si="10"/>
        <v>0</v>
      </c>
      <c r="I55" s="129">
        <f t="shared" ca="1" si="10"/>
        <v>0</v>
      </c>
      <c r="J55" s="129">
        <f t="shared" ca="1" si="10"/>
        <v>0</v>
      </c>
      <c r="K55" s="129">
        <f t="shared" ca="1" si="10"/>
        <v>0</v>
      </c>
      <c r="L55" s="129">
        <f t="shared" ca="1" si="10"/>
        <v>0</v>
      </c>
      <c r="M55" s="129">
        <f t="shared" ca="1" si="10"/>
        <v>0</v>
      </c>
      <c r="N55" s="129">
        <f t="shared" ca="1" si="10"/>
        <v>0</v>
      </c>
      <c r="O55" s="129">
        <f t="shared" ca="1" si="10"/>
        <v>0</v>
      </c>
      <c r="P55" s="129">
        <f t="shared" ca="1" si="10"/>
        <v>0</v>
      </c>
      <c r="Q55" s="129">
        <f t="shared" ca="1" si="10"/>
        <v>0</v>
      </c>
      <c r="R55" s="129">
        <f t="shared" ca="1" si="10"/>
        <v>0</v>
      </c>
      <c r="S55" s="129">
        <f t="shared" ca="1" si="10"/>
        <v>0</v>
      </c>
      <c r="T55" s="129">
        <f t="shared" ca="1" si="10"/>
        <v>0</v>
      </c>
      <c r="U55" s="129">
        <f t="shared" ca="1" si="8"/>
        <v>0</v>
      </c>
      <c r="V55" s="129">
        <f t="shared" ca="1" si="8"/>
        <v>0</v>
      </c>
      <c r="W55" s="129">
        <f t="shared" ca="1" si="8"/>
        <v>0</v>
      </c>
      <c r="X55" s="129">
        <f t="shared" ca="1" si="8"/>
        <v>0</v>
      </c>
      <c r="Y55" s="129">
        <f t="shared" ca="1" si="8"/>
        <v>0</v>
      </c>
      <c r="Z55" s="129">
        <f t="shared" ca="1" si="8"/>
        <v>0</v>
      </c>
      <c r="AA55" s="129">
        <f t="shared" ca="1" si="8"/>
        <v>0</v>
      </c>
      <c r="AB55" s="129">
        <f t="shared" ca="1" si="8"/>
        <v>0</v>
      </c>
      <c r="AC55" s="129">
        <f t="shared" ca="1" si="8"/>
        <v>0</v>
      </c>
      <c r="AD55" s="129">
        <f t="shared" ca="1" si="8"/>
        <v>0</v>
      </c>
      <c r="AE55" s="129">
        <f t="shared" ca="1" si="8"/>
        <v>0</v>
      </c>
      <c r="AF55" s="129">
        <f t="shared" ca="1" si="8"/>
        <v>0</v>
      </c>
      <c r="AG55" s="129">
        <f t="shared" ca="1" si="8"/>
        <v>0</v>
      </c>
      <c r="AH55" s="129">
        <f t="shared" ca="1" si="8"/>
        <v>0</v>
      </c>
      <c r="AI55" s="129">
        <f t="shared" ca="1" si="8"/>
        <v>0</v>
      </c>
      <c r="AJ55" s="129">
        <f t="shared" ca="1" si="8"/>
        <v>0</v>
      </c>
      <c r="AK55" s="129">
        <f t="shared" ca="1" si="9"/>
        <v>0</v>
      </c>
      <c r="AL55" s="129">
        <f t="shared" ca="1" si="5"/>
        <v>0</v>
      </c>
      <c r="AM55" s="129">
        <f t="shared" ca="1" si="5"/>
        <v>0</v>
      </c>
      <c r="AN55" s="129">
        <f t="shared" ca="1" si="5"/>
        <v>0</v>
      </c>
      <c r="AO55" s="129">
        <f t="shared" ca="1" si="5"/>
        <v>0</v>
      </c>
    </row>
    <row r="56" spans="4:41">
      <c r="D56" s="125">
        <f t="shared" ca="1" si="7"/>
        <v>44543</v>
      </c>
      <c r="E56" s="129">
        <f t="shared" ca="1" si="10"/>
        <v>0</v>
      </c>
      <c r="F56" s="129">
        <f t="shared" ca="1" si="10"/>
        <v>0</v>
      </c>
      <c r="G56" s="129">
        <f t="shared" ca="1" si="10"/>
        <v>0</v>
      </c>
      <c r="H56" s="129">
        <f t="shared" ca="1" si="10"/>
        <v>0</v>
      </c>
      <c r="I56" s="129">
        <f t="shared" ca="1" si="10"/>
        <v>0</v>
      </c>
      <c r="J56" s="129">
        <f t="shared" ca="1" si="10"/>
        <v>0</v>
      </c>
      <c r="K56" s="129">
        <f t="shared" ca="1" si="10"/>
        <v>0</v>
      </c>
      <c r="L56" s="129">
        <f t="shared" ca="1" si="10"/>
        <v>0</v>
      </c>
      <c r="M56" s="129">
        <f t="shared" ca="1" si="10"/>
        <v>0</v>
      </c>
      <c r="N56" s="129">
        <f t="shared" ca="1" si="10"/>
        <v>0</v>
      </c>
      <c r="O56" s="129">
        <f t="shared" ca="1" si="10"/>
        <v>0</v>
      </c>
      <c r="P56" s="129">
        <f t="shared" ca="1" si="10"/>
        <v>0</v>
      </c>
      <c r="Q56" s="129">
        <f t="shared" ca="1" si="10"/>
        <v>0</v>
      </c>
      <c r="R56" s="129">
        <f t="shared" ca="1" si="10"/>
        <v>0</v>
      </c>
      <c r="S56" s="129">
        <f t="shared" ca="1" si="10"/>
        <v>0</v>
      </c>
      <c r="T56" s="129">
        <f t="shared" ca="1" si="10"/>
        <v>0</v>
      </c>
      <c r="U56" s="129">
        <f t="shared" ca="1" si="8"/>
        <v>0</v>
      </c>
      <c r="V56" s="129">
        <f t="shared" ca="1" si="8"/>
        <v>0</v>
      </c>
      <c r="W56" s="129">
        <f t="shared" ca="1" si="8"/>
        <v>0</v>
      </c>
      <c r="X56" s="129">
        <f t="shared" ca="1" si="8"/>
        <v>0</v>
      </c>
      <c r="Y56" s="129">
        <f t="shared" ca="1" si="8"/>
        <v>0</v>
      </c>
      <c r="Z56" s="129">
        <f t="shared" ca="1" si="8"/>
        <v>0</v>
      </c>
      <c r="AA56" s="129">
        <f t="shared" ca="1" si="8"/>
        <v>0</v>
      </c>
      <c r="AB56" s="129">
        <f t="shared" ca="1" si="8"/>
        <v>0</v>
      </c>
      <c r="AC56" s="129">
        <f t="shared" ca="1" si="8"/>
        <v>0</v>
      </c>
      <c r="AD56" s="129">
        <f t="shared" ca="1" si="8"/>
        <v>0</v>
      </c>
      <c r="AE56" s="129">
        <f t="shared" ca="1" si="8"/>
        <v>0</v>
      </c>
      <c r="AF56" s="129">
        <f t="shared" ca="1" si="8"/>
        <v>0</v>
      </c>
      <c r="AG56" s="129">
        <f t="shared" ca="1" si="8"/>
        <v>0</v>
      </c>
      <c r="AH56" s="129">
        <f t="shared" ca="1" si="8"/>
        <v>0</v>
      </c>
      <c r="AI56" s="129">
        <f t="shared" ca="1" si="8"/>
        <v>0</v>
      </c>
      <c r="AJ56" s="129">
        <f t="shared" ca="1" si="8"/>
        <v>0</v>
      </c>
      <c r="AK56" s="129">
        <f t="shared" ca="1" si="9"/>
        <v>0</v>
      </c>
      <c r="AL56" s="129">
        <f t="shared" ca="1" si="5"/>
        <v>0</v>
      </c>
      <c r="AM56" s="129">
        <f t="shared" ca="1" si="5"/>
        <v>0</v>
      </c>
      <c r="AN56" s="129">
        <f t="shared" ca="1" si="5"/>
        <v>0</v>
      </c>
      <c r="AO56" s="129">
        <f t="shared" ca="1" si="5"/>
        <v>0</v>
      </c>
    </row>
    <row r="57" spans="4:41">
      <c r="D57" s="125">
        <f t="shared" ca="1" si="7"/>
        <v>44544</v>
      </c>
      <c r="E57" s="129">
        <f t="shared" ca="1" si="10"/>
        <v>0</v>
      </c>
      <c r="F57" s="129">
        <f t="shared" ca="1" si="10"/>
        <v>0</v>
      </c>
      <c r="G57" s="129">
        <f t="shared" ca="1" si="10"/>
        <v>0</v>
      </c>
      <c r="H57" s="129">
        <f t="shared" ca="1" si="10"/>
        <v>0</v>
      </c>
      <c r="I57" s="129">
        <f t="shared" ca="1" si="10"/>
        <v>0</v>
      </c>
      <c r="J57" s="129">
        <f t="shared" ca="1" si="10"/>
        <v>0</v>
      </c>
      <c r="K57" s="129">
        <f t="shared" ca="1" si="10"/>
        <v>0</v>
      </c>
      <c r="L57" s="129">
        <f t="shared" ca="1" si="10"/>
        <v>0</v>
      </c>
      <c r="M57" s="129">
        <f t="shared" ca="1" si="10"/>
        <v>0</v>
      </c>
      <c r="N57" s="129">
        <f t="shared" ca="1" si="10"/>
        <v>0</v>
      </c>
      <c r="O57" s="129">
        <f t="shared" ca="1" si="10"/>
        <v>0</v>
      </c>
      <c r="P57" s="129">
        <f t="shared" ca="1" si="10"/>
        <v>0</v>
      </c>
      <c r="Q57" s="129">
        <f t="shared" ca="1" si="10"/>
        <v>0</v>
      </c>
      <c r="R57" s="129">
        <f t="shared" ca="1" si="10"/>
        <v>0</v>
      </c>
      <c r="S57" s="129">
        <f t="shared" ca="1" si="10"/>
        <v>0</v>
      </c>
      <c r="T57" s="129">
        <f t="shared" ca="1" si="10"/>
        <v>0</v>
      </c>
      <c r="U57" s="129">
        <f t="shared" ca="1" si="8"/>
        <v>0</v>
      </c>
      <c r="V57" s="129">
        <f t="shared" ca="1" si="8"/>
        <v>0</v>
      </c>
      <c r="W57" s="129">
        <f t="shared" ca="1" si="8"/>
        <v>0</v>
      </c>
      <c r="X57" s="129">
        <f t="shared" ca="1" si="8"/>
        <v>0</v>
      </c>
      <c r="Y57" s="129">
        <f t="shared" ca="1" si="8"/>
        <v>0</v>
      </c>
      <c r="Z57" s="129">
        <f t="shared" ca="1" si="8"/>
        <v>0</v>
      </c>
      <c r="AA57" s="129">
        <f t="shared" ca="1" si="8"/>
        <v>0</v>
      </c>
      <c r="AB57" s="129">
        <f t="shared" ca="1" si="8"/>
        <v>0</v>
      </c>
      <c r="AC57" s="129">
        <f t="shared" ca="1" si="8"/>
        <v>0</v>
      </c>
      <c r="AD57" s="129">
        <f t="shared" ca="1" si="8"/>
        <v>0</v>
      </c>
      <c r="AE57" s="129">
        <f t="shared" ca="1" si="8"/>
        <v>0</v>
      </c>
      <c r="AF57" s="129">
        <f t="shared" ca="1" si="8"/>
        <v>0</v>
      </c>
      <c r="AG57" s="129">
        <f t="shared" ca="1" si="8"/>
        <v>0</v>
      </c>
      <c r="AH57" s="129">
        <f t="shared" ca="1" si="8"/>
        <v>0</v>
      </c>
      <c r="AI57" s="129">
        <f t="shared" ca="1" si="8"/>
        <v>0</v>
      </c>
      <c r="AJ57" s="129">
        <f t="shared" ca="1" si="8"/>
        <v>0</v>
      </c>
      <c r="AK57" s="129">
        <f t="shared" ca="1" si="9"/>
        <v>0</v>
      </c>
      <c r="AL57" s="129">
        <f t="shared" ca="1" si="5"/>
        <v>0</v>
      </c>
      <c r="AM57" s="129">
        <f t="shared" ca="1" si="5"/>
        <v>0</v>
      </c>
      <c r="AN57" s="129">
        <f t="shared" ca="1" si="5"/>
        <v>0</v>
      </c>
      <c r="AO57" s="129">
        <f t="shared" ca="1" si="5"/>
        <v>0</v>
      </c>
    </row>
    <row r="58" spans="4:41">
      <c r="D58" s="125">
        <f t="shared" ca="1" si="7"/>
        <v>44545</v>
      </c>
      <c r="E58" s="129">
        <f t="shared" ca="1" si="10"/>
        <v>0</v>
      </c>
      <c r="F58" s="129">
        <f t="shared" ca="1" si="10"/>
        <v>0</v>
      </c>
      <c r="G58" s="129">
        <f t="shared" ca="1" si="10"/>
        <v>0</v>
      </c>
      <c r="H58" s="129">
        <f t="shared" ca="1" si="10"/>
        <v>0</v>
      </c>
      <c r="I58" s="129">
        <f t="shared" ca="1" si="10"/>
        <v>0</v>
      </c>
      <c r="J58" s="129">
        <f t="shared" ca="1" si="10"/>
        <v>0</v>
      </c>
      <c r="K58" s="129">
        <f t="shared" ca="1" si="10"/>
        <v>0</v>
      </c>
      <c r="L58" s="129">
        <f t="shared" ca="1" si="10"/>
        <v>0</v>
      </c>
      <c r="M58" s="129">
        <f t="shared" ca="1" si="10"/>
        <v>0</v>
      </c>
      <c r="N58" s="129">
        <f t="shared" ca="1" si="10"/>
        <v>0</v>
      </c>
      <c r="O58" s="129">
        <f t="shared" ca="1" si="10"/>
        <v>0</v>
      </c>
      <c r="P58" s="129">
        <f t="shared" ca="1" si="10"/>
        <v>0</v>
      </c>
      <c r="Q58" s="129">
        <f t="shared" ca="1" si="10"/>
        <v>0</v>
      </c>
      <c r="R58" s="129">
        <f t="shared" ca="1" si="10"/>
        <v>0</v>
      </c>
      <c r="S58" s="129">
        <f t="shared" ca="1" si="10"/>
        <v>0</v>
      </c>
      <c r="T58" s="129">
        <f t="shared" ca="1" si="10"/>
        <v>0</v>
      </c>
      <c r="U58" s="129">
        <f t="shared" ca="1" si="8"/>
        <v>0</v>
      </c>
      <c r="V58" s="129">
        <f t="shared" ca="1" si="8"/>
        <v>0</v>
      </c>
      <c r="W58" s="129">
        <f t="shared" ca="1" si="8"/>
        <v>0</v>
      </c>
      <c r="X58" s="129">
        <f t="shared" ca="1" si="8"/>
        <v>0</v>
      </c>
      <c r="Y58" s="129">
        <f t="shared" ca="1" si="8"/>
        <v>0</v>
      </c>
      <c r="Z58" s="129">
        <f t="shared" ca="1" si="8"/>
        <v>0</v>
      </c>
      <c r="AA58" s="129">
        <f t="shared" ca="1" si="8"/>
        <v>0</v>
      </c>
      <c r="AB58" s="129">
        <f t="shared" ca="1" si="8"/>
        <v>0</v>
      </c>
      <c r="AC58" s="129">
        <f t="shared" ca="1" si="8"/>
        <v>0</v>
      </c>
      <c r="AD58" s="129">
        <f t="shared" ca="1" si="8"/>
        <v>0</v>
      </c>
      <c r="AE58" s="129">
        <f t="shared" ca="1" si="8"/>
        <v>0</v>
      </c>
      <c r="AF58" s="129">
        <f t="shared" ca="1" si="8"/>
        <v>0</v>
      </c>
      <c r="AG58" s="129">
        <f t="shared" ca="1" si="8"/>
        <v>0</v>
      </c>
      <c r="AH58" s="129">
        <f t="shared" ca="1" si="8"/>
        <v>0</v>
      </c>
      <c r="AI58" s="129">
        <f t="shared" ca="1" si="8"/>
        <v>0</v>
      </c>
      <c r="AJ58" s="129">
        <f t="shared" ca="1" si="8"/>
        <v>0</v>
      </c>
      <c r="AK58" s="129">
        <f t="shared" ca="1" si="9"/>
        <v>0</v>
      </c>
      <c r="AL58" s="129">
        <f t="shared" ca="1" si="5"/>
        <v>0</v>
      </c>
      <c r="AM58" s="129">
        <f t="shared" ca="1" si="5"/>
        <v>0</v>
      </c>
      <c r="AN58" s="129">
        <f t="shared" ca="1" si="5"/>
        <v>0</v>
      </c>
      <c r="AO58" s="129">
        <f t="shared" ca="1" si="5"/>
        <v>0</v>
      </c>
    </row>
    <row r="59" spans="4:41">
      <c r="D59" s="125">
        <f t="shared" ca="1" si="7"/>
        <v>44546</v>
      </c>
      <c r="E59" s="129">
        <f t="shared" ca="1" si="10"/>
        <v>0</v>
      </c>
      <c r="F59" s="129">
        <f t="shared" ca="1" si="10"/>
        <v>0</v>
      </c>
      <c r="G59" s="129">
        <f t="shared" ca="1" si="10"/>
        <v>0</v>
      </c>
      <c r="H59" s="129">
        <f t="shared" ca="1" si="10"/>
        <v>0</v>
      </c>
      <c r="I59" s="129">
        <f t="shared" ca="1" si="10"/>
        <v>0</v>
      </c>
      <c r="J59" s="129">
        <f t="shared" ca="1" si="10"/>
        <v>0</v>
      </c>
      <c r="K59" s="129">
        <f t="shared" ca="1" si="10"/>
        <v>0</v>
      </c>
      <c r="L59" s="129">
        <f t="shared" ca="1" si="10"/>
        <v>0</v>
      </c>
      <c r="M59" s="129">
        <f t="shared" ca="1" si="10"/>
        <v>0</v>
      </c>
      <c r="N59" s="129">
        <f t="shared" ca="1" si="10"/>
        <v>0</v>
      </c>
      <c r="O59" s="129">
        <f t="shared" ca="1" si="10"/>
        <v>0</v>
      </c>
      <c r="P59" s="129">
        <f t="shared" ca="1" si="10"/>
        <v>0</v>
      </c>
      <c r="Q59" s="129">
        <f t="shared" ca="1" si="10"/>
        <v>0</v>
      </c>
      <c r="R59" s="129">
        <f t="shared" ca="1" si="10"/>
        <v>0</v>
      </c>
      <c r="S59" s="129">
        <f t="shared" ca="1" si="10"/>
        <v>0</v>
      </c>
      <c r="T59" s="129">
        <f t="shared" ca="1" si="10"/>
        <v>0</v>
      </c>
      <c r="U59" s="129">
        <f t="shared" ca="1" si="8"/>
        <v>0</v>
      </c>
      <c r="V59" s="129">
        <f t="shared" ca="1" si="8"/>
        <v>0</v>
      </c>
      <c r="W59" s="129">
        <f t="shared" ca="1" si="8"/>
        <v>0</v>
      </c>
      <c r="X59" s="129">
        <f t="shared" ca="1" si="8"/>
        <v>0</v>
      </c>
      <c r="Y59" s="129">
        <f t="shared" ca="1" si="8"/>
        <v>0</v>
      </c>
      <c r="Z59" s="129">
        <f t="shared" ca="1" si="8"/>
        <v>0</v>
      </c>
      <c r="AA59" s="129">
        <f t="shared" ca="1" si="8"/>
        <v>0</v>
      </c>
      <c r="AB59" s="129">
        <f t="shared" ca="1" si="8"/>
        <v>0</v>
      </c>
      <c r="AC59" s="129">
        <f t="shared" ca="1" si="8"/>
        <v>0</v>
      </c>
      <c r="AD59" s="129">
        <f t="shared" ca="1" si="8"/>
        <v>0</v>
      </c>
      <c r="AE59" s="129">
        <f t="shared" ca="1" si="8"/>
        <v>0</v>
      </c>
      <c r="AF59" s="129">
        <f t="shared" ca="1" si="8"/>
        <v>0</v>
      </c>
      <c r="AG59" s="129">
        <f t="shared" ca="1" si="8"/>
        <v>0</v>
      </c>
      <c r="AH59" s="129">
        <f t="shared" ca="1" si="8"/>
        <v>0</v>
      </c>
      <c r="AI59" s="129">
        <f t="shared" ca="1" si="8"/>
        <v>0</v>
      </c>
      <c r="AJ59" s="129">
        <f t="shared" ca="1" si="8"/>
        <v>0</v>
      </c>
      <c r="AK59" s="129">
        <f t="shared" ca="1" si="9"/>
        <v>0</v>
      </c>
      <c r="AL59" s="129">
        <f t="shared" ca="1" si="5"/>
        <v>0</v>
      </c>
      <c r="AM59" s="129">
        <f t="shared" ca="1" si="5"/>
        <v>0</v>
      </c>
      <c r="AN59" s="129">
        <f t="shared" ca="1" si="5"/>
        <v>0</v>
      </c>
      <c r="AO59" s="129">
        <f t="shared" ca="1" si="5"/>
        <v>0</v>
      </c>
    </row>
    <row r="60" spans="4:41">
      <c r="D60" s="125">
        <f t="shared" ca="1" si="7"/>
        <v>44547</v>
      </c>
      <c r="E60" s="129">
        <f t="shared" ca="1" si="10"/>
        <v>0</v>
      </c>
      <c r="F60" s="129">
        <f t="shared" ca="1" si="10"/>
        <v>0</v>
      </c>
      <c r="G60" s="129">
        <f t="shared" ca="1" si="10"/>
        <v>0</v>
      </c>
      <c r="H60" s="129">
        <f t="shared" ca="1" si="10"/>
        <v>0</v>
      </c>
      <c r="I60" s="129">
        <f t="shared" ca="1" si="10"/>
        <v>0</v>
      </c>
      <c r="J60" s="129">
        <f t="shared" ca="1" si="10"/>
        <v>0</v>
      </c>
      <c r="K60" s="129">
        <f t="shared" ca="1" si="10"/>
        <v>0</v>
      </c>
      <c r="L60" s="129">
        <f t="shared" ca="1" si="10"/>
        <v>0</v>
      </c>
      <c r="M60" s="129">
        <f t="shared" ca="1" si="10"/>
        <v>0</v>
      </c>
      <c r="N60" s="129">
        <f t="shared" ca="1" si="10"/>
        <v>0</v>
      </c>
      <c r="O60" s="129">
        <f t="shared" ca="1" si="10"/>
        <v>0</v>
      </c>
      <c r="P60" s="129">
        <f t="shared" ca="1" si="10"/>
        <v>0</v>
      </c>
      <c r="Q60" s="129">
        <f t="shared" ca="1" si="10"/>
        <v>0</v>
      </c>
      <c r="R60" s="129">
        <f t="shared" ca="1" si="10"/>
        <v>0</v>
      </c>
      <c r="S60" s="129">
        <f t="shared" ca="1" si="10"/>
        <v>0</v>
      </c>
      <c r="T60" s="129">
        <f t="shared" ca="1" si="10"/>
        <v>0</v>
      </c>
      <c r="U60" s="129">
        <f t="shared" ca="1" si="8"/>
        <v>0</v>
      </c>
      <c r="V60" s="129">
        <f t="shared" ca="1" si="8"/>
        <v>0</v>
      </c>
      <c r="W60" s="129">
        <f t="shared" ca="1" si="8"/>
        <v>0</v>
      </c>
      <c r="X60" s="129">
        <f t="shared" ca="1" si="8"/>
        <v>0</v>
      </c>
      <c r="Y60" s="129">
        <f t="shared" ca="1" si="8"/>
        <v>0</v>
      </c>
      <c r="Z60" s="129">
        <f t="shared" ca="1" si="8"/>
        <v>0</v>
      </c>
      <c r="AA60" s="129">
        <f t="shared" ca="1" si="8"/>
        <v>0</v>
      </c>
      <c r="AB60" s="129">
        <f t="shared" ca="1" si="8"/>
        <v>0</v>
      </c>
      <c r="AC60" s="129">
        <f t="shared" ca="1" si="8"/>
        <v>0</v>
      </c>
      <c r="AD60" s="129">
        <f t="shared" ca="1" si="8"/>
        <v>0</v>
      </c>
      <c r="AE60" s="129">
        <f t="shared" ca="1" si="8"/>
        <v>0</v>
      </c>
      <c r="AF60" s="129">
        <f t="shared" ca="1" si="8"/>
        <v>0</v>
      </c>
      <c r="AG60" s="129">
        <f t="shared" ca="1" si="8"/>
        <v>0</v>
      </c>
      <c r="AH60" s="129">
        <f t="shared" ca="1" si="8"/>
        <v>0</v>
      </c>
      <c r="AI60" s="129">
        <f t="shared" ca="1" si="8"/>
        <v>0</v>
      </c>
      <c r="AJ60" s="129">
        <f t="shared" ca="1" si="8"/>
        <v>0</v>
      </c>
      <c r="AK60" s="129">
        <f t="shared" ca="1" si="9"/>
        <v>0</v>
      </c>
      <c r="AL60" s="129">
        <f t="shared" ca="1" si="5"/>
        <v>0</v>
      </c>
      <c r="AM60" s="129">
        <f t="shared" ca="1" si="5"/>
        <v>0</v>
      </c>
      <c r="AN60" s="129">
        <f t="shared" ca="1" si="5"/>
        <v>0</v>
      </c>
      <c r="AO60" s="129">
        <f t="shared" ca="1" si="5"/>
        <v>0</v>
      </c>
    </row>
    <row r="61" spans="4:41">
      <c r="D61" s="125">
        <f t="shared" ca="1" si="7"/>
        <v>44550</v>
      </c>
      <c r="E61" s="129">
        <f t="shared" ca="1" si="10"/>
        <v>0</v>
      </c>
      <c r="F61" s="129">
        <f t="shared" ca="1" si="10"/>
        <v>0</v>
      </c>
      <c r="G61" s="129">
        <f t="shared" ca="1" si="10"/>
        <v>0</v>
      </c>
      <c r="H61" s="129">
        <f t="shared" ca="1" si="10"/>
        <v>0</v>
      </c>
      <c r="I61" s="129">
        <f t="shared" ca="1" si="10"/>
        <v>0</v>
      </c>
      <c r="J61" s="129">
        <f t="shared" ca="1" si="10"/>
        <v>0</v>
      </c>
      <c r="K61" s="129">
        <f t="shared" ca="1" si="10"/>
        <v>0</v>
      </c>
      <c r="L61" s="129">
        <f t="shared" ca="1" si="10"/>
        <v>0</v>
      </c>
      <c r="M61" s="129">
        <f t="shared" ca="1" si="10"/>
        <v>0</v>
      </c>
      <c r="N61" s="129">
        <f t="shared" ca="1" si="10"/>
        <v>0</v>
      </c>
      <c r="O61" s="129">
        <f t="shared" ca="1" si="10"/>
        <v>0</v>
      </c>
      <c r="P61" s="129">
        <f t="shared" ca="1" si="10"/>
        <v>0</v>
      </c>
      <c r="Q61" s="129">
        <f t="shared" ca="1" si="10"/>
        <v>0</v>
      </c>
      <c r="R61" s="129">
        <f t="shared" ca="1" si="10"/>
        <v>0</v>
      </c>
      <c r="S61" s="129">
        <f t="shared" ca="1" si="10"/>
        <v>0</v>
      </c>
      <c r="T61" s="129">
        <f t="shared" ca="1" si="10"/>
        <v>0</v>
      </c>
      <c r="U61" s="129">
        <f t="shared" ca="1" si="8"/>
        <v>0</v>
      </c>
      <c r="V61" s="129">
        <f t="shared" ca="1" si="8"/>
        <v>0</v>
      </c>
      <c r="W61" s="129">
        <f t="shared" ca="1" si="8"/>
        <v>0</v>
      </c>
      <c r="X61" s="129">
        <f t="shared" ca="1" si="8"/>
        <v>0</v>
      </c>
      <c r="Y61" s="129">
        <f t="shared" ca="1" si="8"/>
        <v>0</v>
      </c>
      <c r="Z61" s="129">
        <f t="shared" ca="1" si="8"/>
        <v>0</v>
      </c>
      <c r="AA61" s="129">
        <f t="shared" ca="1" si="8"/>
        <v>0</v>
      </c>
      <c r="AB61" s="129">
        <f t="shared" ca="1" si="8"/>
        <v>0</v>
      </c>
      <c r="AC61" s="129">
        <f t="shared" ca="1" si="8"/>
        <v>0</v>
      </c>
      <c r="AD61" s="129">
        <f t="shared" ca="1" si="8"/>
        <v>0</v>
      </c>
      <c r="AE61" s="129">
        <f t="shared" ca="1" si="8"/>
        <v>0</v>
      </c>
      <c r="AF61" s="129">
        <f t="shared" ca="1" si="8"/>
        <v>0</v>
      </c>
      <c r="AG61" s="129">
        <f t="shared" ca="1" si="8"/>
        <v>0</v>
      </c>
      <c r="AH61" s="129">
        <f t="shared" ca="1" si="8"/>
        <v>0</v>
      </c>
      <c r="AI61" s="129">
        <f t="shared" ca="1" si="8"/>
        <v>0</v>
      </c>
      <c r="AJ61" s="129">
        <f t="shared" ca="1" si="8"/>
        <v>0</v>
      </c>
      <c r="AK61" s="129">
        <f t="shared" ca="1" si="9"/>
        <v>0</v>
      </c>
      <c r="AL61" s="129">
        <f t="shared" ca="1" si="5"/>
        <v>0</v>
      </c>
      <c r="AM61" s="129">
        <f t="shared" ca="1" si="5"/>
        <v>0</v>
      </c>
      <c r="AN61" s="129">
        <f t="shared" ca="1" si="5"/>
        <v>0</v>
      </c>
      <c r="AO61" s="129">
        <f t="shared" ca="1" si="5"/>
        <v>0</v>
      </c>
    </row>
    <row r="62" spans="4:41">
      <c r="D62" s="125">
        <f t="shared" ca="1" si="7"/>
        <v>44551</v>
      </c>
      <c r="E62" s="129">
        <f t="shared" ca="1" si="10"/>
        <v>0</v>
      </c>
      <c r="F62" s="129">
        <f t="shared" ca="1" si="10"/>
        <v>0</v>
      </c>
      <c r="G62" s="129">
        <f t="shared" ca="1" si="10"/>
        <v>0</v>
      </c>
      <c r="H62" s="129">
        <f t="shared" ca="1" si="10"/>
        <v>0</v>
      </c>
      <c r="I62" s="129">
        <f t="shared" ca="1" si="10"/>
        <v>0</v>
      </c>
      <c r="J62" s="129">
        <f t="shared" ca="1" si="10"/>
        <v>0</v>
      </c>
      <c r="K62" s="129">
        <f t="shared" ca="1" si="10"/>
        <v>0</v>
      </c>
      <c r="L62" s="129">
        <f t="shared" ca="1" si="10"/>
        <v>0</v>
      </c>
      <c r="M62" s="129">
        <f t="shared" ca="1" si="10"/>
        <v>0</v>
      </c>
      <c r="N62" s="129">
        <f t="shared" ca="1" si="10"/>
        <v>0</v>
      </c>
      <c r="O62" s="129">
        <f t="shared" ca="1" si="10"/>
        <v>0</v>
      </c>
      <c r="P62" s="129">
        <f t="shared" ca="1" si="10"/>
        <v>0</v>
      </c>
      <c r="Q62" s="129">
        <f t="shared" ca="1" si="10"/>
        <v>0</v>
      </c>
      <c r="R62" s="129">
        <f t="shared" ca="1" si="10"/>
        <v>0</v>
      </c>
      <c r="S62" s="129">
        <f t="shared" ca="1" si="10"/>
        <v>0</v>
      </c>
      <c r="T62" s="129">
        <f t="shared" ca="1" si="10"/>
        <v>0</v>
      </c>
      <c r="U62" s="129">
        <f t="shared" ca="1" si="8"/>
        <v>0</v>
      </c>
      <c r="V62" s="129">
        <f t="shared" ca="1" si="8"/>
        <v>0</v>
      </c>
      <c r="W62" s="129">
        <f t="shared" ca="1" si="8"/>
        <v>0</v>
      </c>
      <c r="X62" s="129">
        <f t="shared" ca="1" si="8"/>
        <v>0</v>
      </c>
      <c r="Y62" s="129">
        <f t="shared" ca="1" si="8"/>
        <v>0</v>
      </c>
      <c r="Z62" s="129">
        <f t="shared" ca="1" si="8"/>
        <v>0</v>
      </c>
      <c r="AA62" s="129">
        <f t="shared" ca="1" si="8"/>
        <v>0</v>
      </c>
      <c r="AB62" s="129">
        <f t="shared" ca="1" si="8"/>
        <v>0</v>
      </c>
      <c r="AC62" s="129">
        <f t="shared" ca="1" si="8"/>
        <v>0</v>
      </c>
      <c r="AD62" s="129">
        <f t="shared" ca="1" si="8"/>
        <v>0</v>
      </c>
      <c r="AE62" s="129">
        <f t="shared" ca="1" si="8"/>
        <v>0</v>
      </c>
      <c r="AF62" s="129">
        <f t="shared" ca="1" si="8"/>
        <v>0</v>
      </c>
      <c r="AG62" s="129">
        <f t="shared" ca="1" si="8"/>
        <v>0</v>
      </c>
      <c r="AH62" s="129">
        <f t="shared" ca="1" si="8"/>
        <v>0</v>
      </c>
      <c r="AI62" s="129">
        <f t="shared" ca="1" si="8"/>
        <v>0</v>
      </c>
      <c r="AJ62" s="129">
        <f t="shared" ca="1" si="8"/>
        <v>0</v>
      </c>
      <c r="AK62" s="129">
        <f t="shared" ca="1" si="9"/>
        <v>0</v>
      </c>
      <c r="AL62" s="129">
        <f t="shared" ca="1" si="5"/>
        <v>0</v>
      </c>
      <c r="AM62" s="129">
        <f t="shared" ca="1" si="5"/>
        <v>0</v>
      </c>
      <c r="AN62" s="129">
        <f t="shared" ca="1" si="5"/>
        <v>0</v>
      </c>
      <c r="AO62" s="129">
        <f t="shared" ca="1" si="5"/>
        <v>0</v>
      </c>
    </row>
    <row r="63" spans="4:41">
      <c r="D63" s="125">
        <f t="shared" ca="1" si="7"/>
        <v>44552</v>
      </c>
      <c r="E63" s="129">
        <f t="shared" ca="1" si="10"/>
        <v>0</v>
      </c>
      <c r="F63" s="129">
        <f t="shared" ca="1" si="10"/>
        <v>0</v>
      </c>
      <c r="G63" s="129">
        <f t="shared" ca="1" si="10"/>
        <v>0</v>
      </c>
      <c r="H63" s="129">
        <f t="shared" ca="1" si="10"/>
        <v>0</v>
      </c>
      <c r="I63" s="129">
        <f t="shared" ca="1" si="10"/>
        <v>0</v>
      </c>
      <c r="J63" s="129">
        <f t="shared" ca="1" si="10"/>
        <v>0</v>
      </c>
      <c r="K63" s="129">
        <f t="shared" ca="1" si="10"/>
        <v>0</v>
      </c>
      <c r="L63" s="129">
        <f t="shared" ca="1" si="10"/>
        <v>0</v>
      </c>
      <c r="M63" s="129">
        <f t="shared" ca="1" si="10"/>
        <v>0</v>
      </c>
      <c r="N63" s="129">
        <f t="shared" ca="1" si="10"/>
        <v>0</v>
      </c>
      <c r="O63" s="129">
        <f t="shared" ca="1" si="10"/>
        <v>0</v>
      </c>
      <c r="P63" s="129">
        <f t="shared" ca="1" si="10"/>
        <v>0</v>
      </c>
      <c r="Q63" s="129">
        <f t="shared" ca="1" si="10"/>
        <v>0</v>
      </c>
      <c r="R63" s="129">
        <f t="shared" ca="1" si="10"/>
        <v>0</v>
      </c>
      <c r="S63" s="129">
        <f t="shared" ca="1" si="10"/>
        <v>0</v>
      </c>
      <c r="T63" s="129">
        <f t="shared" ca="1" si="10"/>
        <v>0</v>
      </c>
      <c r="U63" s="129">
        <f t="shared" ca="1" si="8"/>
        <v>0</v>
      </c>
      <c r="V63" s="129">
        <f t="shared" ca="1" si="8"/>
        <v>0</v>
      </c>
      <c r="W63" s="129">
        <f t="shared" ca="1" si="8"/>
        <v>0</v>
      </c>
      <c r="X63" s="129">
        <f t="shared" ca="1" si="8"/>
        <v>0</v>
      </c>
      <c r="Y63" s="129">
        <f t="shared" ca="1" si="8"/>
        <v>0</v>
      </c>
      <c r="Z63" s="129">
        <f t="shared" ca="1" si="8"/>
        <v>0</v>
      </c>
      <c r="AA63" s="129">
        <f t="shared" ca="1" si="8"/>
        <v>0</v>
      </c>
      <c r="AB63" s="129">
        <f t="shared" ca="1" si="8"/>
        <v>0</v>
      </c>
      <c r="AC63" s="129">
        <f t="shared" ca="1" si="8"/>
        <v>0</v>
      </c>
      <c r="AD63" s="129">
        <f t="shared" ca="1" si="8"/>
        <v>0</v>
      </c>
      <c r="AE63" s="129">
        <f t="shared" ca="1" si="8"/>
        <v>0</v>
      </c>
      <c r="AF63" s="129">
        <f t="shared" ca="1" si="8"/>
        <v>0</v>
      </c>
      <c r="AG63" s="129">
        <f t="shared" ca="1" si="8"/>
        <v>0</v>
      </c>
      <c r="AH63" s="129">
        <f t="shared" ca="1" si="8"/>
        <v>0</v>
      </c>
      <c r="AI63" s="129">
        <f t="shared" ca="1" si="8"/>
        <v>0</v>
      </c>
      <c r="AJ63" s="129">
        <f t="shared" ca="1" si="8"/>
        <v>0</v>
      </c>
      <c r="AK63" s="129">
        <f t="shared" ca="1" si="9"/>
        <v>0</v>
      </c>
      <c r="AL63" s="129">
        <f t="shared" ca="1" si="5"/>
        <v>0</v>
      </c>
      <c r="AM63" s="129">
        <f t="shared" ca="1" si="5"/>
        <v>0</v>
      </c>
      <c r="AN63" s="129">
        <f t="shared" ca="1" si="5"/>
        <v>0</v>
      </c>
      <c r="AO63" s="129">
        <f t="shared" ca="1" si="5"/>
        <v>0</v>
      </c>
    </row>
    <row r="64" spans="4:41">
      <c r="D64" s="125">
        <f t="shared" ca="1" si="7"/>
        <v>44553</v>
      </c>
      <c r="E64" s="129">
        <f t="shared" ca="1" si="10"/>
        <v>0</v>
      </c>
      <c r="F64" s="129">
        <f t="shared" ca="1" si="10"/>
        <v>0</v>
      </c>
      <c r="G64" s="129">
        <f t="shared" ca="1" si="10"/>
        <v>0</v>
      </c>
      <c r="H64" s="129">
        <f t="shared" ca="1" si="10"/>
        <v>0</v>
      </c>
      <c r="I64" s="129">
        <f t="shared" ca="1" si="10"/>
        <v>0</v>
      </c>
      <c r="J64" s="129">
        <f t="shared" ca="1" si="10"/>
        <v>0</v>
      </c>
      <c r="K64" s="129">
        <f t="shared" ca="1" si="10"/>
        <v>0</v>
      </c>
      <c r="L64" s="129">
        <f t="shared" ca="1" si="10"/>
        <v>0</v>
      </c>
      <c r="M64" s="129">
        <f t="shared" ca="1" si="10"/>
        <v>0</v>
      </c>
      <c r="N64" s="129">
        <f t="shared" ca="1" si="10"/>
        <v>0</v>
      </c>
      <c r="O64" s="129">
        <f t="shared" ca="1" si="10"/>
        <v>0</v>
      </c>
      <c r="P64" s="129">
        <f t="shared" ca="1" si="10"/>
        <v>0</v>
      </c>
      <c r="Q64" s="129">
        <f t="shared" ca="1" si="10"/>
        <v>0</v>
      </c>
      <c r="R64" s="129">
        <f t="shared" ca="1" si="10"/>
        <v>0</v>
      </c>
      <c r="S64" s="129">
        <f t="shared" ca="1" si="10"/>
        <v>0</v>
      </c>
      <c r="T64" s="129">
        <f t="shared" ca="1" si="10"/>
        <v>0</v>
      </c>
      <c r="U64" s="129">
        <f t="shared" ca="1" si="8"/>
        <v>0</v>
      </c>
      <c r="V64" s="129">
        <f t="shared" ca="1" si="8"/>
        <v>0</v>
      </c>
      <c r="W64" s="129">
        <f t="shared" ca="1" si="8"/>
        <v>0</v>
      </c>
      <c r="X64" s="129">
        <f t="shared" ca="1" si="8"/>
        <v>0</v>
      </c>
      <c r="Y64" s="129">
        <f t="shared" ca="1" si="8"/>
        <v>0</v>
      </c>
      <c r="Z64" s="129">
        <f t="shared" ca="1" si="8"/>
        <v>0</v>
      </c>
      <c r="AA64" s="129">
        <f t="shared" ca="1" si="8"/>
        <v>0</v>
      </c>
      <c r="AB64" s="129">
        <f t="shared" ca="1" si="8"/>
        <v>0</v>
      </c>
      <c r="AC64" s="129">
        <f t="shared" ca="1" si="8"/>
        <v>0</v>
      </c>
      <c r="AD64" s="129">
        <f t="shared" ca="1" si="8"/>
        <v>0</v>
      </c>
      <c r="AE64" s="129">
        <f t="shared" ca="1" si="8"/>
        <v>0</v>
      </c>
      <c r="AF64" s="129">
        <f t="shared" ca="1" si="8"/>
        <v>0</v>
      </c>
      <c r="AG64" s="129">
        <f t="shared" ca="1" si="8"/>
        <v>0</v>
      </c>
      <c r="AH64" s="129">
        <f t="shared" ca="1" si="8"/>
        <v>0</v>
      </c>
      <c r="AI64" s="129">
        <f t="shared" ca="1" si="8"/>
        <v>0</v>
      </c>
      <c r="AJ64" s="129">
        <f t="shared" ca="1" si="8"/>
        <v>0</v>
      </c>
      <c r="AK64" s="129">
        <f t="shared" ca="1" si="9"/>
        <v>0</v>
      </c>
      <c r="AL64" s="129">
        <f t="shared" ca="1" si="5"/>
        <v>0</v>
      </c>
      <c r="AM64" s="129">
        <f t="shared" ca="1" si="5"/>
        <v>0</v>
      </c>
      <c r="AN64" s="129">
        <f t="shared" ca="1" si="5"/>
        <v>0</v>
      </c>
      <c r="AO64" s="129">
        <f t="shared" ca="1" si="5"/>
        <v>0</v>
      </c>
    </row>
    <row r="65" spans="2:41">
      <c r="D65" s="125">
        <f t="shared" ca="1" si="7"/>
        <v>44554</v>
      </c>
      <c r="E65" s="129">
        <f t="shared" ca="1" si="10"/>
        <v>0</v>
      </c>
      <c r="F65" s="129">
        <f t="shared" ca="1" si="10"/>
        <v>0</v>
      </c>
      <c r="G65" s="129">
        <f t="shared" ca="1" si="10"/>
        <v>0</v>
      </c>
      <c r="H65" s="129">
        <f t="shared" ca="1" si="10"/>
        <v>0</v>
      </c>
      <c r="I65" s="129">
        <f t="shared" ca="1" si="10"/>
        <v>0</v>
      </c>
      <c r="J65" s="129">
        <f t="shared" ca="1" si="10"/>
        <v>0</v>
      </c>
      <c r="K65" s="129">
        <f t="shared" ca="1" si="10"/>
        <v>0</v>
      </c>
      <c r="L65" s="129">
        <f t="shared" ca="1" si="10"/>
        <v>0</v>
      </c>
      <c r="M65" s="129">
        <f t="shared" ca="1" si="10"/>
        <v>0</v>
      </c>
      <c r="N65" s="129">
        <f t="shared" ca="1" si="10"/>
        <v>0</v>
      </c>
      <c r="O65" s="129">
        <f t="shared" ca="1" si="10"/>
        <v>0</v>
      </c>
      <c r="P65" s="129">
        <f t="shared" ca="1" si="10"/>
        <v>0</v>
      </c>
      <c r="Q65" s="129">
        <f t="shared" ca="1" si="10"/>
        <v>0</v>
      </c>
      <c r="R65" s="129">
        <f t="shared" ca="1" si="10"/>
        <v>0</v>
      </c>
      <c r="S65" s="129">
        <f t="shared" ca="1" si="10"/>
        <v>0</v>
      </c>
      <c r="T65" s="129">
        <f t="shared" ca="1" si="10"/>
        <v>0</v>
      </c>
      <c r="U65" s="129">
        <f t="shared" ca="1" si="8"/>
        <v>0</v>
      </c>
      <c r="V65" s="129">
        <f t="shared" ca="1" si="8"/>
        <v>0</v>
      </c>
      <c r="W65" s="129">
        <f t="shared" ca="1" si="8"/>
        <v>0</v>
      </c>
      <c r="X65" s="129">
        <f t="shared" ca="1" si="8"/>
        <v>0</v>
      </c>
      <c r="Y65" s="129">
        <f t="shared" ca="1" si="8"/>
        <v>0</v>
      </c>
      <c r="Z65" s="129">
        <f t="shared" ca="1" si="8"/>
        <v>0</v>
      </c>
      <c r="AA65" s="129">
        <f t="shared" ca="1" si="8"/>
        <v>0</v>
      </c>
      <c r="AB65" s="129">
        <f t="shared" ca="1" si="8"/>
        <v>0</v>
      </c>
      <c r="AC65" s="129">
        <f t="shared" ca="1" si="8"/>
        <v>0</v>
      </c>
      <c r="AD65" s="129">
        <f t="shared" ca="1" si="8"/>
        <v>0</v>
      </c>
      <c r="AE65" s="129">
        <f t="shared" ca="1" si="8"/>
        <v>0</v>
      </c>
      <c r="AF65" s="129">
        <f t="shared" ca="1" si="8"/>
        <v>0</v>
      </c>
      <c r="AG65" s="129">
        <f t="shared" ca="1" si="8"/>
        <v>0</v>
      </c>
      <c r="AH65" s="129">
        <f t="shared" ca="1" si="8"/>
        <v>0</v>
      </c>
      <c r="AI65" s="129">
        <f t="shared" ca="1" si="8"/>
        <v>0</v>
      </c>
      <c r="AJ65" s="129">
        <f t="shared" ca="1" si="8"/>
        <v>0</v>
      </c>
      <c r="AK65" s="129">
        <f t="shared" ca="1" si="9"/>
        <v>0</v>
      </c>
      <c r="AL65" s="129">
        <f t="shared" ca="1" si="5"/>
        <v>0</v>
      </c>
      <c r="AM65" s="129">
        <f t="shared" ca="1" si="5"/>
        <v>0</v>
      </c>
      <c r="AN65" s="129">
        <f t="shared" ca="1" si="5"/>
        <v>0</v>
      </c>
      <c r="AO65" s="129">
        <f t="shared" ca="1" si="5"/>
        <v>0</v>
      </c>
    </row>
    <row r="66" spans="2:41">
      <c r="D66" s="125">
        <f t="shared" ca="1" si="7"/>
        <v>44557</v>
      </c>
      <c r="E66" s="129">
        <f t="shared" ca="1" si="10"/>
        <v>0</v>
      </c>
      <c r="F66" s="129">
        <f t="shared" ca="1" si="10"/>
        <v>0</v>
      </c>
      <c r="G66" s="129">
        <f t="shared" ca="1" si="10"/>
        <v>0</v>
      </c>
      <c r="H66" s="129">
        <f t="shared" ca="1" si="10"/>
        <v>0</v>
      </c>
      <c r="I66" s="129">
        <f t="shared" ca="1" si="10"/>
        <v>0</v>
      </c>
      <c r="J66" s="129">
        <f t="shared" ca="1" si="10"/>
        <v>0</v>
      </c>
      <c r="K66" s="129">
        <f t="shared" ca="1" si="10"/>
        <v>0</v>
      </c>
      <c r="L66" s="129">
        <f t="shared" ca="1" si="10"/>
        <v>0</v>
      </c>
      <c r="M66" s="129">
        <f t="shared" ca="1" si="10"/>
        <v>0</v>
      </c>
      <c r="N66" s="129">
        <f t="shared" ca="1" si="10"/>
        <v>0</v>
      </c>
      <c r="O66" s="129">
        <f t="shared" ca="1" si="10"/>
        <v>0</v>
      </c>
      <c r="P66" s="129">
        <f t="shared" ca="1" si="10"/>
        <v>0</v>
      </c>
      <c r="Q66" s="129">
        <f t="shared" ca="1" si="10"/>
        <v>0</v>
      </c>
      <c r="R66" s="129">
        <f t="shared" ca="1" si="10"/>
        <v>0</v>
      </c>
      <c r="S66" s="129">
        <f t="shared" ca="1" si="10"/>
        <v>0</v>
      </c>
      <c r="T66" s="129">
        <f t="shared" ca="1" si="10"/>
        <v>0</v>
      </c>
      <c r="U66" s="129">
        <f t="shared" ca="1" si="8"/>
        <v>0</v>
      </c>
      <c r="V66" s="129">
        <f t="shared" ca="1" si="8"/>
        <v>0</v>
      </c>
      <c r="W66" s="129">
        <f t="shared" ca="1" si="8"/>
        <v>0</v>
      </c>
      <c r="X66" s="129">
        <f t="shared" ca="1" si="8"/>
        <v>0</v>
      </c>
      <c r="Y66" s="129">
        <f t="shared" ca="1" si="8"/>
        <v>0</v>
      </c>
      <c r="Z66" s="129">
        <f t="shared" ca="1" si="8"/>
        <v>0</v>
      </c>
      <c r="AA66" s="129">
        <f t="shared" ca="1" si="8"/>
        <v>0</v>
      </c>
      <c r="AB66" s="129">
        <f t="shared" ca="1" si="8"/>
        <v>0</v>
      </c>
      <c r="AC66" s="129">
        <f t="shared" ca="1" si="8"/>
        <v>0</v>
      </c>
      <c r="AD66" s="129">
        <f t="shared" ca="1" si="8"/>
        <v>0</v>
      </c>
      <c r="AE66" s="129">
        <f t="shared" ca="1" si="8"/>
        <v>0</v>
      </c>
      <c r="AF66" s="129">
        <f t="shared" ca="1" si="8"/>
        <v>0</v>
      </c>
      <c r="AG66" s="129">
        <f t="shared" ca="1" si="8"/>
        <v>0</v>
      </c>
      <c r="AH66" s="129">
        <f t="shared" ca="1" si="8"/>
        <v>0</v>
      </c>
      <c r="AI66" s="129">
        <f t="shared" ca="1" si="8"/>
        <v>0</v>
      </c>
      <c r="AJ66" s="129">
        <f t="shared" ca="1" si="8"/>
        <v>0</v>
      </c>
      <c r="AK66" s="129">
        <f t="shared" ca="1" si="9"/>
        <v>0</v>
      </c>
      <c r="AL66" s="129">
        <f t="shared" ca="1" si="5"/>
        <v>0</v>
      </c>
      <c r="AM66" s="129">
        <f t="shared" ca="1" si="5"/>
        <v>0</v>
      </c>
      <c r="AN66" s="129">
        <f t="shared" ca="1" si="5"/>
        <v>0</v>
      </c>
      <c r="AO66" s="129">
        <f t="shared" ca="1" si="5"/>
        <v>0</v>
      </c>
    </row>
    <row r="67" spans="2:41">
      <c r="D67" s="125">
        <f t="shared" ca="1" si="7"/>
        <v>44558</v>
      </c>
      <c r="E67" s="129">
        <f t="shared" ca="1" si="10"/>
        <v>0</v>
      </c>
      <c r="F67" s="129">
        <f t="shared" ca="1" si="10"/>
        <v>0</v>
      </c>
      <c r="G67" s="129">
        <f t="shared" ca="1" si="10"/>
        <v>0</v>
      </c>
      <c r="H67" s="129">
        <f t="shared" ca="1" si="10"/>
        <v>0</v>
      </c>
      <c r="I67" s="129">
        <f t="shared" ca="1" si="10"/>
        <v>0</v>
      </c>
      <c r="J67" s="129">
        <f t="shared" ca="1" si="10"/>
        <v>0</v>
      </c>
      <c r="K67" s="129">
        <f t="shared" ca="1" si="10"/>
        <v>0</v>
      </c>
      <c r="L67" s="129">
        <f t="shared" ca="1" si="10"/>
        <v>0</v>
      </c>
      <c r="M67" s="129">
        <f t="shared" ca="1" si="10"/>
        <v>0</v>
      </c>
      <c r="N67" s="129">
        <f t="shared" ca="1" si="10"/>
        <v>0</v>
      </c>
      <c r="O67" s="129">
        <f t="shared" ca="1" si="10"/>
        <v>0</v>
      </c>
      <c r="P67" s="129">
        <f t="shared" ca="1" si="10"/>
        <v>0</v>
      </c>
      <c r="Q67" s="129">
        <f t="shared" ca="1" si="10"/>
        <v>0</v>
      </c>
      <c r="R67" s="129">
        <f t="shared" ca="1" si="10"/>
        <v>0</v>
      </c>
      <c r="S67" s="129">
        <f t="shared" ca="1" si="10"/>
        <v>0</v>
      </c>
      <c r="T67" s="129">
        <f t="shared" ca="1" si="10"/>
        <v>0</v>
      </c>
      <c r="U67" s="129">
        <f t="shared" ca="1" si="8"/>
        <v>0</v>
      </c>
      <c r="V67" s="129">
        <f t="shared" ca="1" si="8"/>
        <v>0</v>
      </c>
      <c r="W67" s="129">
        <f t="shared" ca="1" si="8"/>
        <v>0</v>
      </c>
      <c r="X67" s="129">
        <f t="shared" ca="1" si="8"/>
        <v>0</v>
      </c>
      <c r="Y67" s="129">
        <f t="shared" ca="1" si="8"/>
        <v>0</v>
      </c>
      <c r="Z67" s="129">
        <f t="shared" ca="1" si="8"/>
        <v>0</v>
      </c>
      <c r="AA67" s="129">
        <f t="shared" ca="1" si="8"/>
        <v>0</v>
      </c>
      <c r="AB67" s="129">
        <f t="shared" ca="1" si="8"/>
        <v>0</v>
      </c>
      <c r="AC67" s="129">
        <f t="shared" ca="1" si="8"/>
        <v>0</v>
      </c>
      <c r="AD67" s="129">
        <f t="shared" ca="1" si="8"/>
        <v>0</v>
      </c>
      <c r="AE67" s="129">
        <f t="shared" ca="1" si="8"/>
        <v>0</v>
      </c>
      <c r="AF67" s="129">
        <f t="shared" ca="1" si="8"/>
        <v>0</v>
      </c>
      <c r="AG67" s="129">
        <f t="shared" ca="1" si="8"/>
        <v>0</v>
      </c>
      <c r="AH67" s="129">
        <f t="shared" ca="1" si="8"/>
        <v>0</v>
      </c>
      <c r="AI67" s="129">
        <f t="shared" ca="1" si="8"/>
        <v>0</v>
      </c>
      <c r="AJ67" s="129">
        <f t="shared" ca="1" si="8"/>
        <v>0</v>
      </c>
      <c r="AK67" s="129">
        <f t="shared" ca="1" si="9"/>
        <v>0</v>
      </c>
      <c r="AL67" s="129">
        <f t="shared" ca="1" si="5"/>
        <v>0</v>
      </c>
      <c r="AM67" s="129">
        <f t="shared" ca="1" si="5"/>
        <v>0</v>
      </c>
      <c r="AN67" s="129">
        <f t="shared" ca="1" si="5"/>
        <v>0</v>
      </c>
      <c r="AO67" s="129">
        <f t="shared" ca="1" si="5"/>
        <v>0</v>
      </c>
    </row>
    <row r="68" spans="2:41">
      <c r="D68" s="125">
        <f t="shared" ca="1" si="7"/>
        <v>44559</v>
      </c>
      <c r="E68" s="129">
        <f t="shared" ca="1" si="10"/>
        <v>0</v>
      </c>
      <c r="F68" s="129">
        <f t="shared" ca="1" si="10"/>
        <v>0</v>
      </c>
      <c r="G68" s="129">
        <f t="shared" ca="1" si="10"/>
        <v>0</v>
      </c>
      <c r="H68" s="129">
        <f t="shared" ca="1" si="10"/>
        <v>0</v>
      </c>
      <c r="I68" s="129">
        <f t="shared" ca="1" si="10"/>
        <v>0</v>
      </c>
      <c r="J68" s="129">
        <f t="shared" ca="1" si="10"/>
        <v>0</v>
      </c>
      <c r="K68" s="129">
        <f t="shared" ca="1" si="10"/>
        <v>0</v>
      </c>
      <c r="L68" s="129">
        <f t="shared" ca="1" si="10"/>
        <v>0</v>
      </c>
      <c r="M68" s="129">
        <f t="shared" ca="1" si="10"/>
        <v>0</v>
      </c>
      <c r="N68" s="129">
        <f t="shared" ca="1" si="10"/>
        <v>0</v>
      </c>
      <c r="O68" s="129">
        <f t="shared" ca="1" si="10"/>
        <v>0</v>
      </c>
      <c r="P68" s="129">
        <f t="shared" ca="1" si="10"/>
        <v>0</v>
      </c>
      <c r="Q68" s="129">
        <f t="shared" ca="1" si="10"/>
        <v>0</v>
      </c>
      <c r="R68" s="129">
        <f t="shared" ca="1" si="10"/>
        <v>0</v>
      </c>
      <c r="S68" s="129">
        <f t="shared" ca="1" si="10"/>
        <v>0</v>
      </c>
      <c r="T68" s="129">
        <f t="shared" ca="1" si="10"/>
        <v>0</v>
      </c>
      <c r="U68" s="129">
        <f t="shared" ref="U68:AK68" ca="1" si="11">IFERROR((OptionPrice(LEFT($C$42),U$35,$C$37,($C$38-$D68+1)/365,$C$39,$C$41,$C$40)-$C$43)*$C$44,0)</f>
        <v>0</v>
      </c>
      <c r="V68" s="129">
        <f t="shared" ca="1" si="11"/>
        <v>0</v>
      </c>
      <c r="W68" s="129">
        <f t="shared" ca="1" si="11"/>
        <v>0</v>
      </c>
      <c r="X68" s="129">
        <f t="shared" ca="1" si="11"/>
        <v>0</v>
      </c>
      <c r="Y68" s="129">
        <f t="shared" ca="1" si="11"/>
        <v>0</v>
      </c>
      <c r="Z68" s="129">
        <f t="shared" ca="1" si="11"/>
        <v>0</v>
      </c>
      <c r="AA68" s="129">
        <f t="shared" ca="1" si="11"/>
        <v>0</v>
      </c>
      <c r="AB68" s="129">
        <f t="shared" ca="1" si="11"/>
        <v>0</v>
      </c>
      <c r="AC68" s="129">
        <f t="shared" ca="1" si="11"/>
        <v>0</v>
      </c>
      <c r="AD68" s="129">
        <f t="shared" ca="1" si="11"/>
        <v>0</v>
      </c>
      <c r="AE68" s="129">
        <f t="shared" ca="1" si="11"/>
        <v>0</v>
      </c>
      <c r="AF68" s="129">
        <f t="shared" ca="1" si="11"/>
        <v>0</v>
      </c>
      <c r="AG68" s="129">
        <f t="shared" ca="1" si="11"/>
        <v>0</v>
      </c>
      <c r="AH68" s="129">
        <f t="shared" ca="1" si="11"/>
        <v>0</v>
      </c>
      <c r="AI68" s="129">
        <f t="shared" ca="1" si="11"/>
        <v>0</v>
      </c>
      <c r="AJ68" s="129">
        <f t="shared" ca="1" si="11"/>
        <v>0</v>
      </c>
      <c r="AK68" s="129">
        <f t="shared" ca="1" si="11"/>
        <v>0</v>
      </c>
      <c r="AL68" s="129">
        <f t="shared" ca="1" si="5"/>
        <v>0</v>
      </c>
      <c r="AM68" s="129">
        <f t="shared" ca="1" si="5"/>
        <v>0</v>
      </c>
      <c r="AN68" s="129">
        <f t="shared" ca="1" si="5"/>
        <v>0</v>
      </c>
      <c r="AO68" s="129">
        <f t="shared" ca="1" si="5"/>
        <v>0</v>
      </c>
    </row>
    <row r="69" spans="2:41">
      <c r="E69" s="130"/>
      <c r="F69" s="130"/>
      <c r="G69" s="130"/>
      <c r="H69" s="130"/>
      <c r="I69" s="130"/>
      <c r="J69" s="130"/>
      <c r="K69" s="130"/>
      <c r="L69" s="130"/>
      <c r="M69" s="130"/>
      <c r="N69" s="130"/>
      <c r="O69" s="130"/>
      <c r="P69" s="130"/>
      <c r="Q69" s="130"/>
      <c r="R69" s="130"/>
      <c r="S69" s="130"/>
      <c r="T69" s="130"/>
      <c r="U69" s="130"/>
      <c r="V69" s="130"/>
      <c r="W69" s="130"/>
      <c r="X69" s="130"/>
      <c r="Y69" s="130"/>
      <c r="Z69" s="130"/>
      <c r="AA69" s="130"/>
      <c r="AB69" s="130"/>
      <c r="AC69" s="130"/>
      <c r="AD69" s="130"/>
      <c r="AE69" s="130"/>
      <c r="AF69" s="130"/>
      <c r="AG69" s="130"/>
      <c r="AH69" s="130"/>
      <c r="AI69" s="130"/>
      <c r="AJ69" s="130"/>
      <c r="AK69" s="130"/>
      <c r="AL69" s="130"/>
      <c r="AM69" s="130"/>
      <c r="AN69" s="130"/>
      <c r="AO69" s="130"/>
    </row>
    <row r="70" spans="2:41">
      <c r="E70" s="130"/>
      <c r="F70" s="130"/>
      <c r="G70" s="130"/>
      <c r="H70" s="130"/>
      <c r="I70" s="130"/>
      <c r="J70" s="130"/>
      <c r="K70" s="130"/>
      <c r="L70" s="130"/>
      <c r="M70" s="130"/>
      <c r="N70" s="130"/>
      <c r="O70" s="130"/>
      <c r="P70" s="130"/>
      <c r="Q70" s="130"/>
      <c r="R70" s="130"/>
      <c r="S70" s="130"/>
      <c r="T70" s="130"/>
      <c r="U70" s="130"/>
      <c r="V70" s="130"/>
      <c r="W70" s="130"/>
      <c r="X70" s="130"/>
      <c r="Y70" s="130"/>
      <c r="Z70" s="130"/>
      <c r="AA70" s="130"/>
      <c r="AB70" s="130"/>
      <c r="AC70" s="130"/>
      <c r="AD70" s="130"/>
      <c r="AE70" s="130"/>
      <c r="AF70" s="130"/>
      <c r="AG70" s="130"/>
      <c r="AH70" s="130"/>
      <c r="AI70" s="130"/>
      <c r="AJ70" s="130"/>
      <c r="AK70" s="130"/>
      <c r="AL70" s="130"/>
      <c r="AM70" s="130"/>
      <c r="AN70" s="130"/>
      <c r="AO70" s="130"/>
    </row>
    <row r="71" spans="2:41">
      <c r="E71" s="130"/>
      <c r="F71" s="130"/>
      <c r="G71" s="130"/>
      <c r="H71" s="130"/>
      <c r="I71" s="130"/>
      <c r="J71" s="130"/>
      <c r="K71" s="130"/>
      <c r="L71" s="130"/>
      <c r="M71" s="130"/>
      <c r="N71" s="130"/>
      <c r="O71" s="130"/>
      <c r="P71" s="130"/>
      <c r="Q71" s="130"/>
      <c r="R71" s="130"/>
      <c r="S71" s="130"/>
      <c r="T71" s="130"/>
      <c r="U71" s="130"/>
      <c r="V71" s="130"/>
      <c r="W71" s="130"/>
      <c r="X71" s="130"/>
      <c r="Y71" s="130"/>
      <c r="Z71" s="130"/>
      <c r="AA71" s="130"/>
      <c r="AB71" s="130"/>
      <c r="AC71" s="130"/>
      <c r="AD71" s="130"/>
      <c r="AE71" s="130"/>
      <c r="AF71" s="130"/>
      <c r="AG71" s="130"/>
      <c r="AH71" s="130"/>
      <c r="AI71" s="130"/>
      <c r="AJ71" s="130"/>
      <c r="AK71" s="130"/>
      <c r="AL71" s="130"/>
      <c r="AM71" s="130"/>
      <c r="AN71" s="130"/>
      <c r="AO71" s="130"/>
    </row>
    <row r="72" spans="2:41">
      <c r="B72" s="25" t="s">
        <v>653</v>
      </c>
      <c r="C72" s="26">
        <f>C35</f>
        <v>18109.45</v>
      </c>
      <c r="D72" s="16" t="s">
        <v>90</v>
      </c>
      <c r="E72" s="123">
        <f>E35</f>
        <v>17566.166499999999</v>
      </c>
      <c r="F72" s="124">
        <f t="shared" ref="F72:AO72" si="12">F35</f>
        <v>17618.864999499998</v>
      </c>
      <c r="G72" s="124">
        <f t="shared" si="12"/>
        <v>17671.721594498496</v>
      </c>
      <c r="H72" s="124">
        <f t="shared" si="12"/>
        <v>17724.73675928199</v>
      </c>
      <c r="I72" s="124">
        <f t="shared" si="12"/>
        <v>17777.910969559834</v>
      </c>
      <c r="J72" s="124">
        <f t="shared" si="12"/>
        <v>17831.244702468513</v>
      </c>
      <c r="K72" s="124">
        <f t="shared" si="12"/>
        <v>17884.738436575917</v>
      </c>
      <c r="L72" s="124">
        <f t="shared" si="12"/>
        <v>17938.392651885642</v>
      </c>
      <c r="M72" s="124">
        <f t="shared" si="12"/>
        <v>17992.207829841296</v>
      </c>
      <c r="N72" s="124">
        <f t="shared" si="12"/>
        <v>18046.184453330818</v>
      </c>
      <c r="O72" s="124">
        <f t="shared" si="12"/>
        <v>18100.323006690807</v>
      </c>
      <c r="P72" s="124">
        <f t="shared" si="12"/>
        <v>18154.623975710878</v>
      </c>
      <c r="Q72" s="124">
        <f t="shared" si="12"/>
        <v>18209.087847638009</v>
      </c>
      <c r="R72" s="124">
        <f t="shared" si="12"/>
        <v>18263.715111180922</v>
      </c>
      <c r="S72" s="124">
        <f t="shared" si="12"/>
        <v>18318.506256514462</v>
      </c>
      <c r="T72" s="124">
        <f t="shared" si="12"/>
        <v>18373.461775284002</v>
      </c>
      <c r="U72" s="124">
        <f t="shared" si="12"/>
        <v>18428.582160609851</v>
      </c>
      <c r="V72" s="124">
        <f t="shared" si="12"/>
        <v>18483.867907091677</v>
      </c>
      <c r="W72" s="124">
        <f t="shared" si="12"/>
        <v>18539.319510812951</v>
      </c>
      <c r="X72" s="124">
        <f t="shared" si="12"/>
        <v>18594.937469345386</v>
      </c>
      <c r="Y72" s="124">
        <f t="shared" si="12"/>
        <v>18650.72228175342</v>
      </c>
      <c r="Z72" s="124">
        <f t="shared" si="12"/>
        <v>18706.674448598678</v>
      </c>
      <c r="AA72" s="124">
        <f t="shared" si="12"/>
        <v>18762.794471944471</v>
      </c>
      <c r="AB72" s="124">
        <f t="shared" si="12"/>
        <v>18819.082855360302</v>
      </c>
      <c r="AC72" s="124">
        <f t="shared" si="12"/>
        <v>18875.540103926382</v>
      </c>
      <c r="AD72" s="124">
        <f t="shared" si="12"/>
        <v>18932.166724238159</v>
      </c>
      <c r="AE72" s="124">
        <f t="shared" si="12"/>
        <v>18988.963224410872</v>
      </c>
      <c r="AF72" s="124">
        <f t="shared" si="12"/>
        <v>19045.930114084102</v>
      </c>
      <c r="AG72" s="124">
        <f t="shared" si="12"/>
        <v>19103.067904426352</v>
      </c>
      <c r="AH72" s="124">
        <f t="shared" si="12"/>
        <v>19160.37710813963</v>
      </c>
      <c r="AI72" s="124">
        <f t="shared" si="12"/>
        <v>19217.858239464047</v>
      </c>
      <c r="AJ72" s="124">
        <f t="shared" si="12"/>
        <v>19275.511814182439</v>
      </c>
      <c r="AK72" s="124">
        <f t="shared" si="12"/>
        <v>19333.338349624984</v>
      </c>
      <c r="AL72" s="124">
        <f t="shared" si="12"/>
        <v>19391.338364673858</v>
      </c>
      <c r="AM72" s="124">
        <f t="shared" si="12"/>
        <v>19449.512379767879</v>
      </c>
      <c r="AN72" s="124">
        <f t="shared" si="12"/>
        <v>19507.860916907179</v>
      </c>
      <c r="AO72" s="124">
        <f t="shared" si="12"/>
        <v>19566.384499657899</v>
      </c>
    </row>
    <row r="73" spans="2:41">
      <c r="B73" s="25" t="s">
        <v>639</v>
      </c>
      <c r="C73" s="26">
        <v>1</v>
      </c>
      <c r="D73" s="75" t="s">
        <v>30</v>
      </c>
      <c r="E73" s="145">
        <f>E36</f>
        <v>-3.0000000000000027E-2</v>
      </c>
      <c r="F73" s="145">
        <f t="shared" ref="F73:AO73" si="13">F36</f>
        <v>-2.7090000000000169E-2</v>
      </c>
      <c r="G73" s="145">
        <f t="shared" si="13"/>
        <v>-2.4171270000000189E-2</v>
      </c>
      <c r="H73" s="145">
        <f t="shared" si="13"/>
        <v>-2.1243783810000361E-2</v>
      </c>
      <c r="I73" s="145">
        <f t="shared" si="13"/>
        <v>-1.8307515161430477E-2</v>
      </c>
      <c r="J73" s="145">
        <f t="shared" si="13"/>
        <v>-1.53624377069147E-2</v>
      </c>
      <c r="K73" s="145">
        <f t="shared" si="13"/>
        <v>-1.2408525020035643E-2</v>
      </c>
      <c r="L73" s="145">
        <f t="shared" si="13"/>
        <v>-9.445750595095892E-3</v>
      </c>
      <c r="M73" s="145">
        <f t="shared" si="13"/>
        <v>-6.4740878468813046E-3</v>
      </c>
      <c r="N73" s="145">
        <f t="shared" si="13"/>
        <v>-3.4935101104220934E-3</v>
      </c>
      <c r="O73" s="145">
        <f t="shared" si="13"/>
        <v>-5.0399064075346001E-4</v>
      </c>
      <c r="P73" s="145">
        <f t="shared" si="13"/>
        <v>2.4944973873242127E-3</v>
      </c>
      <c r="Q73" s="145">
        <f t="shared" si="13"/>
        <v>5.501980879486057E-3</v>
      </c>
      <c r="R73" s="145">
        <f t="shared" si="13"/>
        <v>8.5184868221244159E-3</v>
      </c>
      <c r="S73" s="145">
        <f t="shared" si="13"/>
        <v>1.1544042282590539E-2</v>
      </c>
      <c r="T73" s="145">
        <f t="shared" si="13"/>
        <v>1.4578674409438275E-2</v>
      </c>
      <c r="U73" s="145">
        <f t="shared" si="13"/>
        <v>1.7622410432666324E-2</v>
      </c>
      <c r="V73" s="145">
        <f t="shared" si="13"/>
        <v>2.0675277663964264E-2</v>
      </c>
      <c r="W73" s="145">
        <f t="shared" si="13"/>
        <v>2.373730349695613E-2</v>
      </c>
      <c r="X73" s="145">
        <f t="shared" si="13"/>
        <v>2.6808515407446665E-2</v>
      </c>
      <c r="Y73" s="145">
        <f t="shared" si="13"/>
        <v>2.9888940953668897E-2</v>
      </c>
      <c r="Z73" s="145">
        <f t="shared" si="13"/>
        <v>3.2978607776529723E-2</v>
      </c>
      <c r="AA73" s="145">
        <f t="shared" si="13"/>
        <v>3.6077543599859263E-2</v>
      </c>
      <c r="AB73" s="145">
        <f t="shared" si="13"/>
        <v>3.9185776230658664E-2</v>
      </c>
      <c r="AC73" s="145">
        <f t="shared" si="13"/>
        <v>4.2303333559350564E-2</v>
      </c>
      <c r="AD73" s="145">
        <f t="shared" si="13"/>
        <v>4.5430243560028449E-2</v>
      </c>
      <c r="AE73" s="145">
        <f t="shared" si="13"/>
        <v>4.8566534290708452E-2</v>
      </c>
      <c r="AF73" s="145">
        <f t="shared" si="13"/>
        <v>5.1712233893580484E-2</v>
      </c>
      <c r="AG73" s="145">
        <f t="shared" si="13"/>
        <v>5.4867370595261145E-2</v>
      </c>
      <c r="AH73" s="145">
        <f t="shared" si="13"/>
        <v>5.8031972707046853E-2</v>
      </c>
      <c r="AI73" s="145">
        <f t="shared" si="13"/>
        <v>6.1206068625167864E-2</v>
      </c>
      <c r="AJ73" s="145">
        <f t="shared" si="13"/>
        <v>6.4389686831043402E-2</v>
      </c>
      <c r="AK73" s="145">
        <f t="shared" si="13"/>
        <v>6.7582855891536342E-2</v>
      </c>
      <c r="AL73" s="145">
        <f t="shared" si="13"/>
        <v>7.0785604459211005E-2</v>
      </c>
      <c r="AM73" s="145">
        <f t="shared" si="13"/>
        <v>7.3997961272588508E-2</v>
      </c>
      <c r="AN73" s="145">
        <f t="shared" si="13"/>
        <v>7.7219955156406117E-2</v>
      </c>
      <c r="AO73" s="145">
        <f t="shared" si="13"/>
        <v>8.0451615021875256E-2</v>
      </c>
    </row>
    <row r="74" spans="2:41">
      <c r="B74" s="25" t="s">
        <v>33</v>
      </c>
      <c r="C74" s="26">
        <v>18000</v>
      </c>
      <c r="D74" s="125">
        <f ca="1">TODAY()</f>
        <v>44516</v>
      </c>
      <c r="E74" s="129">
        <f ca="1">IFERROR((OptionPrice(LEFT($C$79),E$72,$C$74,($C$75-$D74+1)/365,$C$76,$C$78,$C$77)-$C$80)*$C$81,0)</f>
        <v>-90853.15316440555</v>
      </c>
      <c r="F74" s="129">
        <f t="shared" ref="F74:U89" ca="1" si="14">IFERROR((OptionPrice(LEFT($C$79),F$72,$C$74,($C$75-$D74+1)/365,$C$76,$C$78,$C$77)-$C$80)*$C$81,0)</f>
        <v>-88327.202348018734</v>
      </c>
      <c r="G74" s="129">
        <f t="shared" ca="1" si="14"/>
        <v>-85452.225931401699</v>
      </c>
      <c r="H74" s="129">
        <f t="shared" ca="1" si="14"/>
        <v>-82204.632818993006</v>
      </c>
      <c r="I74" s="129">
        <f t="shared" ca="1" si="14"/>
        <v>-78563.168751232297</v>
      </c>
      <c r="J74" s="129">
        <f t="shared" ca="1" si="14"/>
        <v>-74509.472062615896</v>
      </c>
      <c r="K74" s="129">
        <f t="shared" ca="1" si="14"/>
        <v>-70028.567299597125</v>
      </c>
      <c r="L74" s="129">
        <f t="shared" ca="1" si="14"/>
        <v>-65109.273810293598</v>
      </c>
      <c r="M74" s="129">
        <f t="shared" ca="1" si="14"/>
        <v>-59744.509866536828</v>
      </c>
      <c r="N74" s="129">
        <f t="shared" ca="1" si="14"/>
        <v>-53931.477626021297</v>
      </c>
      <c r="O74" s="129">
        <f t="shared" ca="1" si="14"/>
        <v>-47671.719989144185</v>
      </c>
      <c r="P74" s="129">
        <f t="shared" ca="1" si="14"/>
        <v>-40971.046765193387</v>
      </c>
      <c r="Q74" s="129">
        <f t="shared" ca="1" si="14"/>
        <v>-33839.334095353843</v>
      </c>
      <c r="R74" s="129">
        <f t="shared" ca="1" si="14"/>
        <v>-26290.207329795521</v>
      </c>
      <c r="S74" s="129">
        <f t="shared" ca="1" si="14"/>
        <v>-18340.623093134491</v>
      </c>
      <c r="T74" s="129">
        <f t="shared" ca="1" si="14"/>
        <v>-10010.370730174691</v>
      </c>
      <c r="U74" s="129">
        <f t="shared" ca="1" si="14"/>
        <v>-1321.5164304932841</v>
      </c>
      <c r="V74" s="129">
        <f t="shared" ref="V74:AK89" ca="1" si="15">IFERROR((OptionPrice(LEFT($C$79),V$72,$C$74,($C$75-$D74+1)/365,$C$76,$C$78,$C$77)-$C$80)*$C$81,0)</f>
        <v>7702.1850705012184</v>
      </c>
      <c r="W74" s="129">
        <f t="shared" ca="1" si="15"/>
        <v>17035.886256551021</v>
      </c>
      <c r="X74" s="129">
        <f t="shared" ca="1" si="15"/>
        <v>26654.226494670002</v>
      </c>
      <c r="Y74" s="129">
        <f t="shared" ca="1" si="15"/>
        <v>36531.874677502856</v>
      </c>
      <c r="Z74" s="129">
        <f t="shared" ca="1" si="15"/>
        <v>46644.017547894327</v>
      </c>
      <c r="AA74" s="129">
        <f t="shared" ca="1" si="15"/>
        <v>56966.780685289996</v>
      </c>
      <c r="AB74" s="129">
        <f t="shared" ca="1" si="15"/>
        <v>67477.573712851154</v>
      </c>
      <c r="AC74" s="129">
        <f t="shared" ca="1" si="15"/>
        <v>78155.355832484202</v>
      </c>
      <c r="AD74" s="129">
        <f t="shared" ca="1" si="15"/>
        <v>88980.822016867751</v>
      </c>
      <c r="AE74" s="129">
        <f t="shared" ca="1" si="15"/>
        <v>99936.513847699098</v>
      </c>
      <c r="AF74" s="129">
        <f t="shared" ca="1" si="15"/>
        <v>111006.86192393769</v>
      </c>
      <c r="AG74" s="129">
        <f t="shared" ca="1" si="15"/>
        <v>122178.16888570305</v>
      </c>
      <c r="AH74" s="129">
        <f t="shared" ca="1" si="15"/>
        <v>133438.54339376048</v>
      </c>
      <c r="AI74" s="129">
        <f t="shared" ca="1" si="15"/>
        <v>144777.79591948492</v>
      </c>
      <c r="AJ74" s="129">
        <f t="shared" ca="1" si="15"/>
        <v>156187.30703315669</v>
      </c>
      <c r="AK74" s="129">
        <f t="shared" ca="1" si="15"/>
        <v>167659.87815947083</v>
      </c>
      <c r="AL74" s="129">
        <f t="shared" ref="AL74:AO105" ca="1" si="16">IFERROR((OptionPrice(LEFT($C$79),AL$72,$C$74,($C$75-$D74+1)/365,$C$76,$C$78,$C$77)-$C$80)*$C$81,0)</f>
        <v>179189.573645161</v>
      </c>
      <c r="AM74" s="129">
        <f t="shared" ca="1" si="16"/>
        <v>190771.56160286686</v>
      </c>
      <c r="AN74" s="129">
        <f t="shared" ca="1" si="16"/>
        <v>202401.95949571207</v>
      </c>
      <c r="AO74" s="129">
        <f t="shared" ca="1" si="16"/>
        <v>214077.68892660606</v>
      </c>
    </row>
    <row r="75" spans="2:41">
      <c r="B75" s="25" t="s">
        <v>89</v>
      </c>
      <c r="C75" s="120">
        <v>44525</v>
      </c>
      <c r="D75" s="125">
        <f ca="1">WORKDAY(D74,1)</f>
        <v>44517</v>
      </c>
      <c r="E75" s="129">
        <f t="shared" ref="E75:T90" ca="1" si="17">IFERROR((OptionPrice(LEFT($C$79),E$72,$C$74,($C$75-$D75+1)/365,$C$76,$C$78,$C$77)-$C$80)*$C$81,0)</f>
        <v>-92535.237364846573</v>
      </c>
      <c r="F75" s="129">
        <f t="shared" ca="1" si="14"/>
        <v>-90153.117940476295</v>
      </c>
      <c r="G75" s="129">
        <f t="shared" ca="1" si="14"/>
        <v>-87414.039976098866</v>
      </c>
      <c r="H75" s="129">
        <f t="shared" ca="1" si="14"/>
        <v>-84291.052528176631</v>
      </c>
      <c r="I75" s="129">
        <f t="shared" ca="1" si="14"/>
        <v>-80759.707246764447</v>
      </c>
      <c r="J75" s="129">
        <f t="shared" ca="1" si="14"/>
        <v>-76798.761614142306</v>
      </c>
      <c r="K75" s="129">
        <f t="shared" ca="1" si="14"/>
        <v>-72390.810589494868</v>
      </c>
      <c r="L75" s="129">
        <f t="shared" ca="1" si="14"/>
        <v>-67522.814415237372</v>
      </c>
      <c r="M75" s="129">
        <f t="shared" ca="1" si="14"/>
        <v>-62186.494826359194</v>
      </c>
      <c r="N75" s="129">
        <f t="shared" ca="1" si="14"/>
        <v>-56378.578437346005</v>
      </c>
      <c r="O75" s="129">
        <f t="shared" ca="1" si="14"/>
        <v>-50100.87421356111</v>
      </c>
      <c r="P75" s="129">
        <f t="shared" ca="1" si="14"/>
        <v>-43360.181062650372</v>
      </c>
      <c r="Q75" s="129">
        <f t="shared" ca="1" si="14"/>
        <v>-36168.031005916782</v>
      </c>
      <c r="R75" s="129">
        <f t="shared" ca="1" si="14"/>
        <v>-28540.282380602002</v>
      </c>
      <c r="S75" s="129">
        <f t="shared" ca="1" si="14"/>
        <v>-20496.585395906732</v>
      </c>
      <c r="T75" s="129">
        <f t="shared" ca="1" si="14"/>
        <v>-12059.748543204114</v>
      </c>
      <c r="U75" s="129">
        <f t="shared" ca="1" si="14"/>
        <v>-3255.0384334688715</v>
      </c>
      <c r="V75" s="129">
        <f t="shared" ca="1" si="15"/>
        <v>5890.5526100264979</v>
      </c>
      <c r="W75" s="129">
        <f t="shared" ca="1" si="15"/>
        <v>15349.03744015719</v>
      </c>
      <c r="X75" s="129">
        <f t="shared" ca="1" si="15"/>
        <v>25092.132379597024</v>
      </c>
      <c r="Y75" s="129">
        <f t="shared" ca="1" si="15"/>
        <v>35091.896291342709</v>
      </c>
      <c r="Z75" s="129">
        <f t="shared" ca="1" si="15"/>
        <v>45321.289522947336</v>
      </c>
      <c r="AA75" s="129">
        <f t="shared" ca="1" si="15"/>
        <v>55754.638278508355</v>
      </c>
      <c r="AB75" s="129">
        <f t="shared" ca="1" si="15"/>
        <v>66367.996610373666</v>
      </c>
      <c r="AC75" s="129">
        <f t="shared" ca="1" si="15"/>
        <v>77139.40453672767</v>
      </c>
      <c r="AD75" s="129">
        <f t="shared" ca="1" si="15"/>
        <v>88049.046365288086</v>
      </c>
      <c r="AE75" s="129">
        <f t="shared" ca="1" si="15"/>
        <v>99079.317836864357</v>
      </c>
      <c r="AF75" s="129">
        <f t="shared" ca="1" si="15"/>
        <v>110214.81402249774</v>
      </c>
      <c r="AG75" s="129">
        <f t="shared" ca="1" si="15"/>
        <v>121442.25196653279</v>
      </c>
      <c r="AH75" s="129">
        <f t="shared" ca="1" si="15"/>
        <v>132750.34292721321</v>
      </c>
      <c r="AI75" s="129">
        <f t="shared" ca="1" si="15"/>
        <v>144129.62887456524</v>
      </c>
      <c r="AJ75" s="129">
        <f t="shared" ca="1" si="15"/>
        <v>155572.29686846258</v>
      </c>
      <c r="AK75" s="129">
        <f t="shared" ca="1" si="15"/>
        <v>167071.98329278399</v>
      </c>
      <c r="AL75" s="129">
        <f t="shared" ca="1" si="16"/>
        <v>178623.57790160095</v>
      </c>
      <c r="AM75" s="129">
        <f t="shared" ca="1" si="16"/>
        <v>190223.03545810282</v>
      </c>
      <c r="AN75" s="129">
        <f t="shared" ca="1" si="16"/>
        <v>201867.20060000371</v>
      </c>
      <c r="AO75" s="129">
        <f t="shared" ca="1" si="16"/>
        <v>213553.64958661739</v>
      </c>
    </row>
    <row r="76" spans="2:41">
      <c r="B76" s="25" t="s">
        <v>598</v>
      </c>
      <c r="C76" s="121">
        <v>0.05</v>
      </c>
      <c r="D76" s="125">
        <f t="shared" ref="D76:D105" ca="1" si="18">WORKDAY(D75,1)</f>
        <v>44518</v>
      </c>
      <c r="E76" s="129">
        <f t="shared" ca="1" si="17"/>
        <v>-94233.026820481973</v>
      </c>
      <c r="F76" s="129">
        <f t="shared" ca="1" si="14"/>
        <v>-92013.584869442551</v>
      </c>
      <c r="G76" s="129">
        <f t="shared" ca="1" si="14"/>
        <v>-89429.439667569211</v>
      </c>
      <c r="H76" s="129">
        <f t="shared" ca="1" si="14"/>
        <v>-86449.41791350102</v>
      </c>
      <c r="I76" s="129">
        <f t="shared" ca="1" si="14"/>
        <v>-83044.997583566321</v>
      </c>
      <c r="J76" s="129">
        <f t="shared" ca="1" si="14"/>
        <v>-79191.218311698147</v>
      </c>
      <c r="K76" s="129">
        <f t="shared" ca="1" si="14"/>
        <v>-74867.510539093564</v>
      </c>
      <c r="L76" s="129">
        <f t="shared" ca="1" si="14"/>
        <v>-70058.396380711201</v>
      </c>
      <c r="M76" s="129">
        <f t="shared" ca="1" si="14"/>
        <v>-64754.021021928565</v>
      </c>
      <c r="N76" s="129">
        <f t="shared" ca="1" si="14"/>
        <v>-58950.482714568352</v>
      </c>
      <c r="O76" s="129">
        <f t="shared" ca="1" si="14"/>
        <v>-52649.941391951143</v>
      </c>
      <c r="P76" s="129">
        <f t="shared" ca="1" si="14"/>
        <v>-45860.499580451506</v>
      </c>
      <c r="Q76" s="129">
        <f t="shared" ca="1" si="14"/>
        <v>-38595.863475744409</v>
      </c>
      <c r="R76" s="129">
        <f t="shared" ca="1" si="14"/>
        <v>-30874.805542491958</v>
      </c>
      <c r="S76" s="129">
        <f t="shared" ca="1" si="14"/>
        <v>-22720.461632685692</v>
      </c>
      <c r="T76" s="129">
        <f t="shared" ca="1" si="14"/>
        <v>-14159.504451483008</v>
      </c>
      <c r="U76" s="129">
        <f t="shared" ca="1" si="14"/>
        <v>-5221.2405853679229</v>
      </c>
      <c r="V76" s="129">
        <f t="shared" ca="1" si="15"/>
        <v>4063.3200360793126</v>
      </c>
      <c r="W76" s="129">
        <f t="shared" ca="1" si="15"/>
        <v>13662.375353627067</v>
      </c>
      <c r="X76" s="129">
        <f t="shared" ca="1" si="15"/>
        <v>23544.181357702837</v>
      </c>
      <c r="Y76" s="129">
        <f t="shared" ca="1" si="15"/>
        <v>33677.807203056</v>
      </c>
      <c r="Z76" s="129">
        <f t="shared" ca="1" si="15"/>
        <v>44033.770527426532</v>
      </c>
      <c r="AA76" s="129">
        <f t="shared" ca="1" si="15"/>
        <v>54584.538223177515</v>
      </c>
      <c r="AB76" s="129">
        <f t="shared" ca="1" si="15"/>
        <v>65304.887676108774</v>
      </c>
      <c r="AC76" s="129">
        <f t="shared" ca="1" si="15"/>
        <v>76172.132271207374</v>
      </c>
      <c r="AD76" s="129">
        <f t="shared" ca="1" si="15"/>
        <v>87166.222200310585</v>
      </c>
      <c r="AE76" s="129">
        <f t="shared" ca="1" si="15"/>
        <v>98269.736946366174</v>
      </c>
      <c r="AF76" s="129">
        <f t="shared" ca="1" si="15"/>
        <v>109467.78914516908</v>
      </c>
      <c r="AG76" s="129">
        <f t="shared" ca="1" si="15"/>
        <v>120747.8609220947</v>
      </c>
      <c r="AH76" s="129">
        <f t="shared" ca="1" si="15"/>
        <v>132099.59351148573</v>
      </c>
      <c r="AI76" s="129">
        <f t="shared" ca="1" si="15"/>
        <v>143514.54933837958</v>
      </c>
      <c r="AJ76" s="129">
        <f t="shared" ca="1" si="15"/>
        <v>154985.96317462434</v>
      </c>
      <c r="AK76" s="129">
        <f t="shared" ca="1" si="15"/>
        <v>166508.49587311095</v>
      </c>
      <c r="AL76" s="129">
        <f t="shared" ca="1" si="16"/>
        <v>178078.0008943002</v>
      </c>
      <c r="AM76" s="129">
        <f t="shared" ca="1" si="16"/>
        <v>189691.3106621214</v>
      </c>
      <c r="AN76" s="129">
        <f t="shared" ca="1" si="16"/>
        <v>201346.04693601068</v>
      </c>
      <c r="AO76" s="129">
        <f t="shared" ca="1" si="16"/>
        <v>213040.45699539784</v>
      </c>
    </row>
    <row r="77" spans="2:41">
      <c r="B77" s="25" t="s">
        <v>635</v>
      </c>
      <c r="C77" s="122">
        <v>0</v>
      </c>
      <c r="D77" s="125">
        <f t="shared" ca="1" si="18"/>
        <v>44519</v>
      </c>
      <c r="E77" s="129">
        <f t="shared" ca="1" si="17"/>
        <v>-95939.169009886798</v>
      </c>
      <c r="F77" s="129">
        <f t="shared" ca="1" si="14"/>
        <v>-93905.776400629475</v>
      </c>
      <c r="G77" s="129">
        <f t="shared" ca="1" si="14"/>
        <v>-91500.666553879826</v>
      </c>
      <c r="H77" s="129">
        <f t="shared" ca="1" si="14"/>
        <v>-88687.24783312864</v>
      </c>
      <c r="I77" s="129">
        <f t="shared" ca="1" si="14"/>
        <v>-85431.669904747469</v>
      </c>
      <c r="J77" s="129">
        <f t="shared" ca="1" si="14"/>
        <v>-81704.035098498571</v>
      </c>
      <c r="K77" s="129">
        <f t="shared" ca="1" si="14"/>
        <v>-77479.521552699036</v>
      </c>
      <c r="L77" s="129">
        <f t="shared" ca="1" si="14"/>
        <v>-72739.346453615508</v>
      </c>
      <c r="M77" s="129">
        <f t="shared" ca="1" si="14"/>
        <v>-67471.505270157286</v>
      </c>
      <c r="N77" s="129">
        <f t="shared" ca="1" si="14"/>
        <v>-61671.236440671055</v>
      </c>
      <c r="O77" s="129">
        <f t="shared" ca="1" si="14"/>
        <v>-55341.179369703241</v>
      </c>
      <c r="P77" s="129">
        <f t="shared" ca="1" si="14"/>
        <v>-48491.215124515293</v>
      </c>
      <c r="Q77" s="129">
        <f t="shared" ca="1" si="14"/>
        <v>-41138.001777767568</v>
      </c>
      <c r="R77" s="129">
        <f t="shared" ca="1" si="14"/>
        <v>-33304.237689949878</v>
      </c>
      <c r="S77" s="129">
        <f t="shared" ca="1" si="14"/>
        <v>-25017.704083799254</v>
      </c>
      <c r="T77" s="129">
        <f t="shared" ca="1" si="14"/>
        <v>-16310.151368183506</v>
      </c>
      <c r="U77" s="129">
        <f t="shared" ca="1" si="14"/>
        <v>-7216.1007657774462</v>
      </c>
      <c r="V77" s="129">
        <f t="shared" ca="1" si="15"/>
        <v>2228.3664532387775</v>
      </c>
      <c r="W77" s="129">
        <f t="shared" ca="1" si="15"/>
        <v>11986.765055127034</v>
      </c>
      <c r="X77" s="129">
        <f t="shared" ca="1" si="15"/>
        <v>22023.250372536495</v>
      </c>
      <c r="Y77" s="129">
        <f t="shared" ca="1" si="15"/>
        <v>32303.508149959816</v>
      </c>
      <c r="Z77" s="129">
        <f t="shared" ca="1" si="15"/>
        <v>42795.462179177412</v>
      </c>
      <c r="AA77" s="129">
        <f t="shared" ca="1" si="15"/>
        <v>53469.787990170153</v>
      </c>
      <c r="AB77" s="129">
        <f t="shared" ca="1" si="15"/>
        <v>64300.235357595375</v>
      </c>
      <c r="AC77" s="129">
        <f t="shared" ca="1" si="15"/>
        <v>75263.774442526483</v>
      </c>
      <c r="AD77" s="129">
        <f t="shared" ca="1" si="15"/>
        <v>86340.589302772423</v>
      </c>
      <c r="AE77" s="129">
        <f t="shared" ca="1" si="15"/>
        <v>97513.948003745463</v>
      </c>
      <c r="AF77" s="129">
        <f t="shared" ca="1" si="15"/>
        <v>108769.98077519311</v>
      </c>
      <c r="AG77" s="129">
        <f t="shared" ca="1" si="15"/>
        <v>120097.39702736915</v>
      </c>
      <c r="AH77" s="129">
        <f t="shared" ca="1" si="15"/>
        <v>131487.16920409061</v>
      </c>
      <c r="AI77" s="129">
        <f t="shared" ca="1" si="15"/>
        <v>142932.20713715418</v>
      </c>
      <c r="AJ77" s="129">
        <f t="shared" ca="1" si="15"/>
        <v>154427.04149024648</v>
      </c>
      <c r="AK77" s="129">
        <f t="shared" ca="1" si="15"/>
        <v>165967.52966368658</v>
      </c>
      <c r="AL77" s="129">
        <f t="shared" ca="1" si="16"/>
        <v>177550.59265912059</v>
      </c>
      <c r="AM77" s="129">
        <f t="shared" ca="1" si="16"/>
        <v>189173.98720300043</v>
      </c>
      <c r="AN77" s="129">
        <f t="shared" ca="1" si="16"/>
        <v>200836.11407490971</v>
      </c>
      <c r="AO77" s="129">
        <f t="shared" ca="1" si="16"/>
        <v>212535.86112638877</v>
      </c>
    </row>
    <row r="78" spans="2:41">
      <c r="B78" s="25" t="s">
        <v>599</v>
      </c>
      <c r="C78" s="122">
        <v>0.18</v>
      </c>
      <c r="D78" s="125">
        <f t="shared" ca="1" si="18"/>
        <v>44522</v>
      </c>
      <c r="E78" s="129">
        <f t="shared" ca="1" si="17"/>
        <v>-100920.37188847922</v>
      </c>
      <c r="F78" s="129">
        <f t="shared" ca="1" si="14"/>
        <v>-99656.634809321709</v>
      </c>
      <c r="G78" s="129">
        <f t="shared" ca="1" si="14"/>
        <v>-98021.728456373239</v>
      </c>
      <c r="H78" s="129">
        <f t="shared" ca="1" si="14"/>
        <v>-95949.021173974499</v>
      </c>
      <c r="I78" s="129">
        <f t="shared" ca="1" si="14"/>
        <v>-93372.673571937776</v>
      </c>
      <c r="J78" s="129">
        <f t="shared" ca="1" si="14"/>
        <v>-90231.234909554769</v>
      </c>
      <c r="K78" s="129">
        <f t="shared" ca="1" si="14"/>
        <v>-86471.367546246795</v>
      </c>
      <c r="L78" s="129">
        <f t="shared" ca="1" si="14"/>
        <v>-82051.325738418935</v>
      </c>
      <c r="M78" s="129">
        <f t="shared" ca="1" si="14"/>
        <v>-76943.807758468392</v>
      </c>
      <c r="N78" s="129">
        <f t="shared" ca="1" si="14"/>
        <v>-71137.85082549075</v>
      </c>
      <c r="O78" s="129">
        <f t="shared" ca="1" si="14"/>
        <v>-64639.542182142759</v>
      </c>
      <c r="P78" s="129">
        <f t="shared" ca="1" si="14"/>
        <v>-57471.461365135474</v>
      </c>
      <c r="Q78" s="129">
        <f t="shared" ca="1" si="14"/>
        <v>-49670.92475135687</v>
      </c>
      <c r="R78" s="129">
        <f t="shared" ca="1" si="14"/>
        <v>-41287.24717524783</v>
      </c>
      <c r="S78" s="129">
        <f t="shared" ca="1" si="14"/>
        <v>-32378.342868527761</v>
      </c>
      <c r="T78" s="129">
        <f t="shared" ca="1" si="14"/>
        <v>-23007.043021557183</v>
      </c>
      <c r="U78" s="129">
        <f t="shared" ca="1" si="14"/>
        <v>-13237.504602696936</v>
      </c>
      <c r="V78" s="129">
        <f t="shared" ca="1" si="15"/>
        <v>-3132.030579601269</v>
      </c>
      <c r="W78" s="129">
        <f t="shared" ca="1" si="15"/>
        <v>7251.469838542107</v>
      </c>
      <c r="X78" s="129">
        <f t="shared" ca="1" si="15"/>
        <v>17861.261230302625</v>
      </c>
      <c r="Y78" s="129">
        <f t="shared" ca="1" si="15"/>
        <v>28652.789002302598</v>
      </c>
      <c r="Z78" s="129">
        <f t="shared" ca="1" si="15"/>
        <v>39588.988110139326</v>
      </c>
      <c r="AA78" s="129">
        <f t="shared" ca="1" si="15"/>
        <v>50640.027780983655</v>
      </c>
      <c r="AB78" s="129">
        <f t="shared" ca="1" si="15"/>
        <v>61782.655114647059</v>
      </c>
      <c r="AC78" s="129">
        <f t="shared" ca="1" si="15"/>
        <v>72999.301052320516</v>
      </c>
      <c r="AD78" s="129">
        <f t="shared" ca="1" si="15"/>
        <v>84277.091972628114</v>
      </c>
      <c r="AE78" s="129">
        <f t="shared" ca="1" si="15"/>
        <v>95606.877801860537</v>
      </c>
      <c r="AF78" s="129">
        <f t="shared" ca="1" si="15"/>
        <v>106982.35124595667</v>
      </c>
      <c r="AG78" s="129">
        <f t="shared" ca="1" si="15"/>
        <v>118399.29895829991</v>
      </c>
      <c r="AH78" s="129">
        <f t="shared" ca="1" si="15"/>
        <v>129854.99810414622</v>
      </c>
      <c r="AI78" s="129">
        <f t="shared" ca="1" si="15"/>
        <v>141347.75247019279</v>
      </c>
      <c r="AJ78" s="129">
        <f t="shared" ca="1" si="15"/>
        <v>152876.55076467927</v>
      </c>
      <c r="AK78" s="129">
        <f t="shared" ca="1" si="15"/>
        <v>164440.82469394707</v>
      </c>
      <c r="AL78" s="129">
        <f t="shared" ca="1" si="16"/>
        <v>176040.28394818888</v>
      </c>
      <c r="AM78" s="129">
        <f t="shared" ca="1" si="16"/>
        <v>187674.80757256562</v>
      </c>
      <c r="AN78" s="129">
        <f t="shared" ca="1" si="16"/>
        <v>199344.37485528251</v>
      </c>
      <c r="AO78" s="129">
        <f t="shared" ca="1" si="16"/>
        <v>211049.02278462687</v>
      </c>
    </row>
    <row r="79" spans="2:41">
      <c r="B79" s="25" t="s">
        <v>636</v>
      </c>
      <c r="C79" s="26" t="s">
        <v>496</v>
      </c>
      <c r="D79" s="125">
        <f t="shared" ca="1" si="18"/>
        <v>44523</v>
      </c>
      <c r="E79" s="129">
        <f t="shared" ca="1" si="17"/>
        <v>-102379.2276033831</v>
      </c>
      <c r="F79" s="129">
        <f t="shared" ca="1" si="14"/>
        <v>-101476.34600527535</v>
      </c>
      <c r="G79" s="129">
        <f t="shared" ca="1" si="14"/>
        <v>-100228.08222680187</v>
      </c>
      <c r="H79" s="129">
        <f t="shared" ca="1" si="14"/>
        <v>-98549.27305121583</v>
      </c>
      <c r="I79" s="129">
        <f t="shared" ca="1" si="14"/>
        <v>-96351.363026315637</v>
      </c>
      <c r="J79" s="129">
        <f t="shared" ca="1" si="14"/>
        <v>-93548.091829920857</v>
      </c>
      <c r="K79" s="129">
        <f t="shared" ca="1" si="14"/>
        <v>-90061.965170974509</v>
      </c>
      <c r="L79" s="129">
        <f t="shared" ca="1" si="14"/>
        <v>-85830.724317578832</v>
      </c>
      <c r="M79" s="129">
        <f t="shared" ca="1" si="14"/>
        <v>-80812.917820869916</v>
      </c>
      <c r="N79" s="129">
        <f t="shared" ca="1" si="14"/>
        <v>-74991.73802721125</v>
      </c>
      <c r="O79" s="129">
        <f t="shared" ca="1" si="14"/>
        <v>-68376.518469492294</v>
      </c>
      <c r="P79" s="129">
        <f t="shared" ca="1" si="14"/>
        <v>-61001.653941444602</v>
      </c>
      <c r="Q79" s="129">
        <f t="shared" ca="1" si="14"/>
        <v>-52923.123859842963</v>
      </c>
      <c r="R79" s="129">
        <f t="shared" ca="1" si="14"/>
        <v>-44213.177173312943</v>
      </c>
      <c r="S79" s="129">
        <f t="shared" ca="1" si="14"/>
        <v>-34953.991207561921</v>
      </c>
      <c r="T79" s="129">
        <f t="shared" ca="1" si="14"/>
        <v>-25231.199772925174</v>
      </c>
      <c r="U79" s="129">
        <f t="shared" ca="1" si="14"/>
        <v>-15128.095697175013</v>
      </c>
      <c r="V79" s="129">
        <f t="shared" ca="1" si="15"/>
        <v>-4721.0898491568514</v>
      </c>
      <c r="W79" s="129">
        <f t="shared" ca="1" si="15"/>
        <v>5923.2809687237022</v>
      </c>
      <c r="X79" s="129">
        <f t="shared" ca="1" si="15"/>
        <v>16749.790084596316</v>
      </c>
      <c r="Y79" s="129">
        <f t="shared" ca="1" si="15"/>
        <v>27714.618042985967</v>
      </c>
      <c r="Z79" s="129">
        <f t="shared" ca="1" si="15"/>
        <v>38784.460662895435</v>
      </c>
      <c r="AA79" s="129">
        <f t="shared" ca="1" si="15"/>
        <v>49935.036934814707</v>
      </c>
      <c r="AB79" s="129">
        <f t="shared" ca="1" si="15"/>
        <v>61149.349331079429</v>
      </c>
      <c r="AC79" s="129">
        <f t="shared" ca="1" si="15"/>
        <v>72415.967216470744</v>
      </c>
      <c r="AD79" s="129">
        <f t="shared" ca="1" si="15"/>
        <v>83727.506634366728</v>
      </c>
      <c r="AE79" s="129">
        <f t="shared" ca="1" si="15"/>
        <v>95079.39006102024</v>
      </c>
      <c r="AF79" s="129">
        <f t="shared" ca="1" si="15"/>
        <v>106468.90112625915</v>
      </c>
      <c r="AG79" s="129">
        <f t="shared" ca="1" si="15"/>
        <v>117894.50581045094</v>
      </c>
      <c r="AH79" s="129">
        <f t="shared" ca="1" si="15"/>
        <v>129355.39062235839</v>
      </c>
      <c r="AI79" s="129">
        <f t="shared" ca="1" si="15"/>
        <v>140851.16376172882</v>
      </c>
      <c r="AJ79" s="129">
        <f t="shared" ca="1" si="15"/>
        <v>152381.67068201874</v>
      </c>
      <c r="AK79" s="129">
        <f t="shared" ca="1" si="15"/>
        <v>163946.88528784027</v>
      </c>
      <c r="AL79" s="129">
        <f t="shared" ca="1" si="16"/>
        <v>175546.84848500037</v>
      </c>
      <c r="AM79" s="129">
        <f t="shared" ca="1" si="16"/>
        <v>187181.63490968873</v>
      </c>
      <c r="AN79" s="129">
        <f t="shared" ca="1" si="16"/>
        <v>198851.33564139906</v>
      </c>
      <c r="AO79" s="129">
        <f t="shared" ca="1" si="16"/>
        <v>210556.0495757607</v>
      </c>
    </row>
    <row r="80" spans="2:41">
      <c r="B80" s="25" t="s">
        <v>34</v>
      </c>
      <c r="C80" s="26">
        <v>521</v>
      </c>
      <c r="D80" s="125">
        <f t="shared" ca="1" si="18"/>
        <v>44524</v>
      </c>
      <c r="E80" s="129">
        <f t="shared" ca="1" si="17"/>
        <v>-103541.27128308306</v>
      </c>
      <c r="F80" s="129">
        <f t="shared" ca="1" si="14"/>
        <v>-103059.34009754617</v>
      </c>
      <c r="G80" s="129">
        <f t="shared" ca="1" si="14"/>
        <v>-102301.66888450808</v>
      </c>
      <c r="H80" s="129">
        <f t="shared" ca="1" si="14"/>
        <v>-101160.21291001498</v>
      </c>
      <c r="I80" s="129">
        <f t="shared" ca="1" si="14"/>
        <v>-99510.634460609348</v>
      </c>
      <c r="J80" s="129">
        <f t="shared" ca="1" si="14"/>
        <v>-97221.086091332283</v>
      </c>
      <c r="K80" s="129">
        <f t="shared" ca="1" si="14"/>
        <v>-94164.731816238418</v>
      </c>
      <c r="L80" s="129">
        <f t="shared" ca="1" si="14"/>
        <v>-90234.239731977505</v>
      </c>
      <c r="M80" s="129">
        <f t="shared" ca="1" si="14"/>
        <v>-85355.567047093064</v>
      </c>
      <c r="N80" s="129">
        <f t="shared" ca="1" si="14"/>
        <v>-79498.106031823409</v>
      </c>
      <c r="O80" s="129">
        <f t="shared" ca="1" si="14"/>
        <v>-72678.863277113123</v>
      </c>
      <c r="P80" s="129">
        <f t="shared" ca="1" si="14"/>
        <v>-64959.686175951356</v>
      </c>
      <c r="Q80" s="129">
        <f t="shared" ca="1" si="14"/>
        <v>-56438.214999367119</v>
      </c>
      <c r="R80" s="129">
        <f t="shared" ca="1" si="14"/>
        <v>-47234.677463694607</v>
      </c>
      <c r="S80" s="129">
        <f t="shared" ca="1" si="14"/>
        <v>-37477.401252370692</v>
      </c>
      <c r="T80" s="129">
        <f t="shared" ca="1" si="14"/>
        <v>-27289.82057441026</v>
      </c>
      <c r="U80" s="129">
        <f t="shared" ca="1" si="14"/>
        <v>-16780.940008392645</v>
      </c>
      <c r="V80" s="129">
        <f t="shared" ca="1" si="15"/>
        <v>-6040.060865234409</v>
      </c>
      <c r="W80" s="129">
        <f t="shared" ca="1" si="15"/>
        <v>4864.5145167822193</v>
      </c>
      <c r="X80" s="129">
        <f t="shared" ca="1" si="15"/>
        <v>15883.811407161556</v>
      </c>
      <c r="Y80" s="129">
        <f t="shared" ca="1" si="15"/>
        <v>26984.818409896252</v>
      </c>
      <c r="Z80" s="129">
        <f t="shared" ca="1" si="15"/>
        <v>38146.58087145217</v>
      </c>
      <c r="AA80" s="129">
        <f t="shared" ca="1" si="15"/>
        <v>49356.561555303051</v>
      </c>
      <c r="AB80" s="129">
        <f t="shared" ca="1" si="15"/>
        <v>60607.692342926748</v>
      </c>
      <c r="AC80" s="129">
        <f t="shared" ca="1" si="15"/>
        <v>71896.227373394504</v>
      </c>
      <c r="AD80" s="129">
        <f t="shared" ca="1" si="15"/>
        <v>83220.313743667066</v>
      </c>
      <c r="AE80" s="129">
        <f t="shared" ca="1" si="15"/>
        <v>94579.11268037642</v>
      </c>
      <c r="AF80" s="129">
        <f t="shared" ca="1" si="15"/>
        <v>105972.29722976772</v>
      </c>
      <c r="AG80" s="129">
        <f t="shared" ca="1" si="15"/>
        <v>117399.78417220264</v>
      </c>
      <c r="AH80" s="129">
        <f t="shared" ca="1" si="15"/>
        <v>128861.59998838557</v>
      </c>
      <c r="AI80" s="129">
        <f t="shared" ca="1" si="15"/>
        <v>140357.8179308126</v>
      </c>
      <c r="AJ80" s="129">
        <f t="shared" ca="1" si="15"/>
        <v>151888.53022758267</v>
      </c>
      <c r="AK80" s="129">
        <f t="shared" ca="1" si="15"/>
        <v>163453.83651428929</v>
      </c>
      <c r="AL80" s="129">
        <f t="shared" ca="1" si="16"/>
        <v>175053.83929275849</v>
      </c>
      <c r="AM80" s="129">
        <f t="shared" ca="1" si="16"/>
        <v>186688.64224802091</v>
      </c>
      <c r="AN80" s="129">
        <f t="shared" ca="1" si="16"/>
        <v>198358.34965926115</v>
      </c>
      <c r="AO80" s="129">
        <f t="shared" ca="1" si="16"/>
        <v>210063.06620526666</v>
      </c>
    </row>
    <row r="81" spans="2:41">
      <c r="B81" s="25" t="s">
        <v>4</v>
      </c>
      <c r="C81" s="26">
        <v>200</v>
      </c>
      <c r="D81" s="125">
        <f t="shared" ca="1" si="18"/>
        <v>44525</v>
      </c>
      <c r="E81" s="129">
        <f t="shared" ca="1" si="17"/>
        <v>-104146.89348417948</v>
      </c>
      <c r="F81" s="129">
        <f t="shared" ca="1" si="14"/>
        <v>-104060.75465089128</v>
      </c>
      <c r="G81" s="129">
        <f t="shared" ca="1" si="14"/>
        <v>-103864.57111318879</v>
      </c>
      <c r="H81" s="129">
        <f t="shared" ca="1" si="14"/>
        <v>-103455.91240791439</v>
      </c>
      <c r="I81" s="129">
        <f t="shared" ca="1" si="14"/>
        <v>-102675.79423753241</v>
      </c>
      <c r="J81" s="129">
        <f t="shared" ca="1" si="14"/>
        <v>-101307.64468442049</v>
      </c>
      <c r="K81" s="129">
        <f t="shared" ca="1" si="14"/>
        <v>-99096.538548159151</v>
      </c>
      <c r="L81" s="129">
        <f t="shared" ca="1" si="14"/>
        <v>-95791.04981463679</v>
      </c>
      <c r="M81" s="129">
        <f t="shared" ca="1" si="14"/>
        <v>-91198.61605100632</v>
      </c>
      <c r="N81" s="129">
        <f t="shared" ca="1" si="14"/>
        <v>-85235.023284870476</v>
      </c>
      <c r="O81" s="129">
        <f t="shared" ca="1" si="14"/>
        <v>-77947.268476038153</v>
      </c>
      <c r="P81" s="129">
        <f t="shared" ca="1" si="14"/>
        <v>-69499.513590520291</v>
      </c>
      <c r="Q81" s="129">
        <f t="shared" ca="1" si="14"/>
        <v>-60128.605788090863</v>
      </c>
      <c r="R81" s="129">
        <f t="shared" ca="1" si="14"/>
        <v>-50088.374145388661</v>
      </c>
      <c r="S81" s="129">
        <f t="shared" ca="1" si="14"/>
        <v>-39603.409345368709</v>
      </c>
      <c r="T81" s="129">
        <f t="shared" ca="1" si="14"/>
        <v>-28844.269931953022</v>
      </c>
      <c r="U81" s="129">
        <f t="shared" ca="1" si="14"/>
        <v>-17924.21033995488</v>
      </c>
      <c r="V81" s="129">
        <f t="shared" ca="1" si="15"/>
        <v>-6909.6630623753299</v>
      </c>
      <c r="W81" s="129">
        <f t="shared" ca="1" si="15"/>
        <v>4164.7429981516325</v>
      </c>
      <c r="X81" s="129">
        <f t="shared" ca="1" si="15"/>
        <v>15282.918176848034</v>
      </c>
      <c r="Y81" s="129">
        <f t="shared" ca="1" si="15"/>
        <v>26438.202648746665</v>
      </c>
      <c r="Z81" s="129">
        <f t="shared" ca="1" si="15"/>
        <v>37628.163213847438</v>
      </c>
      <c r="AA81" s="129">
        <f t="shared" ca="1" si="15"/>
        <v>48852.04679604285</v>
      </c>
      <c r="AB81" s="129">
        <f t="shared" ca="1" si="15"/>
        <v>60109.695308135997</v>
      </c>
      <c r="AC81" s="129">
        <f t="shared" ca="1" si="15"/>
        <v>71401.139070288627</v>
      </c>
      <c r="AD81" s="129">
        <f t="shared" ca="1" si="15"/>
        <v>82726.461991618999</v>
      </c>
      <c r="AE81" s="129">
        <f t="shared" ca="1" si="15"/>
        <v>94085.761827664828</v>
      </c>
      <c r="AF81" s="129">
        <f t="shared" ca="1" si="15"/>
        <v>105479.13973098912</v>
      </c>
      <c r="AG81" s="129">
        <f t="shared" ca="1" si="15"/>
        <v>116906.69779495802</v>
      </c>
      <c r="AH81" s="129">
        <f t="shared" ca="1" si="15"/>
        <v>128368.53853703215</v>
      </c>
      <c r="AI81" s="129">
        <f t="shared" ca="1" si="15"/>
        <v>139864.7648018472</v>
      </c>
      <c r="AJ81" s="129">
        <f t="shared" ca="1" si="15"/>
        <v>151395.47974551824</v>
      </c>
      <c r="AK81" s="129">
        <f t="shared" ca="1" si="15"/>
        <v>162960.78683402666</v>
      </c>
      <c r="AL81" s="129">
        <f t="shared" ca="1" si="16"/>
        <v>174560.78984380074</v>
      </c>
      <c r="AM81" s="129">
        <f t="shared" ca="1" si="16"/>
        <v>186195.59286260555</v>
      </c>
      <c r="AN81" s="129">
        <f t="shared" ca="1" si="16"/>
        <v>197865.30029046553</v>
      </c>
      <c r="AO81" s="129">
        <f t="shared" ca="1" si="16"/>
        <v>209570.01684060961</v>
      </c>
    </row>
    <row r="82" spans="2:41">
      <c r="B82" s="25" t="s">
        <v>633</v>
      </c>
      <c r="C82" s="144">
        <f ca="1">ImpliedVolatility(LEFT(C79),C72,C74,C76,C84,C77,C83,16%)</f>
        <v>0.17174778979801031</v>
      </c>
      <c r="D82" s="125">
        <f t="shared" ca="1" si="18"/>
        <v>44526</v>
      </c>
      <c r="E82" s="129">
        <f t="shared" ca="1" si="17"/>
        <v>0</v>
      </c>
      <c r="F82" s="129">
        <f t="shared" ca="1" si="14"/>
        <v>0</v>
      </c>
      <c r="G82" s="129">
        <f t="shared" ca="1" si="14"/>
        <v>0</v>
      </c>
      <c r="H82" s="129">
        <f t="shared" ca="1" si="14"/>
        <v>0</v>
      </c>
      <c r="I82" s="129">
        <f t="shared" ca="1" si="14"/>
        <v>0</v>
      </c>
      <c r="J82" s="129">
        <f t="shared" ca="1" si="14"/>
        <v>0</v>
      </c>
      <c r="K82" s="129">
        <f t="shared" ca="1" si="14"/>
        <v>0</v>
      </c>
      <c r="L82" s="129">
        <f t="shared" ca="1" si="14"/>
        <v>0</v>
      </c>
      <c r="M82" s="129">
        <f t="shared" ca="1" si="14"/>
        <v>0</v>
      </c>
      <c r="N82" s="129">
        <f t="shared" ca="1" si="14"/>
        <v>0</v>
      </c>
      <c r="O82" s="129">
        <f t="shared" ca="1" si="14"/>
        <v>0</v>
      </c>
      <c r="P82" s="129">
        <f t="shared" ca="1" si="14"/>
        <v>0</v>
      </c>
      <c r="Q82" s="129">
        <f t="shared" ca="1" si="14"/>
        <v>0</v>
      </c>
      <c r="R82" s="129">
        <f t="shared" ca="1" si="14"/>
        <v>0</v>
      </c>
      <c r="S82" s="129">
        <f t="shared" ca="1" si="14"/>
        <v>0</v>
      </c>
      <c r="T82" s="129">
        <f t="shared" ca="1" si="14"/>
        <v>0</v>
      </c>
      <c r="U82" s="129">
        <f t="shared" ca="1" si="14"/>
        <v>0</v>
      </c>
      <c r="V82" s="129">
        <f t="shared" ca="1" si="15"/>
        <v>0</v>
      </c>
      <c r="W82" s="129">
        <f t="shared" ca="1" si="15"/>
        <v>0</v>
      </c>
      <c r="X82" s="129">
        <f t="shared" ca="1" si="15"/>
        <v>0</v>
      </c>
      <c r="Y82" s="129">
        <f t="shared" ca="1" si="15"/>
        <v>0</v>
      </c>
      <c r="Z82" s="129">
        <f t="shared" ca="1" si="15"/>
        <v>0</v>
      </c>
      <c r="AA82" s="129">
        <f t="shared" ca="1" si="15"/>
        <v>0</v>
      </c>
      <c r="AB82" s="129">
        <f t="shared" ca="1" si="15"/>
        <v>0</v>
      </c>
      <c r="AC82" s="129">
        <f t="shared" ca="1" si="15"/>
        <v>0</v>
      </c>
      <c r="AD82" s="129">
        <f t="shared" ca="1" si="15"/>
        <v>0</v>
      </c>
      <c r="AE82" s="129">
        <f t="shared" ca="1" si="15"/>
        <v>0</v>
      </c>
      <c r="AF82" s="129">
        <f t="shared" ca="1" si="15"/>
        <v>0</v>
      </c>
      <c r="AG82" s="129">
        <f t="shared" ca="1" si="15"/>
        <v>0</v>
      </c>
      <c r="AH82" s="129">
        <f t="shared" ca="1" si="15"/>
        <v>0</v>
      </c>
      <c r="AI82" s="129">
        <f t="shared" ca="1" si="15"/>
        <v>0</v>
      </c>
      <c r="AJ82" s="129">
        <f t="shared" ca="1" si="15"/>
        <v>0</v>
      </c>
      <c r="AK82" s="129">
        <f t="shared" ca="1" si="15"/>
        <v>0</v>
      </c>
      <c r="AL82" s="129">
        <f t="shared" ca="1" si="16"/>
        <v>0</v>
      </c>
      <c r="AM82" s="129">
        <f t="shared" ca="1" si="16"/>
        <v>0</v>
      </c>
      <c r="AN82" s="129">
        <f t="shared" ca="1" si="16"/>
        <v>0</v>
      </c>
      <c r="AO82" s="129">
        <f t="shared" ca="1" si="16"/>
        <v>0</v>
      </c>
    </row>
    <row r="83" spans="2:41">
      <c r="B83" s="25" t="s">
        <v>581</v>
      </c>
      <c r="C83" s="26">
        <v>267</v>
      </c>
      <c r="D83" s="125">
        <f t="shared" ca="1" si="18"/>
        <v>44529</v>
      </c>
      <c r="E83" s="129">
        <f t="shared" ca="1" si="17"/>
        <v>0</v>
      </c>
      <c r="F83" s="129">
        <f t="shared" ca="1" si="14"/>
        <v>0</v>
      </c>
      <c r="G83" s="129">
        <f t="shared" ca="1" si="14"/>
        <v>0</v>
      </c>
      <c r="H83" s="129">
        <f t="shared" ca="1" si="14"/>
        <v>0</v>
      </c>
      <c r="I83" s="129">
        <f t="shared" ca="1" si="14"/>
        <v>0</v>
      </c>
      <c r="J83" s="129">
        <f t="shared" ca="1" si="14"/>
        <v>0</v>
      </c>
      <c r="K83" s="129">
        <f t="shared" ca="1" si="14"/>
        <v>0</v>
      </c>
      <c r="L83" s="129">
        <f t="shared" ca="1" si="14"/>
        <v>0</v>
      </c>
      <c r="M83" s="129">
        <f t="shared" ca="1" si="14"/>
        <v>0</v>
      </c>
      <c r="N83" s="129">
        <f t="shared" ca="1" si="14"/>
        <v>0</v>
      </c>
      <c r="O83" s="129">
        <f t="shared" ca="1" si="14"/>
        <v>0</v>
      </c>
      <c r="P83" s="129">
        <f t="shared" ca="1" si="14"/>
        <v>0</v>
      </c>
      <c r="Q83" s="129">
        <f t="shared" ca="1" si="14"/>
        <v>0</v>
      </c>
      <c r="R83" s="129">
        <f t="shared" ca="1" si="14"/>
        <v>0</v>
      </c>
      <c r="S83" s="129">
        <f t="shared" ca="1" si="14"/>
        <v>0</v>
      </c>
      <c r="T83" s="129">
        <f t="shared" ca="1" si="14"/>
        <v>0</v>
      </c>
      <c r="U83" s="129">
        <f t="shared" ca="1" si="14"/>
        <v>0</v>
      </c>
      <c r="V83" s="129">
        <f t="shared" ca="1" si="15"/>
        <v>0</v>
      </c>
      <c r="W83" s="129">
        <f t="shared" ca="1" si="15"/>
        <v>0</v>
      </c>
      <c r="X83" s="129">
        <f t="shared" ca="1" si="15"/>
        <v>0</v>
      </c>
      <c r="Y83" s="129">
        <f t="shared" ca="1" si="15"/>
        <v>0</v>
      </c>
      <c r="Z83" s="129">
        <f t="shared" ca="1" si="15"/>
        <v>0</v>
      </c>
      <c r="AA83" s="129">
        <f t="shared" ca="1" si="15"/>
        <v>0</v>
      </c>
      <c r="AB83" s="129">
        <f t="shared" ca="1" si="15"/>
        <v>0</v>
      </c>
      <c r="AC83" s="129">
        <f t="shared" ca="1" si="15"/>
        <v>0</v>
      </c>
      <c r="AD83" s="129">
        <f t="shared" ca="1" si="15"/>
        <v>0</v>
      </c>
      <c r="AE83" s="129">
        <f t="shared" ca="1" si="15"/>
        <v>0</v>
      </c>
      <c r="AF83" s="129">
        <f t="shared" ca="1" si="15"/>
        <v>0</v>
      </c>
      <c r="AG83" s="129">
        <f t="shared" ca="1" si="15"/>
        <v>0</v>
      </c>
      <c r="AH83" s="129">
        <f t="shared" ca="1" si="15"/>
        <v>0</v>
      </c>
      <c r="AI83" s="129">
        <f t="shared" ca="1" si="15"/>
        <v>0</v>
      </c>
      <c r="AJ83" s="129">
        <f t="shared" ca="1" si="15"/>
        <v>0</v>
      </c>
      <c r="AK83" s="129">
        <f t="shared" ca="1" si="15"/>
        <v>0</v>
      </c>
      <c r="AL83" s="129">
        <f t="shared" ca="1" si="16"/>
        <v>0</v>
      </c>
      <c r="AM83" s="129">
        <f t="shared" ca="1" si="16"/>
        <v>0</v>
      </c>
      <c r="AN83" s="129">
        <f t="shared" ca="1" si="16"/>
        <v>0</v>
      </c>
      <c r="AO83" s="129">
        <f t="shared" ca="1" si="16"/>
        <v>0</v>
      </c>
    </row>
    <row r="84" spans="2:41">
      <c r="B84" s="25" t="s">
        <v>662</v>
      </c>
      <c r="C84" s="26">
        <f ca="1">(C75-TODAY())/365</f>
        <v>2.4657534246575342E-2</v>
      </c>
      <c r="D84" s="125">
        <f t="shared" ca="1" si="18"/>
        <v>44530</v>
      </c>
      <c r="E84" s="129">
        <f t="shared" ca="1" si="17"/>
        <v>0</v>
      </c>
      <c r="F84" s="129">
        <f t="shared" ca="1" si="14"/>
        <v>0</v>
      </c>
      <c r="G84" s="129">
        <f t="shared" ca="1" si="14"/>
        <v>0</v>
      </c>
      <c r="H84" s="129">
        <f t="shared" ca="1" si="14"/>
        <v>0</v>
      </c>
      <c r="I84" s="129">
        <f t="shared" ca="1" si="14"/>
        <v>0</v>
      </c>
      <c r="J84" s="129">
        <f t="shared" ca="1" si="14"/>
        <v>0</v>
      </c>
      <c r="K84" s="129">
        <f t="shared" ca="1" si="14"/>
        <v>0</v>
      </c>
      <c r="L84" s="129">
        <f t="shared" ca="1" si="14"/>
        <v>0</v>
      </c>
      <c r="M84" s="129">
        <f t="shared" ca="1" si="14"/>
        <v>0</v>
      </c>
      <c r="N84" s="129">
        <f t="shared" ca="1" si="14"/>
        <v>0</v>
      </c>
      <c r="O84" s="129">
        <f t="shared" ca="1" si="14"/>
        <v>0</v>
      </c>
      <c r="P84" s="129">
        <f t="shared" ca="1" si="14"/>
        <v>0</v>
      </c>
      <c r="Q84" s="129">
        <f t="shared" ca="1" si="14"/>
        <v>0</v>
      </c>
      <c r="R84" s="129">
        <f t="shared" ca="1" si="14"/>
        <v>0</v>
      </c>
      <c r="S84" s="129">
        <f t="shared" ca="1" si="14"/>
        <v>0</v>
      </c>
      <c r="T84" s="129">
        <f t="shared" ca="1" si="14"/>
        <v>0</v>
      </c>
      <c r="U84" s="129">
        <f t="shared" ca="1" si="14"/>
        <v>0</v>
      </c>
      <c r="V84" s="129">
        <f t="shared" ca="1" si="15"/>
        <v>0</v>
      </c>
      <c r="W84" s="129">
        <f t="shared" ca="1" si="15"/>
        <v>0</v>
      </c>
      <c r="X84" s="129">
        <f t="shared" ca="1" si="15"/>
        <v>0</v>
      </c>
      <c r="Y84" s="129">
        <f t="shared" ca="1" si="15"/>
        <v>0</v>
      </c>
      <c r="Z84" s="129">
        <f t="shared" ca="1" si="15"/>
        <v>0</v>
      </c>
      <c r="AA84" s="129">
        <f t="shared" ca="1" si="15"/>
        <v>0</v>
      </c>
      <c r="AB84" s="129">
        <f t="shared" ca="1" si="15"/>
        <v>0</v>
      </c>
      <c r="AC84" s="129">
        <f t="shared" ca="1" si="15"/>
        <v>0</v>
      </c>
      <c r="AD84" s="129">
        <f t="shared" ca="1" si="15"/>
        <v>0</v>
      </c>
      <c r="AE84" s="129">
        <f t="shared" ca="1" si="15"/>
        <v>0</v>
      </c>
      <c r="AF84" s="129">
        <f t="shared" ca="1" si="15"/>
        <v>0</v>
      </c>
      <c r="AG84" s="129">
        <f t="shared" ca="1" si="15"/>
        <v>0</v>
      </c>
      <c r="AH84" s="129">
        <f t="shared" ca="1" si="15"/>
        <v>0</v>
      </c>
      <c r="AI84" s="129">
        <f t="shared" ca="1" si="15"/>
        <v>0</v>
      </c>
      <c r="AJ84" s="129">
        <f t="shared" ca="1" si="15"/>
        <v>0</v>
      </c>
      <c r="AK84" s="129">
        <f t="shared" ca="1" si="15"/>
        <v>0</v>
      </c>
      <c r="AL84" s="129">
        <f t="shared" ca="1" si="16"/>
        <v>0</v>
      </c>
      <c r="AM84" s="129">
        <f t="shared" ca="1" si="16"/>
        <v>0</v>
      </c>
      <c r="AN84" s="129">
        <f t="shared" ca="1" si="16"/>
        <v>0</v>
      </c>
      <c r="AO84" s="129">
        <f t="shared" ca="1" si="16"/>
        <v>0</v>
      </c>
    </row>
    <row r="85" spans="2:41">
      <c r="D85" s="125">
        <f t="shared" ca="1" si="18"/>
        <v>44531</v>
      </c>
      <c r="E85" s="129">
        <f t="shared" ca="1" si="17"/>
        <v>0</v>
      </c>
      <c r="F85" s="129">
        <f t="shared" ca="1" si="14"/>
        <v>0</v>
      </c>
      <c r="G85" s="129">
        <f t="shared" ca="1" si="14"/>
        <v>0</v>
      </c>
      <c r="H85" s="129">
        <f t="shared" ca="1" si="14"/>
        <v>0</v>
      </c>
      <c r="I85" s="129">
        <f t="shared" ca="1" si="14"/>
        <v>0</v>
      </c>
      <c r="J85" s="129">
        <f t="shared" ca="1" si="14"/>
        <v>0</v>
      </c>
      <c r="K85" s="129">
        <f t="shared" ca="1" si="14"/>
        <v>0</v>
      </c>
      <c r="L85" s="129">
        <f t="shared" ca="1" si="14"/>
        <v>0</v>
      </c>
      <c r="M85" s="129">
        <f t="shared" ca="1" si="14"/>
        <v>0</v>
      </c>
      <c r="N85" s="129">
        <f t="shared" ca="1" si="14"/>
        <v>0</v>
      </c>
      <c r="O85" s="129">
        <f t="shared" ca="1" si="14"/>
        <v>0</v>
      </c>
      <c r="P85" s="129">
        <f t="shared" ca="1" si="14"/>
        <v>0</v>
      </c>
      <c r="Q85" s="129">
        <f t="shared" ca="1" si="14"/>
        <v>0</v>
      </c>
      <c r="R85" s="129">
        <f t="shared" ca="1" si="14"/>
        <v>0</v>
      </c>
      <c r="S85" s="129">
        <f t="shared" ca="1" si="14"/>
        <v>0</v>
      </c>
      <c r="T85" s="129">
        <f t="shared" ca="1" si="14"/>
        <v>0</v>
      </c>
      <c r="U85" s="129">
        <f t="shared" ca="1" si="14"/>
        <v>0</v>
      </c>
      <c r="V85" s="129">
        <f t="shared" ca="1" si="15"/>
        <v>0</v>
      </c>
      <c r="W85" s="129">
        <f t="shared" ca="1" si="15"/>
        <v>0</v>
      </c>
      <c r="X85" s="129">
        <f t="shared" ca="1" si="15"/>
        <v>0</v>
      </c>
      <c r="Y85" s="129">
        <f t="shared" ca="1" si="15"/>
        <v>0</v>
      </c>
      <c r="Z85" s="129">
        <f t="shared" ca="1" si="15"/>
        <v>0</v>
      </c>
      <c r="AA85" s="129">
        <f t="shared" ca="1" si="15"/>
        <v>0</v>
      </c>
      <c r="AB85" s="129">
        <f t="shared" ca="1" si="15"/>
        <v>0</v>
      </c>
      <c r="AC85" s="129">
        <f t="shared" ca="1" si="15"/>
        <v>0</v>
      </c>
      <c r="AD85" s="129">
        <f t="shared" ca="1" si="15"/>
        <v>0</v>
      </c>
      <c r="AE85" s="129">
        <f t="shared" ca="1" si="15"/>
        <v>0</v>
      </c>
      <c r="AF85" s="129">
        <f t="shared" ca="1" si="15"/>
        <v>0</v>
      </c>
      <c r="AG85" s="129">
        <f t="shared" ca="1" si="15"/>
        <v>0</v>
      </c>
      <c r="AH85" s="129">
        <f t="shared" ca="1" si="15"/>
        <v>0</v>
      </c>
      <c r="AI85" s="129">
        <f t="shared" ca="1" si="15"/>
        <v>0</v>
      </c>
      <c r="AJ85" s="129">
        <f t="shared" ca="1" si="15"/>
        <v>0</v>
      </c>
      <c r="AK85" s="129">
        <f t="shared" ca="1" si="15"/>
        <v>0</v>
      </c>
      <c r="AL85" s="129">
        <f t="shared" ca="1" si="16"/>
        <v>0</v>
      </c>
      <c r="AM85" s="129">
        <f t="shared" ca="1" si="16"/>
        <v>0</v>
      </c>
      <c r="AN85" s="129">
        <f t="shared" ca="1" si="16"/>
        <v>0</v>
      </c>
      <c r="AO85" s="129">
        <f t="shared" ca="1" si="16"/>
        <v>0</v>
      </c>
    </row>
    <row r="86" spans="2:41">
      <c r="D86" s="125">
        <f t="shared" ca="1" si="18"/>
        <v>44532</v>
      </c>
      <c r="E86" s="129">
        <f t="shared" ca="1" si="17"/>
        <v>0</v>
      </c>
      <c r="F86" s="129">
        <f t="shared" ca="1" si="14"/>
        <v>0</v>
      </c>
      <c r="G86" s="129">
        <f t="shared" ca="1" si="14"/>
        <v>0</v>
      </c>
      <c r="H86" s="129">
        <f t="shared" ca="1" si="14"/>
        <v>0</v>
      </c>
      <c r="I86" s="129">
        <f t="shared" ca="1" si="14"/>
        <v>0</v>
      </c>
      <c r="J86" s="129">
        <f t="shared" ca="1" si="14"/>
        <v>0</v>
      </c>
      <c r="K86" s="129">
        <f t="shared" ca="1" si="14"/>
        <v>0</v>
      </c>
      <c r="L86" s="129">
        <f t="shared" ca="1" si="14"/>
        <v>0</v>
      </c>
      <c r="M86" s="129">
        <f t="shared" ca="1" si="14"/>
        <v>0</v>
      </c>
      <c r="N86" s="129">
        <f t="shared" ca="1" si="14"/>
        <v>0</v>
      </c>
      <c r="O86" s="129">
        <f t="shared" ca="1" si="14"/>
        <v>0</v>
      </c>
      <c r="P86" s="129">
        <f t="shared" ca="1" si="14"/>
        <v>0</v>
      </c>
      <c r="Q86" s="129">
        <f t="shared" ca="1" si="14"/>
        <v>0</v>
      </c>
      <c r="R86" s="129">
        <f t="shared" ca="1" si="14"/>
        <v>0</v>
      </c>
      <c r="S86" s="129">
        <f t="shared" ca="1" si="14"/>
        <v>0</v>
      </c>
      <c r="T86" s="129">
        <f t="shared" ca="1" si="14"/>
        <v>0</v>
      </c>
      <c r="U86" s="129">
        <f t="shared" ca="1" si="14"/>
        <v>0</v>
      </c>
      <c r="V86" s="129">
        <f t="shared" ca="1" si="15"/>
        <v>0</v>
      </c>
      <c r="W86" s="129">
        <f t="shared" ca="1" si="15"/>
        <v>0</v>
      </c>
      <c r="X86" s="129">
        <f t="shared" ca="1" si="15"/>
        <v>0</v>
      </c>
      <c r="Y86" s="129">
        <f t="shared" ca="1" si="15"/>
        <v>0</v>
      </c>
      <c r="Z86" s="129">
        <f t="shared" ca="1" si="15"/>
        <v>0</v>
      </c>
      <c r="AA86" s="129">
        <f t="shared" ca="1" si="15"/>
        <v>0</v>
      </c>
      <c r="AB86" s="129">
        <f t="shared" ca="1" si="15"/>
        <v>0</v>
      </c>
      <c r="AC86" s="129">
        <f t="shared" ca="1" si="15"/>
        <v>0</v>
      </c>
      <c r="AD86" s="129">
        <f t="shared" ca="1" si="15"/>
        <v>0</v>
      </c>
      <c r="AE86" s="129">
        <f t="shared" ca="1" si="15"/>
        <v>0</v>
      </c>
      <c r="AF86" s="129">
        <f t="shared" ca="1" si="15"/>
        <v>0</v>
      </c>
      <c r="AG86" s="129">
        <f t="shared" ca="1" si="15"/>
        <v>0</v>
      </c>
      <c r="AH86" s="129">
        <f t="shared" ca="1" si="15"/>
        <v>0</v>
      </c>
      <c r="AI86" s="129">
        <f t="shared" ca="1" si="15"/>
        <v>0</v>
      </c>
      <c r="AJ86" s="129">
        <f t="shared" ca="1" si="15"/>
        <v>0</v>
      </c>
      <c r="AK86" s="129">
        <f t="shared" ca="1" si="15"/>
        <v>0</v>
      </c>
      <c r="AL86" s="129">
        <f t="shared" ca="1" si="16"/>
        <v>0</v>
      </c>
      <c r="AM86" s="129">
        <f t="shared" ca="1" si="16"/>
        <v>0</v>
      </c>
      <c r="AN86" s="129">
        <f t="shared" ca="1" si="16"/>
        <v>0</v>
      </c>
      <c r="AO86" s="129">
        <f t="shared" ca="1" si="16"/>
        <v>0</v>
      </c>
    </row>
    <row r="87" spans="2:41">
      <c r="D87" s="125">
        <f t="shared" ca="1" si="18"/>
        <v>44533</v>
      </c>
      <c r="E87" s="129">
        <f t="shared" ca="1" si="17"/>
        <v>0</v>
      </c>
      <c r="F87" s="129">
        <f t="shared" ca="1" si="14"/>
        <v>0</v>
      </c>
      <c r="G87" s="129">
        <f t="shared" ca="1" si="14"/>
        <v>0</v>
      </c>
      <c r="H87" s="129">
        <f t="shared" ca="1" si="14"/>
        <v>0</v>
      </c>
      <c r="I87" s="129">
        <f t="shared" ca="1" si="14"/>
        <v>0</v>
      </c>
      <c r="J87" s="129">
        <f t="shared" ca="1" si="14"/>
        <v>0</v>
      </c>
      <c r="K87" s="129">
        <f t="shared" ca="1" si="14"/>
        <v>0</v>
      </c>
      <c r="L87" s="129">
        <f t="shared" ca="1" si="14"/>
        <v>0</v>
      </c>
      <c r="M87" s="129">
        <f t="shared" ca="1" si="14"/>
        <v>0</v>
      </c>
      <c r="N87" s="129">
        <f t="shared" ca="1" si="14"/>
        <v>0</v>
      </c>
      <c r="O87" s="129">
        <f t="shared" ca="1" si="14"/>
        <v>0</v>
      </c>
      <c r="P87" s="129">
        <f t="shared" ca="1" si="14"/>
        <v>0</v>
      </c>
      <c r="Q87" s="129">
        <f t="shared" ca="1" si="14"/>
        <v>0</v>
      </c>
      <c r="R87" s="129">
        <f t="shared" ca="1" si="14"/>
        <v>0</v>
      </c>
      <c r="S87" s="129">
        <f t="shared" ca="1" si="14"/>
        <v>0</v>
      </c>
      <c r="T87" s="129">
        <f t="shared" ca="1" si="14"/>
        <v>0</v>
      </c>
      <c r="U87" s="129">
        <f t="shared" ca="1" si="14"/>
        <v>0</v>
      </c>
      <c r="V87" s="129">
        <f t="shared" ca="1" si="15"/>
        <v>0</v>
      </c>
      <c r="W87" s="129">
        <f t="shared" ca="1" si="15"/>
        <v>0</v>
      </c>
      <c r="X87" s="129">
        <f t="shared" ca="1" si="15"/>
        <v>0</v>
      </c>
      <c r="Y87" s="129">
        <f t="shared" ca="1" si="15"/>
        <v>0</v>
      </c>
      <c r="Z87" s="129">
        <f t="shared" ca="1" si="15"/>
        <v>0</v>
      </c>
      <c r="AA87" s="129">
        <f t="shared" ca="1" si="15"/>
        <v>0</v>
      </c>
      <c r="AB87" s="129">
        <f t="shared" ca="1" si="15"/>
        <v>0</v>
      </c>
      <c r="AC87" s="129">
        <f t="shared" ca="1" si="15"/>
        <v>0</v>
      </c>
      <c r="AD87" s="129">
        <f t="shared" ca="1" si="15"/>
        <v>0</v>
      </c>
      <c r="AE87" s="129">
        <f t="shared" ca="1" si="15"/>
        <v>0</v>
      </c>
      <c r="AF87" s="129">
        <f t="shared" ca="1" si="15"/>
        <v>0</v>
      </c>
      <c r="AG87" s="129">
        <f t="shared" ca="1" si="15"/>
        <v>0</v>
      </c>
      <c r="AH87" s="129">
        <f t="shared" ca="1" si="15"/>
        <v>0</v>
      </c>
      <c r="AI87" s="129">
        <f t="shared" ca="1" si="15"/>
        <v>0</v>
      </c>
      <c r="AJ87" s="129">
        <f t="shared" ca="1" si="15"/>
        <v>0</v>
      </c>
      <c r="AK87" s="129">
        <f t="shared" ca="1" si="15"/>
        <v>0</v>
      </c>
      <c r="AL87" s="129">
        <f t="shared" ca="1" si="16"/>
        <v>0</v>
      </c>
      <c r="AM87" s="129">
        <f t="shared" ca="1" si="16"/>
        <v>0</v>
      </c>
      <c r="AN87" s="129">
        <f t="shared" ca="1" si="16"/>
        <v>0</v>
      </c>
      <c r="AO87" s="129">
        <f t="shared" ca="1" si="16"/>
        <v>0</v>
      </c>
    </row>
    <row r="88" spans="2:41">
      <c r="D88" s="125">
        <f t="shared" ca="1" si="18"/>
        <v>44536</v>
      </c>
      <c r="E88" s="129">
        <f t="shared" ca="1" si="17"/>
        <v>0</v>
      </c>
      <c r="F88" s="129">
        <f t="shared" ca="1" si="14"/>
        <v>0</v>
      </c>
      <c r="G88" s="129">
        <f t="shared" ca="1" si="14"/>
        <v>0</v>
      </c>
      <c r="H88" s="129">
        <f t="shared" ca="1" si="14"/>
        <v>0</v>
      </c>
      <c r="I88" s="129">
        <f t="shared" ca="1" si="14"/>
        <v>0</v>
      </c>
      <c r="J88" s="129">
        <f t="shared" ca="1" si="14"/>
        <v>0</v>
      </c>
      <c r="K88" s="129">
        <f t="shared" ca="1" si="14"/>
        <v>0</v>
      </c>
      <c r="L88" s="129">
        <f t="shared" ca="1" si="14"/>
        <v>0</v>
      </c>
      <c r="M88" s="129">
        <f t="shared" ca="1" si="14"/>
        <v>0</v>
      </c>
      <c r="N88" s="129">
        <f t="shared" ca="1" si="14"/>
        <v>0</v>
      </c>
      <c r="O88" s="129">
        <f t="shared" ca="1" si="14"/>
        <v>0</v>
      </c>
      <c r="P88" s="129">
        <f t="shared" ca="1" si="14"/>
        <v>0</v>
      </c>
      <c r="Q88" s="129">
        <f t="shared" ca="1" si="14"/>
        <v>0</v>
      </c>
      <c r="R88" s="129">
        <f t="shared" ca="1" si="14"/>
        <v>0</v>
      </c>
      <c r="S88" s="129">
        <f t="shared" ca="1" si="14"/>
        <v>0</v>
      </c>
      <c r="T88" s="129">
        <f t="shared" ca="1" si="14"/>
        <v>0</v>
      </c>
      <c r="U88" s="129">
        <f t="shared" ca="1" si="14"/>
        <v>0</v>
      </c>
      <c r="V88" s="129">
        <f t="shared" ca="1" si="15"/>
        <v>0</v>
      </c>
      <c r="W88" s="129">
        <f t="shared" ca="1" si="15"/>
        <v>0</v>
      </c>
      <c r="X88" s="129">
        <f t="shared" ca="1" si="15"/>
        <v>0</v>
      </c>
      <c r="Y88" s="129">
        <f t="shared" ca="1" si="15"/>
        <v>0</v>
      </c>
      <c r="Z88" s="129">
        <f t="shared" ca="1" si="15"/>
        <v>0</v>
      </c>
      <c r="AA88" s="129">
        <f t="shared" ca="1" si="15"/>
        <v>0</v>
      </c>
      <c r="AB88" s="129">
        <f t="shared" ca="1" si="15"/>
        <v>0</v>
      </c>
      <c r="AC88" s="129">
        <f t="shared" ca="1" si="15"/>
        <v>0</v>
      </c>
      <c r="AD88" s="129">
        <f t="shared" ca="1" si="15"/>
        <v>0</v>
      </c>
      <c r="AE88" s="129">
        <f t="shared" ca="1" si="15"/>
        <v>0</v>
      </c>
      <c r="AF88" s="129">
        <f t="shared" ca="1" si="15"/>
        <v>0</v>
      </c>
      <c r="AG88" s="129">
        <f t="shared" ca="1" si="15"/>
        <v>0</v>
      </c>
      <c r="AH88" s="129">
        <f t="shared" ca="1" si="15"/>
        <v>0</v>
      </c>
      <c r="AI88" s="129">
        <f t="shared" ca="1" si="15"/>
        <v>0</v>
      </c>
      <c r="AJ88" s="129">
        <f t="shared" ca="1" si="15"/>
        <v>0</v>
      </c>
      <c r="AK88" s="129">
        <f t="shared" ca="1" si="15"/>
        <v>0</v>
      </c>
      <c r="AL88" s="129">
        <f t="shared" ca="1" si="16"/>
        <v>0</v>
      </c>
      <c r="AM88" s="129">
        <f t="shared" ca="1" si="16"/>
        <v>0</v>
      </c>
      <c r="AN88" s="129">
        <f t="shared" ca="1" si="16"/>
        <v>0</v>
      </c>
      <c r="AO88" s="129">
        <f t="shared" ca="1" si="16"/>
        <v>0</v>
      </c>
    </row>
    <row r="89" spans="2:41">
      <c r="D89" s="125">
        <f t="shared" ca="1" si="18"/>
        <v>44537</v>
      </c>
      <c r="E89" s="129">
        <f t="shared" ca="1" si="17"/>
        <v>0</v>
      </c>
      <c r="F89" s="129">
        <f t="shared" ca="1" si="14"/>
        <v>0</v>
      </c>
      <c r="G89" s="129">
        <f t="shared" ca="1" si="14"/>
        <v>0</v>
      </c>
      <c r="H89" s="129">
        <f t="shared" ca="1" si="14"/>
        <v>0</v>
      </c>
      <c r="I89" s="129">
        <f t="shared" ca="1" si="14"/>
        <v>0</v>
      </c>
      <c r="J89" s="129">
        <f t="shared" ca="1" si="14"/>
        <v>0</v>
      </c>
      <c r="K89" s="129">
        <f t="shared" ca="1" si="14"/>
        <v>0</v>
      </c>
      <c r="L89" s="129">
        <f t="shared" ca="1" si="14"/>
        <v>0</v>
      </c>
      <c r="M89" s="129">
        <f t="shared" ca="1" si="14"/>
        <v>0</v>
      </c>
      <c r="N89" s="129">
        <f t="shared" ca="1" si="14"/>
        <v>0</v>
      </c>
      <c r="O89" s="129">
        <f t="shared" ca="1" si="14"/>
        <v>0</v>
      </c>
      <c r="P89" s="129">
        <f t="shared" ca="1" si="14"/>
        <v>0</v>
      </c>
      <c r="Q89" s="129">
        <f t="shared" ca="1" si="14"/>
        <v>0</v>
      </c>
      <c r="R89" s="129">
        <f t="shared" ca="1" si="14"/>
        <v>0</v>
      </c>
      <c r="S89" s="129">
        <f t="shared" ca="1" si="14"/>
        <v>0</v>
      </c>
      <c r="T89" s="129">
        <f t="shared" ca="1" si="14"/>
        <v>0</v>
      </c>
      <c r="U89" s="129">
        <f t="shared" ref="U89:AJ104" ca="1" si="19">IFERROR((OptionPrice(LEFT($C$79),U$72,$C$74,($C$75-$D89+1)/365,$C$76,$C$78,$C$77)-$C$80)*$C$81,0)</f>
        <v>0</v>
      </c>
      <c r="V89" s="129">
        <f t="shared" ca="1" si="15"/>
        <v>0</v>
      </c>
      <c r="W89" s="129">
        <f t="shared" ca="1" si="15"/>
        <v>0</v>
      </c>
      <c r="X89" s="129">
        <f t="shared" ca="1" si="15"/>
        <v>0</v>
      </c>
      <c r="Y89" s="129">
        <f t="shared" ca="1" si="15"/>
        <v>0</v>
      </c>
      <c r="Z89" s="129">
        <f t="shared" ca="1" si="15"/>
        <v>0</v>
      </c>
      <c r="AA89" s="129">
        <f t="shared" ca="1" si="15"/>
        <v>0</v>
      </c>
      <c r="AB89" s="129">
        <f t="shared" ca="1" si="15"/>
        <v>0</v>
      </c>
      <c r="AC89" s="129">
        <f t="shared" ca="1" si="15"/>
        <v>0</v>
      </c>
      <c r="AD89" s="129">
        <f t="shared" ca="1" si="15"/>
        <v>0</v>
      </c>
      <c r="AE89" s="129">
        <f t="shared" ca="1" si="15"/>
        <v>0</v>
      </c>
      <c r="AF89" s="129">
        <f t="shared" ca="1" si="15"/>
        <v>0</v>
      </c>
      <c r="AG89" s="129">
        <f t="shared" ca="1" si="15"/>
        <v>0</v>
      </c>
      <c r="AH89" s="129">
        <f t="shared" ca="1" si="15"/>
        <v>0</v>
      </c>
      <c r="AI89" s="129">
        <f t="shared" ca="1" si="15"/>
        <v>0</v>
      </c>
      <c r="AJ89" s="129">
        <f t="shared" ca="1" si="15"/>
        <v>0</v>
      </c>
      <c r="AK89" s="129">
        <f t="shared" ref="AK89:AK104" ca="1" si="20">IFERROR((OptionPrice(LEFT($C$79),AK$72,$C$74,($C$75-$D89+1)/365,$C$76,$C$78,$C$77)-$C$80)*$C$81,0)</f>
        <v>0</v>
      </c>
      <c r="AL89" s="129">
        <f t="shared" ca="1" si="16"/>
        <v>0</v>
      </c>
      <c r="AM89" s="129">
        <f t="shared" ca="1" si="16"/>
        <v>0</v>
      </c>
      <c r="AN89" s="129">
        <f t="shared" ca="1" si="16"/>
        <v>0</v>
      </c>
      <c r="AO89" s="129">
        <f t="shared" ca="1" si="16"/>
        <v>0</v>
      </c>
    </row>
    <row r="90" spans="2:41">
      <c r="D90" s="125">
        <f t="shared" ca="1" si="18"/>
        <v>44538</v>
      </c>
      <c r="E90" s="129">
        <f t="shared" ca="1" si="17"/>
        <v>0</v>
      </c>
      <c r="F90" s="129">
        <f t="shared" ca="1" si="17"/>
        <v>0</v>
      </c>
      <c r="G90" s="129">
        <f t="shared" ca="1" si="17"/>
        <v>0</v>
      </c>
      <c r="H90" s="129">
        <f t="shared" ca="1" si="17"/>
        <v>0</v>
      </c>
      <c r="I90" s="129">
        <f t="shared" ca="1" si="17"/>
        <v>0</v>
      </c>
      <c r="J90" s="129">
        <f t="shared" ca="1" si="17"/>
        <v>0</v>
      </c>
      <c r="K90" s="129">
        <f t="shared" ca="1" si="17"/>
        <v>0</v>
      </c>
      <c r="L90" s="129">
        <f t="shared" ca="1" si="17"/>
        <v>0</v>
      </c>
      <c r="M90" s="129">
        <f t="shared" ca="1" si="17"/>
        <v>0</v>
      </c>
      <c r="N90" s="129">
        <f t="shared" ca="1" si="17"/>
        <v>0</v>
      </c>
      <c r="O90" s="129">
        <f t="shared" ca="1" si="17"/>
        <v>0</v>
      </c>
      <c r="P90" s="129">
        <f t="shared" ca="1" si="17"/>
        <v>0</v>
      </c>
      <c r="Q90" s="129">
        <f t="shared" ca="1" si="17"/>
        <v>0</v>
      </c>
      <c r="R90" s="129">
        <f t="shared" ca="1" si="17"/>
        <v>0</v>
      </c>
      <c r="S90" s="129">
        <f t="shared" ca="1" si="17"/>
        <v>0</v>
      </c>
      <c r="T90" s="129">
        <f t="shared" ca="1" si="17"/>
        <v>0</v>
      </c>
      <c r="U90" s="129">
        <f t="shared" ca="1" si="19"/>
        <v>0</v>
      </c>
      <c r="V90" s="129">
        <f t="shared" ca="1" si="19"/>
        <v>0</v>
      </c>
      <c r="W90" s="129">
        <f t="shared" ca="1" si="19"/>
        <v>0</v>
      </c>
      <c r="X90" s="129">
        <f t="shared" ca="1" si="19"/>
        <v>0</v>
      </c>
      <c r="Y90" s="129">
        <f t="shared" ca="1" si="19"/>
        <v>0</v>
      </c>
      <c r="Z90" s="129">
        <f t="shared" ca="1" si="19"/>
        <v>0</v>
      </c>
      <c r="AA90" s="129">
        <f t="shared" ca="1" si="19"/>
        <v>0</v>
      </c>
      <c r="AB90" s="129">
        <f t="shared" ca="1" si="19"/>
        <v>0</v>
      </c>
      <c r="AC90" s="129">
        <f t="shared" ca="1" si="19"/>
        <v>0</v>
      </c>
      <c r="AD90" s="129">
        <f t="shared" ca="1" si="19"/>
        <v>0</v>
      </c>
      <c r="AE90" s="129">
        <f t="shared" ca="1" si="19"/>
        <v>0</v>
      </c>
      <c r="AF90" s="129">
        <f t="shared" ca="1" si="19"/>
        <v>0</v>
      </c>
      <c r="AG90" s="129">
        <f t="shared" ca="1" si="19"/>
        <v>0</v>
      </c>
      <c r="AH90" s="129">
        <f t="shared" ca="1" si="19"/>
        <v>0</v>
      </c>
      <c r="AI90" s="129">
        <f t="shared" ca="1" si="19"/>
        <v>0</v>
      </c>
      <c r="AJ90" s="129">
        <f t="shared" ca="1" si="19"/>
        <v>0</v>
      </c>
      <c r="AK90" s="129">
        <f t="shared" ca="1" si="20"/>
        <v>0</v>
      </c>
      <c r="AL90" s="129">
        <f t="shared" ca="1" si="16"/>
        <v>0</v>
      </c>
      <c r="AM90" s="129">
        <f t="shared" ca="1" si="16"/>
        <v>0</v>
      </c>
      <c r="AN90" s="129">
        <f t="shared" ca="1" si="16"/>
        <v>0</v>
      </c>
      <c r="AO90" s="129">
        <f t="shared" ca="1" si="16"/>
        <v>0</v>
      </c>
    </row>
    <row r="91" spans="2:41">
      <c r="D91" s="125">
        <f t="shared" ca="1" si="18"/>
        <v>44539</v>
      </c>
      <c r="E91" s="129">
        <f t="shared" ref="E91:T105" ca="1" si="21">IFERROR((OptionPrice(LEFT($C$79),E$72,$C$74,($C$75-$D91+1)/365,$C$76,$C$78,$C$77)-$C$80)*$C$81,0)</f>
        <v>0</v>
      </c>
      <c r="F91" s="129">
        <f t="shared" ca="1" si="21"/>
        <v>0</v>
      </c>
      <c r="G91" s="129">
        <f t="shared" ca="1" si="21"/>
        <v>0</v>
      </c>
      <c r="H91" s="129">
        <f t="shared" ca="1" si="21"/>
        <v>0</v>
      </c>
      <c r="I91" s="129">
        <f t="shared" ca="1" si="21"/>
        <v>0</v>
      </c>
      <c r="J91" s="129">
        <f t="shared" ca="1" si="21"/>
        <v>0</v>
      </c>
      <c r="K91" s="129">
        <f t="shared" ca="1" si="21"/>
        <v>0</v>
      </c>
      <c r="L91" s="129">
        <f t="shared" ca="1" si="21"/>
        <v>0</v>
      </c>
      <c r="M91" s="129">
        <f t="shared" ca="1" si="21"/>
        <v>0</v>
      </c>
      <c r="N91" s="129">
        <f t="shared" ca="1" si="21"/>
        <v>0</v>
      </c>
      <c r="O91" s="129">
        <f t="shared" ca="1" si="21"/>
        <v>0</v>
      </c>
      <c r="P91" s="129">
        <f t="shared" ca="1" si="21"/>
        <v>0</v>
      </c>
      <c r="Q91" s="129">
        <f t="shared" ca="1" si="21"/>
        <v>0</v>
      </c>
      <c r="R91" s="129">
        <f t="shared" ca="1" si="21"/>
        <v>0</v>
      </c>
      <c r="S91" s="129">
        <f t="shared" ca="1" si="21"/>
        <v>0</v>
      </c>
      <c r="T91" s="129">
        <f t="shared" ca="1" si="21"/>
        <v>0</v>
      </c>
      <c r="U91" s="129">
        <f t="shared" ca="1" si="19"/>
        <v>0</v>
      </c>
      <c r="V91" s="129">
        <f t="shared" ca="1" si="19"/>
        <v>0</v>
      </c>
      <c r="W91" s="129">
        <f t="shared" ca="1" si="19"/>
        <v>0</v>
      </c>
      <c r="X91" s="129">
        <f t="shared" ca="1" si="19"/>
        <v>0</v>
      </c>
      <c r="Y91" s="129">
        <f t="shared" ca="1" si="19"/>
        <v>0</v>
      </c>
      <c r="Z91" s="129">
        <f t="shared" ca="1" si="19"/>
        <v>0</v>
      </c>
      <c r="AA91" s="129">
        <f t="shared" ca="1" si="19"/>
        <v>0</v>
      </c>
      <c r="AB91" s="129">
        <f t="shared" ca="1" si="19"/>
        <v>0</v>
      </c>
      <c r="AC91" s="129">
        <f t="shared" ca="1" si="19"/>
        <v>0</v>
      </c>
      <c r="AD91" s="129">
        <f t="shared" ca="1" si="19"/>
        <v>0</v>
      </c>
      <c r="AE91" s="129">
        <f t="shared" ca="1" si="19"/>
        <v>0</v>
      </c>
      <c r="AF91" s="129">
        <f t="shared" ca="1" si="19"/>
        <v>0</v>
      </c>
      <c r="AG91" s="129">
        <f t="shared" ca="1" si="19"/>
        <v>0</v>
      </c>
      <c r="AH91" s="129">
        <f t="shared" ca="1" si="19"/>
        <v>0</v>
      </c>
      <c r="AI91" s="129">
        <f t="shared" ca="1" si="19"/>
        <v>0</v>
      </c>
      <c r="AJ91" s="129">
        <f t="shared" ca="1" si="19"/>
        <v>0</v>
      </c>
      <c r="AK91" s="129">
        <f t="shared" ca="1" si="20"/>
        <v>0</v>
      </c>
      <c r="AL91" s="129">
        <f t="shared" ca="1" si="16"/>
        <v>0</v>
      </c>
      <c r="AM91" s="129">
        <f t="shared" ca="1" si="16"/>
        <v>0</v>
      </c>
      <c r="AN91" s="129">
        <f t="shared" ca="1" si="16"/>
        <v>0</v>
      </c>
      <c r="AO91" s="129">
        <f t="shared" ca="1" si="16"/>
        <v>0</v>
      </c>
    </row>
    <row r="92" spans="2:41">
      <c r="D92" s="125">
        <f t="shared" ca="1" si="18"/>
        <v>44540</v>
      </c>
      <c r="E92" s="129">
        <f t="shared" ca="1" si="21"/>
        <v>0</v>
      </c>
      <c r="F92" s="129">
        <f t="shared" ca="1" si="21"/>
        <v>0</v>
      </c>
      <c r="G92" s="129">
        <f t="shared" ca="1" si="21"/>
        <v>0</v>
      </c>
      <c r="H92" s="129">
        <f t="shared" ca="1" si="21"/>
        <v>0</v>
      </c>
      <c r="I92" s="129">
        <f t="shared" ca="1" si="21"/>
        <v>0</v>
      </c>
      <c r="J92" s="129">
        <f t="shared" ca="1" si="21"/>
        <v>0</v>
      </c>
      <c r="K92" s="129">
        <f t="shared" ca="1" si="21"/>
        <v>0</v>
      </c>
      <c r="L92" s="129">
        <f t="shared" ca="1" si="21"/>
        <v>0</v>
      </c>
      <c r="M92" s="129">
        <f t="shared" ca="1" si="21"/>
        <v>0</v>
      </c>
      <c r="N92" s="129">
        <f t="shared" ca="1" si="21"/>
        <v>0</v>
      </c>
      <c r="O92" s="129">
        <f t="shared" ca="1" si="21"/>
        <v>0</v>
      </c>
      <c r="P92" s="129">
        <f t="shared" ca="1" si="21"/>
        <v>0</v>
      </c>
      <c r="Q92" s="129">
        <f t="shared" ca="1" si="21"/>
        <v>0</v>
      </c>
      <c r="R92" s="129">
        <f t="shared" ca="1" si="21"/>
        <v>0</v>
      </c>
      <c r="S92" s="129">
        <f t="shared" ca="1" si="21"/>
        <v>0</v>
      </c>
      <c r="T92" s="129">
        <f t="shared" ca="1" si="21"/>
        <v>0</v>
      </c>
      <c r="U92" s="129">
        <f t="shared" ca="1" si="19"/>
        <v>0</v>
      </c>
      <c r="V92" s="129">
        <f t="shared" ca="1" si="19"/>
        <v>0</v>
      </c>
      <c r="W92" s="129">
        <f t="shared" ca="1" si="19"/>
        <v>0</v>
      </c>
      <c r="X92" s="129">
        <f t="shared" ca="1" si="19"/>
        <v>0</v>
      </c>
      <c r="Y92" s="129">
        <f t="shared" ca="1" si="19"/>
        <v>0</v>
      </c>
      <c r="Z92" s="129">
        <f t="shared" ca="1" si="19"/>
        <v>0</v>
      </c>
      <c r="AA92" s="129">
        <f t="shared" ca="1" si="19"/>
        <v>0</v>
      </c>
      <c r="AB92" s="129">
        <f t="shared" ca="1" si="19"/>
        <v>0</v>
      </c>
      <c r="AC92" s="129">
        <f t="shared" ca="1" si="19"/>
        <v>0</v>
      </c>
      <c r="AD92" s="129">
        <f t="shared" ca="1" si="19"/>
        <v>0</v>
      </c>
      <c r="AE92" s="129">
        <f t="shared" ca="1" si="19"/>
        <v>0</v>
      </c>
      <c r="AF92" s="129">
        <f t="shared" ca="1" si="19"/>
        <v>0</v>
      </c>
      <c r="AG92" s="129">
        <f t="shared" ca="1" si="19"/>
        <v>0</v>
      </c>
      <c r="AH92" s="129">
        <f t="shared" ca="1" si="19"/>
        <v>0</v>
      </c>
      <c r="AI92" s="129">
        <f t="shared" ca="1" si="19"/>
        <v>0</v>
      </c>
      <c r="AJ92" s="129">
        <f t="shared" ca="1" si="19"/>
        <v>0</v>
      </c>
      <c r="AK92" s="129">
        <f t="shared" ca="1" si="20"/>
        <v>0</v>
      </c>
      <c r="AL92" s="129">
        <f t="shared" ca="1" si="16"/>
        <v>0</v>
      </c>
      <c r="AM92" s="129">
        <f t="shared" ca="1" si="16"/>
        <v>0</v>
      </c>
      <c r="AN92" s="129">
        <f t="shared" ca="1" si="16"/>
        <v>0</v>
      </c>
      <c r="AO92" s="129">
        <f t="shared" ca="1" si="16"/>
        <v>0</v>
      </c>
    </row>
    <row r="93" spans="2:41">
      <c r="D93" s="125">
        <f t="shared" ca="1" si="18"/>
        <v>44543</v>
      </c>
      <c r="E93" s="129">
        <f t="shared" ca="1" si="21"/>
        <v>0</v>
      </c>
      <c r="F93" s="129">
        <f t="shared" ca="1" si="21"/>
        <v>0</v>
      </c>
      <c r="G93" s="129">
        <f t="shared" ca="1" si="21"/>
        <v>0</v>
      </c>
      <c r="H93" s="129">
        <f t="shared" ca="1" si="21"/>
        <v>0</v>
      </c>
      <c r="I93" s="129">
        <f t="shared" ca="1" si="21"/>
        <v>0</v>
      </c>
      <c r="J93" s="129">
        <f t="shared" ca="1" si="21"/>
        <v>0</v>
      </c>
      <c r="K93" s="129">
        <f t="shared" ca="1" si="21"/>
        <v>0</v>
      </c>
      <c r="L93" s="129">
        <f t="shared" ca="1" si="21"/>
        <v>0</v>
      </c>
      <c r="M93" s="129">
        <f t="shared" ca="1" si="21"/>
        <v>0</v>
      </c>
      <c r="N93" s="129">
        <f t="shared" ca="1" si="21"/>
        <v>0</v>
      </c>
      <c r="O93" s="129">
        <f t="shared" ca="1" si="21"/>
        <v>0</v>
      </c>
      <c r="P93" s="129">
        <f t="shared" ca="1" si="21"/>
        <v>0</v>
      </c>
      <c r="Q93" s="129">
        <f t="shared" ca="1" si="21"/>
        <v>0</v>
      </c>
      <c r="R93" s="129">
        <f t="shared" ca="1" si="21"/>
        <v>0</v>
      </c>
      <c r="S93" s="129">
        <f t="shared" ca="1" si="21"/>
        <v>0</v>
      </c>
      <c r="T93" s="129">
        <f t="shared" ca="1" si="21"/>
        <v>0</v>
      </c>
      <c r="U93" s="129">
        <f t="shared" ca="1" si="19"/>
        <v>0</v>
      </c>
      <c r="V93" s="129">
        <f t="shared" ca="1" si="19"/>
        <v>0</v>
      </c>
      <c r="W93" s="129">
        <f t="shared" ca="1" si="19"/>
        <v>0</v>
      </c>
      <c r="X93" s="129">
        <f t="shared" ca="1" si="19"/>
        <v>0</v>
      </c>
      <c r="Y93" s="129">
        <f t="shared" ca="1" si="19"/>
        <v>0</v>
      </c>
      <c r="Z93" s="129">
        <f t="shared" ca="1" si="19"/>
        <v>0</v>
      </c>
      <c r="AA93" s="129">
        <f t="shared" ca="1" si="19"/>
        <v>0</v>
      </c>
      <c r="AB93" s="129">
        <f t="shared" ca="1" si="19"/>
        <v>0</v>
      </c>
      <c r="AC93" s="129">
        <f t="shared" ca="1" si="19"/>
        <v>0</v>
      </c>
      <c r="AD93" s="129">
        <f t="shared" ca="1" si="19"/>
        <v>0</v>
      </c>
      <c r="AE93" s="129">
        <f t="shared" ca="1" si="19"/>
        <v>0</v>
      </c>
      <c r="AF93" s="129">
        <f t="shared" ca="1" si="19"/>
        <v>0</v>
      </c>
      <c r="AG93" s="129">
        <f t="shared" ca="1" si="19"/>
        <v>0</v>
      </c>
      <c r="AH93" s="129">
        <f t="shared" ca="1" si="19"/>
        <v>0</v>
      </c>
      <c r="AI93" s="129">
        <f t="shared" ca="1" si="19"/>
        <v>0</v>
      </c>
      <c r="AJ93" s="129">
        <f t="shared" ca="1" si="19"/>
        <v>0</v>
      </c>
      <c r="AK93" s="129">
        <f t="shared" ca="1" si="20"/>
        <v>0</v>
      </c>
      <c r="AL93" s="129">
        <f t="shared" ca="1" si="16"/>
        <v>0</v>
      </c>
      <c r="AM93" s="129">
        <f t="shared" ca="1" si="16"/>
        <v>0</v>
      </c>
      <c r="AN93" s="129">
        <f t="shared" ca="1" si="16"/>
        <v>0</v>
      </c>
      <c r="AO93" s="129">
        <f t="shared" ca="1" si="16"/>
        <v>0</v>
      </c>
    </row>
    <row r="94" spans="2:41">
      <c r="D94" s="125">
        <f t="shared" ca="1" si="18"/>
        <v>44544</v>
      </c>
      <c r="E94" s="129">
        <f t="shared" ca="1" si="21"/>
        <v>0</v>
      </c>
      <c r="F94" s="129">
        <f t="shared" ca="1" si="21"/>
        <v>0</v>
      </c>
      <c r="G94" s="129">
        <f t="shared" ca="1" si="21"/>
        <v>0</v>
      </c>
      <c r="H94" s="129">
        <f t="shared" ca="1" si="21"/>
        <v>0</v>
      </c>
      <c r="I94" s="129">
        <f t="shared" ca="1" si="21"/>
        <v>0</v>
      </c>
      <c r="J94" s="129">
        <f t="shared" ca="1" si="21"/>
        <v>0</v>
      </c>
      <c r="K94" s="129">
        <f t="shared" ca="1" si="21"/>
        <v>0</v>
      </c>
      <c r="L94" s="129">
        <f t="shared" ca="1" si="21"/>
        <v>0</v>
      </c>
      <c r="M94" s="129">
        <f t="shared" ca="1" si="21"/>
        <v>0</v>
      </c>
      <c r="N94" s="129">
        <f t="shared" ca="1" si="21"/>
        <v>0</v>
      </c>
      <c r="O94" s="129">
        <f t="shared" ca="1" si="21"/>
        <v>0</v>
      </c>
      <c r="P94" s="129">
        <f t="shared" ca="1" si="21"/>
        <v>0</v>
      </c>
      <c r="Q94" s="129">
        <f t="shared" ca="1" si="21"/>
        <v>0</v>
      </c>
      <c r="R94" s="129">
        <f t="shared" ca="1" si="21"/>
        <v>0</v>
      </c>
      <c r="S94" s="129">
        <f t="shared" ca="1" si="21"/>
        <v>0</v>
      </c>
      <c r="T94" s="129">
        <f t="shared" ca="1" si="21"/>
        <v>0</v>
      </c>
      <c r="U94" s="129">
        <f t="shared" ca="1" si="19"/>
        <v>0</v>
      </c>
      <c r="V94" s="129">
        <f t="shared" ca="1" si="19"/>
        <v>0</v>
      </c>
      <c r="W94" s="129">
        <f t="shared" ca="1" si="19"/>
        <v>0</v>
      </c>
      <c r="X94" s="129">
        <f t="shared" ca="1" si="19"/>
        <v>0</v>
      </c>
      <c r="Y94" s="129">
        <f t="shared" ca="1" si="19"/>
        <v>0</v>
      </c>
      <c r="Z94" s="129">
        <f t="shared" ca="1" si="19"/>
        <v>0</v>
      </c>
      <c r="AA94" s="129">
        <f t="shared" ca="1" si="19"/>
        <v>0</v>
      </c>
      <c r="AB94" s="129">
        <f t="shared" ca="1" si="19"/>
        <v>0</v>
      </c>
      <c r="AC94" s="129">
        <f t="shared" ca="1" si="19"/>
        <v>0</v>
      </c>
      <c r="AD94" s="129">
        <f t="shared" ca="1" si="19"/>
        <v>0</v>
      </c>
      <c r="AE94" s="129">
        <f t="shared" ca="1" si="19"/>
        <v>0</v>
      </c>
      <c r="AF94" s="129">
        <f t="shared" ca="1" si="19"/>
        <v>0</v>
      </c>
      <c r="AG94" s="129">
        <f t="shared" ca="1" si="19"/>
        <v>0</v>
      </c>
      <c r="AH94" s="129">
        <f t="shared" ca="1" si="19"/>
        <v>0</v>
      </c>
      <c r="AI94" s="129">
        <f t="shared" ca="1" si="19"/>
        <v>0</v>
      </c>
      <c r="AJ94" s="129">
        <f t="shared" ca="1" si="19"/>
        <v>0</v>
      </c>
      <c r="AK94" s="129">
        <f t="shared" ca="1" si="20"/>
        <v>0</v>
      </c>
      <c r="AL94" s="129">
        <f t="shared" ca="1" si="16"/>
        <v>0</v>
      </c>
      <c r="AM94" s="129">
        <f t="shared" ca="1" si="16"/>
        <v>0</v>
      </c>
      <c r="AN94" s="129">
        <f t="shared" ca="1" si="16"/>
        <v>0</v>
      </c>
      <c r="AO94" s="129">
        <f t="shared" ca="1" si="16"/>
        <v>0</v>
      </c>
    </row>
    <row r="95" spans="2:41">
      <c r="D95" s="125">
        <f t="shared" ca="1" si="18"/>
        <v>44545</v>
      </c>
      <c r="E95" s="129">
        <f t="shared" ca="1" si="21"/>
        <v>0</v>
      </c>
      <c r="F95" s="129">
        <f t="shared" ca="1" si="21"/>
        <v>0</v>
      </c>
      <c r="G95" s="129">
        <f t="shared" ca="1" si="21"/>
        <v>0</v>
      </c>
      <c r="H95" s="129">
        <f t="shared" ca="1" si="21"/>
        <v>0</v>
      </c>
      <c r="I95" s="129">
        <f t="shared" ca="1" si="21"/>
        <v>0</v>
      </c>
      <c r="J95" s="129">
        <f t="shared" ca="1" si="21"/>
        <v>0</v>
      </c>
      <c r="K95" s="129">
        <f t="shared" ca="1" si="21"/>
        <v>0</v>
      </c>
      <c r="L95" s="129">
        <f t="shared" ca="1" si="21"/>
        <v>0</v>
      </c>
      <c r="M95" s="129">
        <f t="shared" ca="1" si="21"/>
        <v>0</v>
      </c>
      <c r="N95" s="129">
        <f t="shared" ca="1" si="21"/>
        <v>0</v>
      </c>
      <c r="O95" s="129">
        <f t="shared" ca="1" si="21"/>
        <v>0</v>
      </c>
      <c r="P95" s="129">
        <f t="shared" ca="1" si="21"/>
        <v>0</v>
      </c>
      <c r="Q95" s="129">
        <f t="shared" ca="1" si="21"/>
        <v>0</v>
      </c>
      <c r="R95" s="129">
        <f t="shared" ca="1" si="21"/>
        <v>0</v>
      </c>
      <c r="S95" s="129">
        <f t="shared" ca="1" si="21"/>
        <v>0</v>
      </c>
      <c r="T95" s="129">
        <f t="shared" ca="1" si="21"/>
        <v>0</v>
      </c>
      <c r="U95" s="129">
        <f t="shared" ca="1" si="19"/>
        <v>0</v>
      </c>
      <c r="V95" s="129">
        <f t="shared" ca="1" si="19"/>
        <v>0</v>
      </c>
      <c r="W95" s="129">
        <f t="shared" ca="1" si="19"/>
        <v>0</v>
      </c>
      <c r="X95" s="129">
        <f t="shared" ca="1" si="19"/>
        <v>0</v>
      </c>
      <c r="Y95" s="129">
        <f t="shared" ca="1" si="19"/>
        <v>0</v>
      </c>
      <c r="Z95" s="129">
        <f t="shared" ca="1" si="19"/>
        <v>0</v>
      </c>
      <c r="AA95" s="129">
        <f t="shared" ca="1" si="19"/>
        <v>0</v>
      </c>
      <c r="AB95" s="129">
        <f t="shared" ca="1" si="19"/>
        <v>0</v>
      </c>
      <c r="AC95" s="129">
        <f t="shared" ca="1" si="19"/>
        <v>0</v>
      </c>
      <c r="AD95" s="129">
        <f t="shared" ca="1" si="19"/>
        <v>0</v>
      </c>
      <c r="AE95" s="129">
        <f t="shared" ca="1" si="19"/>
        <v>0</v>
      </c>
      <c r="AF95" s="129">
        <f t="shared" ca="1" si="19"/>
        <v>0</v>
      </c>
      <c r="AG95" s="129">
        <f t="shared" ca="1" si="19"/>
        <v>0</v>
      </c>
      <c r="AH95" s="129">
        <f t="shared" ca="1" si="19"/>
        <v>0</v>
      </c>
      <c r="AI95" s="129">
        <f t="shared" ca="1" si="19"/>
        <v>0</v>
      </c>
      <c r="AJ95" s="129">
        <f t="shared" ca="1" si="19"/>
        <v>0</v>
      </c>
      <c r="AK95" s="129">
        <f t="shared" ca="1" si="20"/>
        <v>0</v>
      </c>
      <c r="AL95" s="129">
        <f t="shared" ca="1" si="16"/>
        <v>0</v>
      </c>
      <c r="AM95" s="129">
        <f t="shared" ca="1" si="16"/>
        <v>0</v>
      </c>
      <c r="AN95" s="129">
        <f t="shared" ca="1" si="16"/>
        <v>0</v>
      </c>
      <c r="AO95" s="129">
        <f t="shared" ca="1" si="16"/>
        <v>0</v>
      </c>
    </row>
    <row r="96" spans="2:41">
      <c r="D96" s="125">
        <f t="shared" ca="1" si="18"/>
        <v>44546</v>
      </c>
      <c r="E96" s="129">
        <f t="shared" ca="1" si="21"/>
        <v>0</v>
      </c>
      <c r="F96" s="129">
        <f t="shared" ca="1" si="21"/>
        <v>0</v>
      </c>
      <c r="G96" s="129">
        <f t="shared" ca="1" si="21"/>
        <v>0</v>
      </c>
      <c r="H96" s="129">
        <f t="shared" ca="1" si="21"/>
        <v>0</v>
      </c>
      <c r="I96" s="129">
        <f t="shared" ca="1" si="21"/>
        <v>0</v>
      </c>
      <c r="J96" s="129">
        <f t="shared" ca="1" si="21"/>
        <v>0</v>
      </c>
      <c r="K96" s="129">
        <f t="shared" ca="1" si="21"/>
        <v>0</v>
      </c>
      <c r="L96" s="129">
        <f t="shared" ca="1" si="21"/>
        <v>0</v>
      </c>
      <c r="M96" s="129">
        <f t="shared" ca="1" si="21"/>
        <v>0</v>
      </c>
      <c r="N96" s="129">
        <f t="shared" ca="1" si="21"/>
        <v>0</v>
      </c>
      <c r="O96" s="129">
        <f t="shared" ca="1" si="21"/>
        <v>0</v>
      </c>
      <c r="P96" s="129">
        <f t="shared" ca="1" si="21"/>
        <v>0</v>
      </c>
      <c r="Q96" s="129">
        <f t="shared" ca="1" si="21"/>
        <v>0</v>
      </c>
      <c r="R96" s="129">
        <f t="shared" ca="1" si="21"/>
        <v>0</v>
      </c>
      <c r="S96" s="129">
        <f t="shared" ca="1" si="21"/>
        <v>0</v>
      </c>
      <c r="T96" s="129">
        <f t="shared" ca="1" si="21"/>
        <v>0</v>
      </c>
      <c r="U96" s="129">
        <f t="shared" ca="1" si="19"/>
        <v>0</v>
      </c>
      <c r="V96" s="129">
        <f t="shared" ca="1" si="19"/>
        <v>0</v>
      </c>
      <c r="W96" s="129">
        <f t="shared" ca="1" si="19"/>
        <v>0</v>
      </c>
      <c r="X96" s="129">
        <f t="shared" ca="1" si="19"/>
        <v>0</v>
      </c>
      <c r="Y96" s="129">
        <f t="shared" ca="1" si="19"/>
        <v>0</v>
      </c>
      <c r="Z96" s="129">
        <f t="shared" ca="1" si="19"/>
        <v>0</v>
      </c>
      <c r="AA96" s="129">
        <f t="shared" ca="1" si="19"/>
        <v>0</v>
      </c>
      <c r="AB96" s="129">
        <f t="shared" ca="1" si="19"/>
        <v>0</v>
      </c>
      <c r="AC96" s="129">
        <f t="shared" ca="1" si="19"/>
        <v>0</v>
      </c>
      <c r="AD96" s="129">
        <f t="shared" ca="1" si="19"/>
        <v>0</v>
      </c>
      <c r="AE96" s="129">
        <f t="shared" ca="1" si="19"/>
        <v>0</v>
      </c>
      <c r="AF96" s="129">
        <f t="shared" ca="1" si="19"/>
        <v>0</v>
      </c>
      <c r="AG96" s="129">
        <f t="shared" ca="1" si="19"/>
        <v>0</v>
      </c>
      <c r="AH96" s="129">
        <f t="shared" ca="1" si="19"/>
        <v>0</v>
      </c>
      <c r="AI96" s="129">
        <f t="shared" ca="1" si="19"/>
        <v>0</v>
      </c>
      <c r="AJ96" s="129">
        <f t="shared" ca="1" si="19"/>
        <v>0</v>
      </c>
      <c r="AK96" s="129">
        <f t="shared" ca="1" si="20"/>
        <v>0</v>
      </c>
      <c r="AL96" s="129">
        <f t="shared" ca="1" si="16"/>
        <v>0</v>
      </c>
      <c r="AM96" s="129">
        <f t="shared" ca="1" si="16"/>
        <v>0</v>
      </c>
      <c r="AN96" s="129">
        <f t="shared" ca="1" si="16"/>
        <v>0</v>
      </c>
      <c r="AO96" s="129">
        <f t="shared" ca="1" si="16"/>
        <v>0</v>
      </c>
    </row>
    <row r="97" spans="3:41">
      <c r="D97" s="125">
        <f t="shared" ca="1" si="18"/>
        <v>44547</v>
      </c>
      <c r="E97" s="129">
        <f t="shared" ca="1" si="21"/>
        <v>0</v>
      </c>
      <c r="F97" s="129">
        <f t="shared" ca="1" si="21"/>
        <v>0</v>
      </c>
      <c r="G97" s="129">
        <f t="shared" ca="1" si="21"/>
        <v>0</v>
      </c>
      <c r="H97" s="129">
        <f t="shared" ca="1" si="21"/>
        <v>0</v>
      </c>
      <c r="I97" s="129">
        <f t="shared" ca="1" si="21"/>
        <v>0</v>
      </c>
      <c r="J97" s="129">
        <f t="shared" ca="1" si="21"/>
        <v>0</v>
      </c>
      <c r="K97" s="129">
        <f t="shared" ca="1" si="21"/>
        <v>0</v>
      </c>
      <c r="L97" s="129">
        <f t="shared" ca="1" si="21"/>
        <v>0</v>
      </c>
      <c r="M97" s="129">
        <f t="shared" ca="1" si="21"/>
        <v>0</v>
      </c>
      <c r="N97" s="129">
        <f t="shared" ca="1" si="21"/>
        <v>0</v>
      </c>
      <c r="O97" s="129">
        <f t="shared" ca="1" si="21"/>
        <v>0</v>
      </c>
      <c r="P97" s="129">
        <f t="shared" ca="1" si="21"/>
        <v>0</v>
      </c>
      <c r="Q97" s="129">
        <f t="shared" ca="1" si="21"/>
        <v>0</v>
      </c>
      <c r="R97" s="129">
        <f t="shared" ca="1" si="21"/>
        <v>0</v>
      </c>
      <c r="S97" s="129">
        <f t="shared" ca="1" si="21"/>
        <v>0</v>
      </c>
      <c r="T97" s="129">
        <f t="shared" ca="1" si="21"/>
        <v>0</v>
      </c>
      <c r="U97" s="129">
        <f t="shared" ca="1" si="19"/>
        <v>0</v>
      </c>
      <c r="V97" s="129">
        <f t="shared" ca="1" si="19"/>
        <v>0</v>
      </c>
      <c r="W97" s="129">
        <f t="shared" ca="1" si="19"/>
        <v>0</v>
      </c>
      <c r="X97" s="129">
        <f t="shared" ca="1" si="19"/>
        <v>0</v>
      </c>
      <c r="Y97" s="129">
        <f t="shared" ca="1" si="19"/>
        <v>0</v>
      </c>
      <c r="Z97" s="129">
        <f t="shared" ca="1" si="19"/>
        <v>0</v>
      </c>
      <c r="AA97" s="129">
        <f t="shared" ca="1" si="19"/>
        <v>0</v>
      </c>
      <c r="AB97" s="129">
        <f t="shared" ca="1" si="19"/>
        <v>0</v>
      </c>
      <c r="AC97" s="129">
        <f t="shared" ca="1" si="19"/>
        <v>0</v>
      </c>
      <c r="AD97" s="129">
        <f t="shared" ca="1" si="19"/>
        <v>0</v>
      </c>
      <c r="AE97" s="129">
        <f t="shared" ca="1" si="19"/>
        <v>0</v>
      </c>
      <c r="AF97" s="129">
        <f t="shared" ca="1" si="19"/>
        <v>0</v>
      </c>
      <c r="AG97" s="129">
        <f t="shared" ca="1" si="19"/>
        <v>0</v>
      </c>
      <c r="AH97" s="129">
        <f t="shared" ca="1" si="19"/>
        <v>0</v>
      </c>
      <c r="AI97" s="129">
        <f t="shared" ca="1" si="19"/>
        <v>0</v>
      </c>
      <c r="AJ97" s="129">
        <f t="shared" ca="1" si="19"/>
        <v>0</v>
      </c>
      <c r="AK97" s="129">
        <f t="shared" ca="1" si="20"/>
        <v>0</v>
      </c>
      <c r="AL97" s="129">
        <f t="shared" ca="1" si="16"/>
        <v>0</v>
      </c>
      <c r="AM97" s="129">
        <f t="shared" ca="1" si="16"/>
        <v>0</v>
      </c>
      <c r="AN97" s="129">
        <f t="shared" ca="1" si="16"/>
        <v>0</v>
      </c>
      <c r="AO97" s="129">
        <f t="shared" ca="1" si="16"/>
        <v>0</v>
      </c>
    </row>
    <row r="98" spans="3:41">
      <c r="D98" s="125">
        <f t="shared" ca="1" si="18"/>
        <v>44550</v>
      </c>
      <c r="E98" s="129">
        <f t="shared" ca="1" si="21"/>
        <v>0</v>
      </c>
      <c r="F98" s="129">
        <f t="shared" ca="1" si="21"/>
        <v>0</v>
      </c>
      <c r="G98" s="129">
        <f t="shared" ca="1" si="21"/>
        <v>0</v>
      </c>
      <c r="H98" s="129">
        <f t="shared" ca="1" si="21"/>
        <v>0</v>
      </c>
      <c r="I98" s="129">
        <f t="shared" ca="1" si="21"/>
        <v>0</v>
      </c>
      <c r="J98" s="129">
        <f t="shared" ca="1" si="21"/>
        <v>0</v>
      </c>
      <c r="K98" s="129">
        <f t="shared" ca="1" si="21"/>
        <v>0</v>
      </c>
      <c r="L98" s="129">
        <f t="shared" ca="1" si="21"/>
        <v>0</v>
      </c>
      <c r="M98" s="129">
        <f t="shared" ca="1" si="21"/>
        <v>0</v>
      </c>
      <c r="N98" s="129">
        <f t="shared" ca="1" si="21"/>
        <v>0</v>
      </c>
      <c r="O98" s="129">
        <f t="shared" ca="1" si="21"/>
        <v>0</v>
      </c>
      <c r="P98" s="129">
        <f t="shared" ca="1" si="21"/>
        <v>0</v>
      </c>
      <c r="Q98" s="129">
        <f t="shared" ca="1" si="21"/>
        <v>0</v>
      </c>
      <c r="R98" s="129">
        <f t="shared" ca="1" si="21"/>
        <v>0</v>
      </c>
      <c r="S98" s="129">
        <f t="shared" ca="1" si="21"/>
        <v>0</v>
      </c>
      <c r="T98" s="129">
        <f t="shared" ca="1" si="21"/>
        <v>0</v>
      </c>
      <c r="U98" s="129">
        <f t="shared" ca="1" si="19"/>
        <v>0</v>
      </c>
      <c r="V98" s="129">
        <f t="shared" ca="1" si="19"/>
        <v>0</v>
      </c>
      <c r="W98" s="129">
        <f t="shared" ca="1" si="19"/>
        <v>0</v>
      </c>
      <c r="X98" s="129">
        <f t="shared" ca="1" si="19"/>
        <v>0</v>
      </c>
      <c r="Y98" s="129">
        <f t="shared" ca="1" si="19"/>
        <v>0</v>
      </c>
      <c r="Z98" s="129">
        <f t="shared" ca="1" si="19"/>
        <v>0</v>
      </c>
      <c r="AA98" s="129">
        <f t="shared" ca="1" si="19"/>
        <v>0</v>
      </c>
      <c r="AB98" s="129">
        <f t="shared" ca="1" si="19"/>
        <v>0</v>
      </c>
      <c r="AC98" s="129">
        <f t="shared" ca="1" si="19"/>
        <v>0</v>
      </c>
      <c r="AD98" s="129">
        <f t="shared" ca="1" si="19"/>
        <v>0</v>
      </c>
      <c r="AE98" s="129">
        <f t="shared" ca="1" si="19"/>
        <v>0</v>
      </c>
      <c r="AF98" s="129">
        <f t="shared" ca="1" si="19"/>
        <v>0</v>
      </c>
      <c r="AG98" s="129">
        <f t="shared" ca="1" si="19"/>
        <v>0</v>
      </c>
      <c r="AH98" s="129">
        <f t="shared" ca="1" si="19"/>
        <v>0</v>
      </c>
      <c r="AI98" s="129">
        <f t="shared" ca="1" si="19"/>
        <v>0</v>
      </c>
      <c r="AJ98" s="129">
        <f t="shared" ca="1" si="19"/>
        <v>0</v>
      </c>
      <c r="AK98" s="129">
        <f t="shared" ca="1" si="20"/>
        <v>0</v>
      </c>
      <c r="AL98" s="129">
        <f t="shared" ca="1" si="16"/>
        <v>0</v>
      </c>
      <c r="AM98" s="129">
        <f t="shared" ca="1" si="16"/>
        <v>0</v>
      </c>
      <c r="AN98" s="129">
        <f t="shared" ca="1" si="16"/>
        <v>0</v>
      </c>
      <c r="AO98" s="129">
        <f t="shared" ca="1" si="16"/>
        <v>0</v>
      </c>
    </row>
    <row r="99" spans="3:41">
      <c r="D99" s="125">
        <f t="shared" ca="1" si="18"/>
        <v>44551</v>
      </c>
      <c r="E99" s="129">
        <f t="shared" ca="1" si="21"/>
        <v>0</v>
      </c>
      <c r="F99" s="129">
        <f t="shared" ca="1" si="21"/>
        <v>0</v>
      </c>
      <c r="G99" s="129">
        <f t="shared" ca="1" si="21"/>
        <v>0</v>
      </c>
      <c r="H99" s="129">
        <f t="shared" ca="1" si="21"/>
        <v>0</v>
      </c>
      <c r="I99" s="129">
        <f t="shared" ca="1" si="21"/>
        <v>0</v>
      </c>
      <c r="J99" s="129">
        <f t="shared" ca="1" si="21"/>
        <v>0</v>
      </c>
      <c r="K99" s="129">
        <f t="shared" ca="1" si="21"/>
        <v>0</v>
      </c>
      <c r="L99" s="129">
        <f t="shared" ca="1" si="21"/>
        <v>0</v>
      </c>
      <c r="M99" s="129">
        <f t="shared" ca="1" si="21"/>
        <v>0</v>
      </c>
      <c r="N99" s="129">
        <f t="shared" ca="1" si="21"/>
        <v>0</v>
      </c>
      <c r="O99" s="129">
        <f t="shared" ca="1" si="21"/>
        <v>0</v>
      </c>
      <c r="P99" s="129">
        <f t="shared" ca="1" si="21"/>
        <v>0</v>
      </c>
      <c r="Q99" s="129">
        <f t="shared" ca="1" si="21"/>
        <v>0</v>
      </c>
      <c r="R99" s="129">
        <f t="shared" ca="1" si="21"/>
        <v>0</v>
      </c>
      <c r="S99" s="129">
        <f t="shared" ca="1" si="21"/>
        <v>0</v>
      </c>
      <c r="T99" s="129">
        <f t="shared" ca="1" si="21"/>
        <v>0</v>
      </c>
      <c r="U99" s="129">
        <f t="shared" ca="1" si="19"/>
        <v>0</v>
      </c>
      <c r="V99" s="129">
        <f t="shared" ca="1" si="19"/>
        <v>0</v>
      </c>
      <c r="W99" s="129">
        <f t="shared" ca="1" si="19"/>
        <v>0</v>
      </c>
      <c r="X99" s="129">
        <f t="shared" ca="1" si="19"/>
        <v>0</v>
      </c>
      <c r="Y99" s="129">
        <f t="shared" ca="1" si="19"/>
        <v>0</v>
      </c>
      <c r="Z99" s="129">
        <f t="shared" ca="1" si="19"/>
        <v>0</v>
      </c>
      <c r="AA99" s="129">
        <f t="shared" ca="1" si="19"/>
        <v>0</v>
      </c>
      <c r="AB99" s="129">
        <f t="shared" ca="1" si="19"/>
        <v>0</v>
      </c>
      <c r="AC99" s="129">
        <f t="shared" ca="1" si="19"/>
        <v>0</v>
      </c>
      <c r="AD99" s="129">
        <f t="shared" ca="1" si="19"/>
        <v>0</v>
      </c>
      <c r="AE99" s="129">
        <f t="shared" ca="1" si="19"/>
        <v>0</v>
      </c>
      <c r="AF99" s="129">
        <f t="shared" ca="1" si="19"/>
        <v>0</v>
      </c>
      <c r="AG99" s="129">
        <f t="shared" ca="1" si="19"/>
        <v>0</v>
      </c>
      <c r="AH99" s="129">
        <f t="shared" ca="1" si="19"/>
        <v>0</v>
      </c>
      <c r="AI99" s="129">
        <f t="shared" ca="1" si="19"/>
        <v>0</v>
      </c>
      <c r="AJ99" s="129">
        <f t="shared" ca="1" si="19"/>
        <v>0</v>
      </c>
      <c r="AK99" s="129">
        <f t="shared" ca="1" si="20"/>
        <v>0</v>
      </c>
      <c r="AL99" s="129">
        <f t="shared" ca="1" si="16"/>
        <v>0</v>
      </c>
      <c r="AM99" s="129">
        <f t="shared" ca="1" si="16"/>
        <v>0</v>
      </c>
      <c r="AN99" s="129">
        <f t="shared" ca="1" si="16"/>
        <v>0</v>
      </c>
      <c r="AO99" s="129">
        <f t="shared" ca="1" si="16"/>
        <v>0</v>
      </c>
    </row>
    <row r="100" spans="3:41">
      <c r="D100" s="125">
        <f t="shared" ca="1" si="18"/>
        <v>44552</v>
      </c>
      <c r="E100" s="129">
        <f t="shared" ca="1" si="21"/>
        <v>0</v>
      </c>
      <c r="F100" s="129">
        <f t="shared" ca="1" si="21"/>
        <v>0</v>
      </c>
      <c r="G100" s="129">
        <f t="shared" ca="1" si="21"/>
        <v>0</v>
      </c>
      <c r="H100" s="129">
        <f t="shared" ca="1" si="21"/>
        <v>0</v>
      </c>
      <c r="I100" s="129">
        <f t="shared" ca="1" si="21"/>
        <v>0</v>
      </c>
      <c r="J100" s="129">
        <f t="shared" ca="1" si="21"/>
        <v>0</v>
      </c>
      <c r="K100" s="129">
        <f t="shared" ca="1" si="21"/>
        <v>0</v>
      </c>
      <c r="L100" s="129">
        <f t="shared" ca="1" si="21"/>
        <v>0</v>
      </c>
      <c r="M100" s="129">
        <f t="shared" ca="1" si="21"/>
        <v>0</v>
      </c>
      <c r="N100" s="129">
        <f t="shared" ca="1" si="21"/>
        <v>0</v>
      </c>
      <c r="O100" s="129">
        <f t="shared" ca="1" si="21"/>
        <v>0</v>
      </c>
      <c r="P100" s="129">
        <f t="shared" ca="1" si="21"/>
        <v>0</v>
      </c>
      <c r="Q100" s="129">
        <f t="shared" ca="1" si="21"/>
        <v>0</v>
      </c>
      <c r="R100" s="129">
        <f t="shared" ca="1" si="21"/>
        <v>0</v>
      </c>
      <c r="S100" s="129">
        <f t="shared" ca="1" si="21"/>
        <v>0</v>
      </c>
      <c r="T100" s="129">
        <f t="shared" ca="1" si="21"/>
        <v>0</v>
      </c>
      <c r="U100" s="129">
        <f t="shared" ca="1" si="19"/>
        <v>0</v>
      </c>
      <c r="V100" s="129">
        <f t="shared" ca="1" si="19"/>
        <v>0</v>
      </c>
      <c r="W100" s="129">
        <f t="shared" ca="1" si="19"/>
        <v>0</v>
      </c>
      <c r="X100" s="129">
        <f t="shared" ca="1" si="19"/>
        <v>0</v>
      </c>
      <c r="Y100" s="129">
        <f t="shared" ca="1" si="19"/>
        <v>0</v>
      </c>
      <c r="Z100" s="129">
        <f t="shared" ca="1" si="19"/>
        <v>0</v>
      </c>
      <c r="AA100" s="129">
        <f t="shared" ca="1" si="19"/>
        <v>0</v>
      </c>
      <c r="AB100" s="129">
        <f t="shared" ca="1" si="19"/>
        <v>0</v>
      </c>
      <c r="AC100" s="129">
        <f t="shared" ca="1" si="19"/>
        <v>0</v>
      </c>
      <c r="AD100" s="129">
        <f t="shared" ca="1" si="19"/>
        <v>0</v>
      </c>
      <c r="AE100" s="129">
        <f t="shared" ca="1" si="19"/>
        <v>0</v>
      </c>
      <c r="AF100" s="129">
        <f t="shared" ca="1" si="19"/>
        <v>0</v>
      </c>
      <c r="AG100" s="129">
        <f t="shared" ca="1" si="19"/>
        <v>0</v>
      </c>
      <c r="AH100" s="129">
        <f t="shared" ca="1" si="19"/>
        <v>0</v>
      </c>
      <c r="AI100" s="129">
        <f t="shared" ca="1" si="19"/>
        <v>0</v>
      </c>
      <c r="AJ100" s="129">
        <f t="shared" ca="1" si="19"/>
        <v>0</v>
      </c>
      <c r="AK100" s="129">
        <f t="shared" ca="1" si="20"/>
        <v>0</v>
      </c>
      <c r="AL100" s="129">
        <f t="shared" ca="1" si="16"/>
        <v>0</v>
      </c>
      <c r="AM100" s="129">
        <f t="shared" ca="1" si="16"/>
        <v>0</v>
      </c>
      <c r="AN100" s="129">
        <f t="shared" ca="1" si="16"/>
        <v>0</v>
      </c>
      <c r="AO100" s="129">
        <f t="shared" ca="1" si="16"/>
        <v>0</v>
      </c>
    </row>
    <row r="101" spans="3:41">
      <c r="D101" s="125">
        <f t="shared" ca="1" si="18"/>
        <v>44553</v>
      </c>
      <c r="E101" s="129">
        <f t="shared" ca="1" si="21"/>
        <v>0</v>
      </c>
      <c r="F101" s="129">
        <f t="shared" ca="1" si="21"/>
        <v>0</v>
      </c>
      <c r="G101" s="129">
        <f t="shared" ca="1" si="21"/>
        <v>0</v>
      </c>
      <c r="H101" s="129">
        <f t="shared" ca="1" si="21"/>
        <v>0</v>
      </c>
      <c r="I101" s="129">
        <f t="shared" ca="1" si="21"/>
        <v>0</v>
      </c>
      <c r="J101" s="129">
        <f t="shared" ca="1" si="21"/>
        <v>0</v>
      </c>
      <c r="K101" s="129">
        <f t="shared" ca="1" si="21"/>
        <v>0</v>
      </c>
      <c r="L101" s="129">
        <f t="shared" ca="1" si="21"/>
        <v>0</v>
      </c>
      <c r="M101" s="129">
        <f t="shared" ca="1" si="21"/>
        <v>0</v>
      </c>
      <c r="N101" s="129">
        <f t="shared" ca="1" si="21"/>
        <v>0</v>
      </c>
      <c r="O101" s="129">
        <f t="shared" ca="1" si="21"/>
        <v>0</v>
      </c>
      <c r="P101" s="129">
        <f t="shared" ca="1" si="21"/>
        <v>0</v>
      </c>
      <c r="Q101" s="129">
        <f t="shared" ca="1" si="21"/>
        <v>0</v>
      </c>
      <c r="R101" s="129">
        <f t="shared" ca="1" si="21"/>
        <v>0</v>
      </c>
      <c r="S101" s="129">
        <f t="shared" ca="1" si="21"/>
        <v>0</v>
      </c>
      <c r="T101" s="129">
        <f t="shared" ca="1" si="21"/>
        <v>0</v>
      </c>
      <c r="U101" s="129">
        <f t="shared" ca="1" si="19"/>
        <v>0</v>
      </c>
      <c r="V101" s="129">
        <f t="shared" ca="1" si="19"/>
        <v>0</v>
      </c>
      <c r="W101" s="129">
        <f t="shared" ca="1" si="19"/>
        <v>0</v>
      </c>
      <c r="X101" s="129">
        <f t="shared" ca="1" si="19"/>
        <v>0</v>
      </c>
      <c r="Y101" s="129">
        <f t="shared" ca="1" si="19"/>
        <v>0</v>
      </c>
      <c r="Z101" s="129">
        <f t="shared" ca="1" si="19"/>
        <v>0</v>
      </c>
      <c r="AA101" s="129">
        <f t="shared" ca="1" si="19"/>
        <v>0</v>
      </c>
      <c r="AB101" s="129">
        <f t="shared" ca="1" si="19"/>
        <v>0</v>
      </c>
      <c r="AC101" s="129">
        <f t="shared" ca="1" si="19"/>
        <v>0</v>
      </c>
      <c r="AD101" s="129">
        <f t="shared" ca="1" si="19"/>
        <v>0</v>
      </c>
      <c r="AE101" s="129">
        <f t="shared" ca="1" si="19"/>
        <v>0</v>
      </c>
      <c r="AF101" s="129">
        <f t="shared" ca="1" si="19"/>
        <v>0</v>
      </c>
      <c r="AG101" s="129">
        <f t="shared" ca="1" si="19"/>
        <v>0</v>
      </c>
      <c r="AH101" s="129">
        <f t="shared" ca="1" si="19"/>
        <v>0</v>
      </c>
      <c r="AI101" s="129">
        <f t="shared" ca="1" si="19"/>
        <v>0</v>
      </c>
      <c r="AJ101" s="129">
        <f t="shared" ca="1" si="19"/>
        <v>0</v>
      </c>
      <c r="AK101" s="129">
        <f t="shared" ca="1" si="20"/>
        <v>0</v>
      </c>
      <c r="AL101" s="129">
        <f t="shared" ca="1" si="16"/>
        <v>0</v>
      </c>
      <c r="AM101" s="129">
        <f t="shared" ca="1" si="16"/>
        <v>0</v>
      </c>
      <c r="AN101" s="129">
        <f t="shared" ca="1" si="16"/>
        <v>0</v>
      </c>
      <c r="AO101" s="129">
        <f t="shared" ca="1" si="16"/>
        <v>0</v>
      </c>
    </row>
    <row r="102" spans="3:41">
      <c r="D102" s="125">
        <f t="shared" ca="1" si="18"/>
        <v>44554</v>
      </c>
      <c r="E102" s="129">
        <f t="shared" ca="1" si="21"/>
        <v>0</v>
      </c>
      <c r="F102" s="129">
        <f t="shared" ca="1" si="21"/>
        <v>0</v>
      </c>
      <c r="G102" s="129">
        <f t="shared" ca="1" si="21"/>
        <v>0</v>
      </c>
      <c r="H102" s="129">
        <f t="shared" ca="1" si="21"/>
        <v>0</v>
      </c>
      <c r="I102" s="129">
        <f t="shared" ca="1" si="21"/>
        <v>0</v>
      </c>
      <c r="J102" s="129">
        <f t="shared" ca="1" si="21"/>
        <v>0</v>
      </c>
      <c r="K102" s="129">
        <f t="shared" ca="1" si="21"/>
        <v>0</v>
      </c>
      <c r="L102" s="129">
        <f t="shared" ca="1" si="21"/>
        <v>0</v>
      </c>
      <c r="M102" s="129">
        <f t="shared" ca="1" si="21"/>
        <v>0</v>
      </c>
      <c r="N102" s="129">
        <f t="shared" ca="1" si="21"/>
        <v>0</v>
      </c>
      <c r="O102" s="129">
        <f t="shared" ca="1" si="21"/>
        <v>0</v>
      </c>
      <c r="P102" s="129">
        <f t="shared" ca="1" si="21"/>
        <v>0</v>
      </c>
      <c r="Q102" s="129">
        <f t="shared" ca="1" si="21"/>
        <v>0</v>
      </c>
      <c r="R102" s="129">
        <f t="shared" ca="1" si="21"/>
        <v>0</v>
      </c>
      <c r="S102" s="129">
        <f t="shared" ca="1" si="21"/>
        <v>0</v>
      </c>
      <c r="T102" s="129">
        <f t="shared" ca="1" si="21"/>
        <v>0</v>
      </c>
      <c r="U102" s="129">
        <f t="shared" ca="1" si="19"/>
        <v>0</v>
      </c>
      <c r="V102" s="129">
        <f t="shared" ca="1" si="19"/>
        <v>0</v>
      </c>
      <c r="W102" s="129">
        <f t="shared" ca="1" si="19"/>
        <v>0</v>
      </c>
      <c r="X102" s="129">
        <f t="shared" ca="1" si="19"/>
        <v>0</v>
      </c>
      <c r="Y102" s="129">
        <f t="shared" ca="1" si="19"/>
        <v>0</v>
      </c>
      <c r="Z102" s="129">
        <f t="shared" ca="1" si="19"/>
        <v>0</v>
      </c>
      <c r="AA102" s="129">
        <f t="shared" ca="1" si="19"/>
        <v>0</v>
      </c>
      <c r="AB102" s="129">
        <f t="shared" ca="1" si="19"/>
        <v>0</v>
      </c>
      <c r="AC102" s="129">
        <f t="shared" ca="1" si="19"/>
        <v>0</v>
      </c>
      <c r="AD102" s="129">
        <f t="shared" ca="1" si="19"/>
        <v>0</v>
      </c>
      <c r="AE102" s="129">
        <f t="shared" ca="1" si="19"/>
        <v>0</v>
      </c>
      <c r="AF102" s="129">
        <f t="shared" ca="1" si="19"/>
        <v>0</v>
      </c>
      <c r="AG102" s="129">
        <f t="shared" ca="1" si="19"/>
        <v>0</v>
      </c>
      <c r="AH102" s="129">
        <f t="shared" ca="1" si="19"/>
        <v>0</v>
      </c>
      <c r="AI102" s="129">
        <f t="shared" ca="1" si="19"/>
        <v>0</v>
      </c>
      <c r="AJ102" s="129">
        <f t="shared" ca="1" si="19"/>
        <v>0</v>
      </c>
      <c r="AK102" s="129">
        <f t="shared" ca="1" si="20"/>
        <v>0</v>
      </c>
      <c r="AL102" s="129">
        <f t="shared" ca="1" si="16"/>
        <v>0</v>
      </c>
      <c r="AM102" s="129">
        <f t="shared" ca="1" si="16"/>
        <v>0</v>
      </c>
      <c r="AN102" s="129">
        <f t="shared" ca="1" si="16"/>
        <v>0</v>
      </c>
      <c r="AO102" s="129">
        <f t="shared" ca="1" si="16"/>
        <v>0</v>
      </c>
    </row>
    <row r="103" spans="3:41">
      <c r="D103" s="125">
        <f t="shared" ca="1" si="18"/>
        <v>44557</v>
      </c>
      <c r="E103" s="129">
        <f t="shared" ca="1" si="21"/>
        <v>0</v>
      </c>
      <c r="F103" s="129">
        <f t="shared" ca="1" si="21"/>
        <v>0</v>
      </c>
      <c r="G103" s="129">
        <f t="shared" ca="1" si="21"/>
        <v>0</v>
      </c>
      <c r="H103" s="129">
        <f t="shared" ca="1" si="21"/>
        <v>0</v>
      </c>
      <c r="I103" s="129">
        <f t="shared" ca="1" si="21"/>
        <v>0</v>
      </c>
      <c r="J103" s="129">
        <f t="shared" ca="1" si="21"/>
        <v>0</v>
      </c>
      <c r="K103" s="129">
        <f t="shared" ca="1" si="21"/>
        <v>0</v>
      </c>
      <c r="L103" s="129">
        <f t="shared" ca="1" si="21"/>
        <v>0</v>
      </c>
      <c r="M103" s="129">
        <f t="shared" ca="1" si="21"/>
        <v>0</v>
      </c>
      <c r="N103" s="129">
        <f t="shared" ca="1" si="21"/>
        <v>0</v>
      </c>
      <c r="O103" s="129">
        <f t="shared" ca="1" si="21"/>
        <v>0</v>
      </c>
      <c r="P103" s="129">
        <f t="shared" ca="1" si="21"/>
        <v>0</v>
      </c>
      <c r="Q103" s="129">
        <f t="shared" ca="1" si="21"/>
        <v>0</v>
      </c>
      <c r="R103" s="129">
        <f t="shared" ca="1" si="21"/>
        <v>0</v>
      </c>
      <c r="S103" s="129">
        <f t="shared" ca="1" si="21"/>
        <v>0</v>
      </c>
      <c r="T103" s="129">
        <f t="shared" ca="1" si="21"/>
        <v>0</v>
      </c>
      <c r="U103" s="129">
        <f t="shared" ca="1" si="19"/>
        <v>0</v>
      </c>
      <c r="V103" s="129">
        <f t="shared" ca="1" si="19"/>
        <v>0</v>
      </c>
      <c r="W103" s="129">
        <f t="shared" ca="1" si="19"/>
        <v>0</v>
      </c>
      <c r="X103" s="129">
        <f t="shared" ca="1" si="19"/>
        <v>0</v>
      </c>
      <c r="Y103" s="129">
        <f t="shared" ca="1" si="19"/>
        <v>0</v>
      </c>
      <c r="Z103" s="129">
        <f t="shared" ca="1" si="19"/>
        <v>0</v>
      </c>
      <c r="AA103" s="129">
        <f t="shared" ca="1" si="19"/>
        <v>0</v>
      </c>
      <c r="AB103" s="129">
        <f t="shared" ca="1" si="19"/>
        <v>0</v>
      </c>
      <c r="AC103" s="129">
        <f t="shared" ca="1" si="19"/>
        <v>0</v>
      </c>
      <c r="AD103" s="129">
        <f t="shared" ca="1" si="19"/>
        <v>0</v>
      </c>
      <c r="AE103" s="129">
        <f t="shared" ca="1" si="19"/>
        <v>0</v>
      </c>
      <c r="AF103" s="129">
        <f t="shared" ca="1" si="19"/>
        <v>0</v>
      </c>
      <c r="AG103" s="129">
        <f t="shared" ca="1" si="19"/>
        <v>0</v>
      </c>
      <c r="AH103" s="129">
        <f t="shared" ca="1" si="19"/>
        <v>0</v>
      </c>
      <c r="AI103" s="129">
        <f t="shared" ca="1" si="19"/>
        <v>0</v>
      </c>
      <c r="AJ103" s="129">
        <f t="shared" ca="1" si="19"/>
        <v>0</v>
      </c>
      <c r="AK103" s="129">
        <f t="shared" ca="1" si="20"/>
        <v>0</v>
      </c>
      <c r="AL103" s="129">
        <f t="shared" ca="1" si="16"/>
        <v>0</v>
      </c>
      <c r="AM103" s="129">
        <f t="shared" ca="1" si="16"/>
        <v>0</v>
      </c>
      <c r="AN103" s="129">
        <f t="shared" ca="1" si="16"/>
        <v>0</v>
      </c>
      <c r="AO103" s="129">
        <f t="shared" ca="1" si="16"/>
        <v>0</v>
      </c>
    </row>
    <row r="104" spans="3:41">
      <c r="D104" s="125">
        <f t="shared" ca="1" si="18"/>
        <v>44558</v>
      </c>
      <c r="E104" s="129">
        <f t="shared" ca="1" si="21"/>
        <v>0</v>
      </c>
      <c r="F104" s="129">
        <f t="shared" ca="1" si="21"/>
        <v>0</v>
      </c>
      <c r="G104" s="129">
        <f t="shared" ca="1" si="21"/>
        <v>0</v>
      </c>
      <c r="H104" s="129">
        <f t="shared" ca="1" si="21"/>
        <v>0</v>
      </c>
      <c r="I104" s="129">
        <f t="shared" ca="1" si="21"/>
        <v>0</v>
      </c>
      <c r="J104" s="129">
        <f t="shared" ca="1" si="21"/>
        <v>0</v>
      </c>
      <c r="K104" s="129">
        <f t="shared" ca="1" si="21"/>
        <v>0</v>
      </c>
      <c r="L104" s="129">
        <f t="shared" ca="1" si="21"/>
        <v>0</v>
      </c>
      <c r="M104" s="129">
        <f t="shared" ca="1" si="21"/>
        <v>0</v>
      </c>
      <c r="N104" s="129">
        <f t="shared" ca="1" si="21"/>
        <v>0</v>
      </c>
      <c r="O104" s="129">
        <f t="shared" ca="1" si="21"/>
        <v>0</v>
      </c>
      <c r="P104" s="129">
        <f t="shared" ca="1" si="21"/>
        <v>0</v>
      </c>
      <c r="Q104" s="129">
        <f t="shared" ca="1" si="21"/>
        <v>0</v>
      </c>
      <c r="R104" s="129">
        <f t="shared" ca="1" si="21"/>
        <v>0</v>
      </c>
      <c r="S104" s="129">
        <f t="shared" ca="1" si="21"/>
        <v>0</v>
      </c>
      <c r="T104" s="129">
        <f t="shared" ca="1" si="21"/>
        <v>0</v>
      </c>
      <c r="U104" s="129">
        <f t="shared" ca="1" si="19"/>
        <v>0</v>
      </c>
      <c r="V104" s="129">
        <f t="shared" ca="1" si="19"/>
        <v>0</v>
      </c>
      <c r="W104" s="129">
        <f t="shared" ca="1" si="19"/>
        <v>0</v>
      </c>
      <c r="X104" s="129">
        <f t="shared" ca="1" si="19"/>
        <v>0</v>
      </c>
      <c r="Y104" s="129">
        <f t="shared" ca="1" si="19"/>
        <v>0</v>
      </c>
      <c r="Z104" s="129">
        <f t="shared" ca="1" si="19"/>
        <v>0</v>
      </c>
      <c r="AA104" s="129">
        <f t="shared" ca="1" si="19"/>
        <v>0</v>
      </c>
      <c r="AB104" s="129">
        <f t="shared" ca="1" si="19"/>
        <v>0</v>
      </c>
      <c r="AC104" s="129">
        <f t="shared" ca="1" si="19"/>
        <v>0</v>
      </c>
      <c r="AD104" s="129">
        <f t="shared" ca="1" si="19"/>
        <v>0</v>
      </c>
      <c r="AE104" s="129">
        <f t="shared" ca="1" si="19"/>
        <v>0</v>
      </c>
      <c r="AF104" s="129">
        <f t="shared" ca="1" si="19"/>
        <v>0</v>
      </c>
      <c r="AG104" s="129">
        <f t="shared" ca="1" si="19"/>
        <v>0</v>
      </c>
      <c r="AH104" s="129">
        <f t="shared" ca="1" si="19"/>
        <v>0</v>
      </c>
      <c r="AI104" s="129">
        <f t="shared" ca="1" si="19"/>
        <v>0</v>
      </c>
      <c r="AJ104" s="129">
        <f t="shared" ca="1" si="19"/>
        <v>0</v>
      </c>
      <c r="AK104" s="129">
        <f t="shared" ca="1" si="20"/>
        <v>0</v>
      </c>
      <c r="AL104" s="129">
        <f t="shared" ca="1" si="16"/>
        <v>0</v>
      </c>
      <c r="AM104" s="129">
        <f t="shared" ca="1" si="16"/>
        <v>0</v>
      </c>
      <c r="AN104" s="129">
        <f t="shared" ca="1" si="16"/>
        <v>0</v>
      </c>
      <c r="AO104" s="129">
        <f t="shared" ca="1" si="16"/>
        <v>0</v>
      </c>
    </row>
    <row r="105" spans="3:41">
      <c r="D105" s="125">
        <f t="shared" ca="1" si="18"/>
        <v>44559</v>
      </c>
      <c r="E105" s="129">
        <f t="shared" ca="1" si="21"/>
        <v>0</v>
      </c>
      <c r="F105" s="129">
        <f t="shared" ca="1" si="21"/>
        <v>0</v>
      </c>
      <c r="G105" s="129">
        <f t="shared" ca="1" si="21"/>
        <v>0</v>
      </c>
      <c r="H105" s="129">
        <f t="shared" ca="1" si="21"/>
        <v>0</v>
      </c>
      <c r="I105" s="129">
        <f t="shared" ca="1" si="21"/>
        <v>0</v>
      </c>
      <c r="J105" s="129">
        <f t="shared" ca="1" si="21"/>
        <v>0</v>
      </c>
      <c r="K105" s="129">
        <f t="shared" ca="1" si="21"/>
        <v>0</v>
      </c>
      <c r="L105" s="129">
        <f t="shared" ca="1" si="21"/>
        <v>0</v>
      </c>
      <c r="M105" s="129">
        <f t="shared" ca="1" si="21"/>
        <v>0</v>
      </c>
      <c r="N105" s="129">
        <f t="shared" ca="1" si="21"/>
        <v>0</v>
      </c>
      <c r="O105" s="129">
        <f t="shared" ca="1" si="21"/>
        <v>0</v>
      </c>
      <c r="P105" s="129">
        <f t="shared" ca="1" si="21"/>
        <v>0</v>
      </c>
      <c r="Q105" s="129">
        <f t="shared" ca="1" si="21"/>
        <v>0</v>
      </c>
      <c r="R105" s="129">
        <f t="shared" ca="1" si="21"/>
        <v>0</v>
      </c>
      <c r="S105" s="129">
        <f t="shared" ca="1" si="21"/>
        <v>0</v>
      </c>
      <c r="T105" s="129">
        <f t="shared" ca="1" si="21"/>
        <v>0</v>
      </c>
      <c r="U105" s="129">
        <f t="shared" ref="U105:AK105" ca="1" si="22">IFERROR((OptionPrice(LEFT($C$79),U$72,$C$74,($C$75-$D105+1)/365,$C$76,$C$78,$C$77)-$C$80)*$C$81,0)</f>
        <v>0</v>
      </c>
      <c r="V105" s="129">
        <f t="shared" ca="1" si="22"/>
        <v>0</v>
      </c>
      <c r="W105" s="129">
        <f t="shared" ca="1" si="22"/>
        <v>0</v>
      </c>
      <c r="X105" s="129">
        <f t="shared" ca="1" si="22"/>
        <v>0</v>
      </c>
      <c r="Y105" s="129">
        <f t="shared" ca="1" si="22"/>
        <v>0</v>
      </c>
      <c r="Z105" s="129">
        <f t="shared" ca="1" si="22"/>
        <v>0</v>
      </c>
      <c r="AA105" s="129">
        <f t="shared" ca="1" si="22"/>
        <v>0</v>
      </c>
      <c r="AB105" s="129">
        <f t="shared" ca="1" si="22"/>
        <v>0</v>
      </c>
      <c r="AC105" s="129">
        <f t="shared" ca="1" si="22"/>
        <v>0</v>
      </c>
      <c r="AD105" s="129">
        <f t="shared" ca="1" si="22"/>
        <v>0</v>
      </c>
      <c r="AE105" s="129">
        <f t="shared" ca="1" si="22"/>
        <v>0</v>
      </c>
      <c r="AF105" s="129">
        <f t="shared" ca="1" si="22"/>
        <v>0</v>
      </c>
      <c r="AG105" s="129">
        <f t="shared" ca="1" si="22"/>
        <v>0</v>
      </c>
      <c r="AH105" s="129">
        <f t="shared" ca="1" si="22"/>
        <v>0</v>
      </c>
      <c r="AI105" s="129">
        <f t="shared" ca="1" si="22"/>
        <v>0</v>
      </c>
      <c r="AJ105" s="129">
        <f t="shared" ca="1" si="22"/>
        <v>0</v>
      </c>
      <c r="AK105" s="129">
        <f t="shared" ca="1" si="22"/>
        <v>0</v>
      </c>
      <c r="AL105" s="129">
        <f t="shared" ca="1" si="16"/>
        <v>0</v>
      </c>
      <c r="AM105" s="129">
        <f t="shared" ca="1" si="16"/>
        <v>0</v>
      </c>
      <c r="AN105" s="129">
        <f t="shared" ca="1" si="16"/>
        <v>0</v>
      </c>
      <c r="AO105" s="129">
        <f t="shared" ca="1" si="16"/>
        <v>0</v>
      </c>
    </row>
    <row r="106" spans="3:41">
      <c r="E106" s="130"/>
      <c r="F106" s="130"/>
      <c r="G106" s="130"/>
      <c r="H106" s="130"/>
      <c r="I106" s="130"/>
      <c r="J106" s="130"/>
      <c r="K106" s="130"/>
      <c r="L106" s="130"/>
      <c r="M106" s="130"/>
      <c r="N106" s="130"/>
      <c r="O106" s="130"/>
      <c r="P106" s="130"/>
      <c r="Q106" s="130"/>
      <c r="R106" s="130"/>
      <c r="S106" s="130"/>
      <c r="T106" s="130"/>
      <c r="U106" s="130"/>
      <c r="V106" s="130"/>
      <c r="W106" s="130"/>
      <c r="X106" s="130"/>
      <c r="Y106" s="130"/>
      <c r="Z106" s="130"/>
      <c r="AA106" s="130"/>
      <c r="AB106" s="130"/>
      <c r="AC106" s="130"/>
      <c r="AD106" s="130"/>
      <c r="AE106" s="130"/>
      <c r="AF106" s="130"/>
      <c r="AG106" s="130"/>
      <c r="AH106" s="130"/>
      <c r="AI106" s="130"/>
      <c r="AJ106" s="130"/>
      <c r="AK106" s="130"/>
      <c r="AL106" s="130"/>
      <c r="AM106" s="130"/>
      <c r="AN106" s="130"/>
      <c r="AO106" s="130"/>
    </row>
    <row r="107" spans="3:41">
      <c r="E107" s="130"/>
      <c r="F107" s="130"/>
      <c r="G107" s="130"/>
      <c r="H107" s="130"/>
      <c r="I107" s="130"/>
      <c r="J107" s="130"/>
      <c r="K107" s="130"/>
      <c r="L107" s="130"/>
      <c r="M107" s="130"/>
      <c r="N107" s="130"/>
      <c r="O107" s="130"/>
      <c r="P107" s="130"/>
      <c r="Q107" s="130"/>
      <c r="R107" s="130"/>
      <c r="S107" s="130"/>
      <c r="T107" s="130"/>
      <c r="U107" s="130"/>
      <c r="V107" s="130"/>
      <c r="W107" s="130"/>
      <c r="X107" s="130"/>
      <c r="Y107" s="130"/>
      <c r="Z107" s="130"/>
      <c r="AA107" s="130"/>
      <c r="AB107" s="130"/>
      <c r="AC107" s="130"/>
      <c r="AD107" s="130"/>
      <c r="AE107" s="130"/>
      <c r="AF107" s="130"/>
      <c r="AG107" s="130"/>
      <c r="AH107" s="130"/>
      <c r="AI107" s="130"/>
      <c r="AJ107" s="130"/>
      <c r="AK107" s="130"/>
      <c r="AL107" s="130"/>
      <c r="AM107" s="130"/>
      <c r="AN107" s="130"/>
      <c r="AO107" s="130"/>
    </row>
    <row r="108" spans="3:41">
      <c r="E108" s="130"/>
      <c r="F108" s="130"/>
      <c r="G108" s="130"/>
      <c r="H108" s="130"/>
      <c r="I108" s="130"/>
      <c r="J108" s="130"/>
      <c r="K108" s="130"/>
      <c r="L108" s="130"/>
      <c r="M108" s="130"/>
      <c r="N108" s="130"/>
      <c r="O108" s="130"/>
      <c r="P108" s="130"/>
      <c r="Q108" s="130"/>
      <c r="R108" s="130"/>
      <c r="S108" s="130"/>
      <c r="T108" s="130"/>
      <c r="U108" s="130"/>
      <c r="V108" s="130"/>
      <c r="W108" s="130"/>
      <c r="X108" s="130"/>
      <c r="Y108" s="130"/>
      <c r="Z108" s="130"/>
      <c r="AA108" s="130"/>
      <c r="AB108" s="130"/>
      <c r="AC108" s="130"/>
      <c r="AD108" s="130"/>
      <c r="AE108" s="130"/>
      <c r="AF108" s="130"/>
      <c r="AG108" s="130"/>
      <c r="AH108" s="130"/>
      <c r="AI108" s="130"/>
      <c r="AJ108" s="130"/>
      <c r="AK108" s="130"/>
      <c r="AL108" s="130"/>
      <c r="AM108" s="130"/>
      <c r="AN108" s="130"/>
      <c r="AO108" s="130"/>
    </row>
    <row r="109" spans="3:41">
      <c r="D109" s="16" t="s">
        <v>90</v>
      </c>
      <c r="E109" s="123">
        <f>E72</f>
        <v>17566.166499999999</v>
      </c>
      <c r="F109" s="124">
        <f t="shared" ref="F109:AO109" si="23">F72</f>
        <v>17618.864999499998</v>
      </c>
      <c r="G109" s="124">
        <f t="shared" si="23"/>
        <v>17671.721594498496</v>
      </c>
      <c r="H109" s="124">
        <f t="shared" si="23"/>
        <v>17724.73675928199</v>
      </c>
      <c r="I109" s="124">
        <f t="shared" si="23"/>
        <v>17777.910969559834</v>
      </c>
      <c r="J109" s="124">
        <f t="shared" si="23"/>
        <v>17831.244702468513</v>
      </c>
      <c r="K109" s="124">
        <f t="shared" si="23"/>
        <v>17884.738436575917</v>
      </c>
      <c r="L109" s="124">
        <f t="shared" si="23"/>
        <v>17938.392651885642</v>
      </c>
      <c r="M109" s="124">
        <f t="shared" si="23"/>
        <v>17992.207829841296</v>
      </c>
      <c r="N109" s="124">
        <f t="shared" si="23"/>
        <v>18046.184453330818</v>
      </c>
      <c r="O109" s="124">
        <f t="shared" si="23"/>
        <v>18100.323006690807</v>
      </c>
      <c r="P109" s="124">
        <f t="shared" si="23"/>
        <v>18154.623975710878</v>
      </c>
      <c r="Q109" s="124">
        <f t="shared" si="23"/>
        <v>18209.087847638009</v>
      </c>
      <c r="R109" s="124">
        <f t="shared" si="23"/>
        <v>18263.715111180922</v>
      </c>
      <c r="S109" s="124">
        <f t="shared" si="23"/>
        <v>18318.506256514462</v>
      </c>
      <c r="T109" s="124">
        <f t="shared" si="23"/>
        <v>18373.461775284002</v>
      </c>
      <c r="U109" s="124">
        <f t="shared" si="23"/>
        <v>18428.582160609851</v>
      </c>
      <c r="V109" s="124">
        <f t="shared" si="23"/>
        <v>18483.867907091677</v>
      </c>
      <c r="W109" s="124">
        <f t="shared" si="23"/>
        <v>18539.319510812951</v>
      </c>
      <c r="X109" s="124">
        <f t="shared" si="23"/>
        <v>18594.937469345386</v>
      </c>
      <c r="Y109" s="124">
        <f t="shared" si="23"/>
        <v>18650.72228175342</v>
      </c>
      <c r="Z109" s="124">
        <f t="shared" si="23"/>
        <v>18706.674448598678</v>
      </c>
      <c r="AA109" s="124">
        <f t="shared" si="23"/>
        <v>18762.794471944471</v>
      </c>
      <c r="AB109" s="124">
        <f t="shared" si="23"/>
        <v>18819.082855360302</v>
      </c>
      <c r="AC109" s="124">
        <f t="shared" si="23"/>
        <v>18875.540103926382</v>
      </c>
      <c r="AD109" s="124">
        <f t="shared" si="23"/>
        <v>18932.166724238159</v>
      </c>
      <c r="AE109" s="124">
        <f t="shared" si="23"/>
        <v>18988.963224410872</v>
      </c>
      <c r="AF109" s="124">
        <f t="shared" si="23"/>
        <v>19045.930114084102</v>
      </c>
      <c r="AG109" s="124">
        <f t="shared" si="23"/>
        <v>19103.067904426352</v>
      </c>
      <c r="AH109" s="124">
        <f t="shared" si="23"/>
        <v>19160.37710813963</v>
      </c>
      <c r="AI109" s="124">
        <f t="shared" si="23"/>
        <v>19217.858239464047</v>
      </c>
      <c r="AJ109" s="124">
        <f t="shared" si="23"/>
        <v>19275.511814182439</v>
      </c>
      <c r="AK109" s="124">
        <f t="shared" si="23"/>
        <v>19333.338349624984</v>
      </c>
      <c r="AL109" s="124">
        <f t="shared" si="23"/>
        <v>19391.338364673858</v>
      </c>
      <c r="AM109" s="124">
        <f t="shared" si="23"/>
        <v>19449.512379767879</v>
      </c>
      <c r="AN109" s="124">
        <f t="shared" si="23"/>
        <v>19507.860916907179</v>
      </c>
      <c r="AO109" s="124">
        <f t="shared" si="23"/>
        <v>19566.384499657899</v>
      </c>
    </row>
    <row r="110" spans="3:41">
      <c r="D110" s="75" t="s">
        <v>30</v>
      </c>
      <c r="E110" s="145">
        <f>E73</f>
        <v>-3.0000000000000027E-2</v>
      </c>
      <c r="F110" s="145">
        <f t="shared" ref="F110:AO110" si="24">F73</f>
        <v>-2.7090000000000169E-2</v>
      </c>
      <c r="G110" s="145">
        <f t="shared" si="24"/>
        <v>-2.4171270000000189E-2</v>
      </c>
      <c r="H110" s="145">
        <f t="shared" si="24"/>
        <v>-2.1243783810000361E-2</v>
      </c>
      <c r="I110" s="145">
        <f t="shared" si="24"/>
        <v>-1.8307515161430477E-2</v>
      </c>
      <c r="J110" s="145">
        <f t="shared" si="24"/>
        <v>-1.53624377069147E-2</v>
      </c>
      <c r="K110" s="145">
        <f t="shared" si="24"/>
        <v>-1.2408525020035643E-2</v>
      </c>
      <c r="L110" s="145">
        <f t="shared" si="24"/>
        <v>-9.445750595095892E-3</v>
      </c>
      <c r="M110" s="145">
        <f t="shared" si="24"/>
        <v>-6.4740878468813046E-3</v>
      </c>
      <c r="N110" s="145">
        <f t="shared" si="24"/>
        <v>-3.4935101104220934E-3</v>
      </c>
      <c r="O110" s="145">
        <f t="shared" si="24"/>
        <v>-5.0399064075346001E-4</v>
      </c>
      <c r="P110" s="145">
        <f t="shared" si="24"/>
        <v>2.4944973873242127E-3</v>
      </c>
      <c r="Q110" s="145">
        <f t="shared" si="24"/>
        <v>5.501980879486057E-3</v>
      </c>
      <c r="R110" s="145">
        <f t="shared" si="24"/>
        <v>8.5184868221244159E-3</v>
      </c>
      <c r="S110" s="145">
        <f t="shared" si="24"/>
        <v>1.1544042282590539E-2</v>
      </c>
      <c r="T110" s="145">
        <f t="shared" si="24"/>
        <v>1.4578674409438275E-2</v>
      </c>
      <c r="U110" s="145">
        <f t="shared" si="24"/>
        <v>1.7622410432666324E-2</v>
      </c>
      <c r="V110" s="145">
        <f t="shared" si="24"/>
        <v>2.0675277663964264E-2</v>
      </c>
      <c r="W110" s="145">
        <f t="shared" si="24"/>
        <v>2.373730349695613E-2</v>
      </c>
      <c r="X110" s="145">
        <f t="shared" si="24"/>
        <v>2.6808515407446665E-2</v>
      </c>
      <c r="Y110" s="145">
        <f t="shared" si="24"/>
        <v>2.9888940953668897E-2</v>
      </c>
      <c r="Z110" s="145">
        <f t="shared" si="24"/>
        <v>3.2978607776529723E-2</v>
      </c>
      <c r="AA110" s="145">
        <f t="shared" si="24"/>
        <v>3.6077543599859263E-2</v>
      </c>
      <c r="AB110" s="145">
        <f t="shared" si="24"/>
        <v>3.9185776230658664E-2</v>
      </c>
      <c r="AC110" s="145">
        <f t="shared" si="24"/>
        <v>4.2303333559350564E-2</v>
      </c>
      <c r="AD110" s="145">
        <f t="shared" si="24"/>
        <v>4.5430243560028449E-2</v>
      </c>
      <c r="AE110" s="145">
        <f t="shared" si="24"/>
        <v>4.8566534290708452E-2</v>
      </c>
      <c r="AF110" s="145">
        <f t="shared" si="24"/>
        <v>5.1712233893580484E-2</v>
      </c>
      <c r="AG110" s="145">
        <f t="shared" si="24"/>
        <v>5.4867370595261145E-2</v>
      </c>
      <c r="AH110" s="145">
        <f t="shared" si="24"/>
        <v>5.8031972707046853E-2</v>
      </c>
      <c r="AI110" s="145">
        <f t="shared" si="24"/>
        <v>6.1206068625167864E-2</v>
      </c>
      <c r="AJ110" s="145">
        <f t="shared" si="24"/>
        <v>6.4389686831043402E-2</v>
      </c>
      <c r="AK110" s="145">
        <f t="shared" si="24"/>
        <v>6.7582855891536342E-2</v>
      </c>
      <c r="AL110" s="145">
        <f t="shared" si="24"/>
        <v>7.0785604459211005E-2</v>
      </c>
      <c r="AM110" s="145">
        <f t="shared" si="24"/>
        <v>7.3997961272588508E-2</v>
      </c>
      <c r="AN110" s="145">
        <f t="shared" si="24"/>
        <v>7.7219955156406117E-2</v>
      </c>
      <c r="AO110" s="145">
        <f t="shared" si="24"/>
        <v>8.0451615021875256E-2</v>
      </c>
    </row>
    <row r="111" spans="3:41">
      <c r="D111" s="125">
        <f ca="1">TODAY()</f>
        <v>44516</v>
      </c>
      <c r="E111" s="129">
        <f ca="1">E37*$C$36+E74*$C$73</f>
        <v>-77946.081166011209</v>
      </c>
      <c r="F111" s="129">
        <f t="shared" ref="F111:AO111" ca="1" si="25">F37*$C$36+F74*$C$73</f>
        <v>-75885.760805859449</v>
      </c>
      <c r="G111" s="129">
        <f t="shared" ca="1" si="25"/>
        <v>-73591.042612152844</v>
      </c>
      <c r="H111" s="129">
        <f t="shared" ca="1" si="25"/>
        <v>-71060.253723342801</v>
      </c>
      <c r="I111" s="129">
        <f t="shared" ca="1" si="25"/>
        <v>-68296.623066052067</v>
      </c>
      <c r="J111" s="129">
        <f t="shared" ca="1" si="25"/>
        <v>-65308.764513338319</v>
      </c>
      <c r="K111" s="129">
        <f t="shared" ca="1" si="25"/>
        <v>-62111.004956133525</v>
      </c>
      <c r="L111" s="129">
        <f t="shared" ca="1" si="25"/>
        <v>-58723.526207673967</v>
      </c>
      <c r="M111" s="129">
        <f t="shared" ca="1" si="25"/>
        <v>-55172.297241915498</v>
      </c>
      <c r="N111" s="129">
        <f t="shared" ca="1" si="25"/>
        <v>-51488.7830420299</v>
      </c>
      <c r="O111" s="129">
        <f t="shared" ca="1" si="25"/>
        <v>-47709.427761673374</v>
      </c>
      <c r="P111" s="129">
        <f t="shared" ca="1" si="25"/>
        <v>-43874.922259914703</v>
      </c>
      <c r="Q111" s="129">
        <f t="shared" ca="1" si="25"/>
        <v>-40029.278516190883</v>
      </c>
      <c r="R111" s="129">
        <f t="shared" ca="1" si="25"/>
        <v>-36218.745063700226</v>
      </c>
      <c r="S111" s="129">
        <f t="shared" ca="1" si="25"/>
        <v>-32490.60752004234</v>
      </c>
      <c r="T111" s="129">
        <f t="shared" ca="1" si="25"/>
        <v>-28891.925765538283</v>
      </c>
      <c r="U111" s="129">
        <f t="shared" ca="1" si="25"/>
        <v>-25468.263720397226</v>
      </c>
      <c r="V111" s="129">
        <f t="shared" ca="1" si="25"/>
        <v>-22262.468631611409</v>
      </c>
      <c r="W111" s="129">
        <f t="shared" ca="1" si="25"/>
        <v>-19313.554198992555</v>
      </c>
      <c r="X111" s="129">
        <f t="shared" ca="1" si="25"/>
        <v>-16655.735927166643</v>
      </c>
      <c r="Y111" s="129">
        <f t="shared" ca="1" si="25"/>
        <v>-14317.658232270784</v>
      </c>
      <c r="Z111" s="129">
        <f t="shared" ca="1" si="25"/>
        <v>-12321.841728210893</v>
      </c>
      <c r="AA111" s="129">
        <f t="shared" ca="1" si="25"/>
        <v>-10684.366599736124</v>
      </c>
      <c r="AB111" s="129">
        <f t="shared" ca="1" si="25"/>
        <v>-9414.7949569246557</v>
      </c>
      <c r="AC111" s="129">
        <f t="shared" ca="1" si="25"/>
        <v>-8516.3224804648926</v>
      </c>
      <c r="AD111" s="129">
        <f t="shared" ca="1" si="25"/>
        <v>-7986.1383570816542</v>
      </c>
      <c r="AE111" s="129">
        <f t="shared" ca="1" si="25"/>
        <v>-7815.9631724243809</v>
      </c>
      <c r="AF111" s="129">
        <f t="shared" ca="1" si="25"/>
        <v>-7992.7275823684759</v>
      </c>
      <c r="AG111" s="129">
        <f t="shared" ca="1" si="25"/>
        <v>-8499.3505032785761</v>
      </c>
      <c r="AH111" s="129">
        <f t="shared" ca="1" si="25"/>
        <v>-9315.5742951362336</v>
      </c>
      <c r="AI111" s="129">
        <f t="shared" ca="1" si="25"/>
        <v>-10418.815787082713</v>
      </c>
      <c r="AJ111" s="129">
        <f t="shared" ca="1" si="25"/>
        <v>-11784.995657438238</v>
      </c>
      <c r="AK111" s="129">
        <f t="shared" ca="1" si="25"/>
        <v>-13389.314137681504</v>
      </c>
      <c r="AL111" s="129">
        <f t="shared" ca="1" si="25"/>
        <v>-15206.947688972461</v>
      </c>
      <c r="AM111" s="129">
        <f t="shared" ca="1" si="25"/>
        <v>-17213.648604009359</v>
      </c>
      <c r="AN111" s="129">
        <f t="shared" ca="1" si="25"/>
        <v>-19386.236848020955</v>
      </c>
      <c r="AO111" s="129">
        <f t="shared" ca="1" si="25"/>
        <v>-21702.980374457373</v>
      </c>
    </row>
    <row r="112" spans="3:41">
      <c r="C112" s="120">
        <f ca="1">WORKDAY(D111,1)</f>
        <v>44517</v>
      </c>
      <c r="D112" s="125">
        <f ca="1">WORKDAY(D111,1)</f>
        <v>44517</v>
      </c>
      <c r="E112" s="129">
        <f t="shared" ref="E112:AO112" ca="1" si="26">E38*$C$36+E75*$C$73</f>
        <v>-79179.576463486592</v>
      </c>
      <c r="F112" s="129">
        <f t="shared" ca="1" si="26"/>
        <v>-77165.880733123951</v>
      </c>
      <c r="G112" s="129">
        <f t="shared" ca="1" si="26"/>
        <v>-74895.720746988212</v>
      </c>
      <c r="H112" s="129">
        <f t="shared" ca="1" si="26"/>
        <v>-72363.736781287589</v>
      </c>
      <c r="I112" s="129">
        <f t="shared" ca="1" si="26"/>
        <v>-69570.063344319875</v>
      </c>
      <c r="J112" s="129">
        <f t="shared" ca="1" si="26"/>
        <v>-66521.034608512113</v>
      </c>
      <c r="K112" s="129">
        <f t="shared" ca="1" si="26"/>
        <v>-63229.710218223008</v>
      </c>
      <c r="L112" s="129">
        <f t="shared" ca="1" si="26"/>
        <v>-59716.174321739825</v>
      </c>
      <c r="M112" s="129">
        <f t="shared" ca="1" si="26"/>
        <v>-56007.569893658227</v>
      </c>
      <c r="N112" s="129">
        <f t="shared" ca="1" si="26"/>
        <v>-52137.843226115772</v>
      </c>
      <c r="O112" s="129">
        <f t="shared" ca="1" si="26"/>
        <v>-48147.189157590743</v>
      </c>
      <c r="P112" s="129">
        <f t="shared" ca="1" si="26"/>
        <v>-44081.205140856851</v>
      </c>
      <c r="Q112" s="129">
        <f t="shared" ca="1" si="26"/>
        <v>-39989.780350716639</v>
      </c>
      <c r="R112" s="129">
        <f t="shared" ca="1" si="26"/>
        <v>-35925.763289976567</v>
      </c>
      <c r="S112" s="129">
        <f t="shared" ca="1" si="26"/>
        <v>-31943.466360821003</v>
      </c>
      <c r="T112" s="129">
        <f t="shared" ca="1" si="26"/>
        <v>-28097.07735742072</v>
      </c>
      <c r="U112" s="129">
        <f t="shared" ca="1" si="26"/>
        <v>-24439.054799362159</v>
      </c>
      <c r="V112" s="129">
        <f t="shared" ca="1" si="26"/>
        <v>-21018.585830159143</v>
      </c>
      <c r="W112" s="129">
        <f t="shared" ca="1" si="26"/>
        <v>-17880.181856219679</v>
      </c>
      <c r="X112" s="129">
        <f t="shared" ca="1" si="26"/>
        <v>-15062.478467179884</v>
      </c>
      <c r="Y112" s="129">
        <f t="shared" ca="1" si="26"/>
        <v>-12597.293164635354</v>
      </c>
      <c r="Z112" s="129">
        <f t="shared" ca="1" si="26"/>
        <v>-10508.978106483301</v>
      </c>
      <c r="AA112" s="129">
        <f t="shared" ca="1" si="26"/>
        <v>-8814.086781529295</v>
      </c>
      <c r="AB112" s="129">
        <f t="shared" ca="1" si="26"/>
        <v>-7521.3547241155466</v>
      </c>
      <c r="AC112" s="129">
        <f t="shared" ca="1" si="26"/>
        <v>-6631.9765069594723</v>
      </c>
      <c r="AD112" s="129">
        <f t="shared" ca="1" si="26"/>
        <v>-6140.145608738836</v>
      </c>
      <c r="AE112" s="129">
        <f t="shared" ca="1" si="26"/>
        <v>-6033.8113745566225</v>
      </c>
      <c r="AF112" s="129">
        <f t="shared" ca="1" si="26"/>
        <v>-6295.5988632042136</v>
      </c>
      <c r="AG112" s="129">
        <f t="shared" ca="1" si="26"/>
        <v>-6903.833212704194</v>
      </c>
      <c r="AH112" s="129">
        <f t="shared" ca="1" si="26"/>
        <v>-7833.6101812693523</v>
      </c>
      <c r="AI112" s="129">
        <f t="shared" ca="1" si="26"/>
        <v>-9057.8583197766566</v>
      </c>
      <c r="AJ112" s="129">
        <f t="shared" ca="1" si="26"/>
        <v>-10548.345119007165</v>
      </c>
      <c r="AK112" s="129">
        <f t="shared" ca="1" si="26"/>
        <v>-12276.588585901103</v>
      </c>
      <c r="AL112" s="129">
        <f t="shared" ca="1" si="26"/>
        <v>-14214.646093982621</v>
      </c>
      <c r="AM112" s="129">
        <f t="shared" ca="1" si="26"/>
        <v>-16335.763095602131</v>
      </c>
      <c r="AN112" s="129">
        <f t="shared" ca="1" si="26"/>
        <v>-18614.874547563522</v>
      </c>
      <c r="AO112" s="129">
        <f t="shared" ca="1" si="26"/>
        <v>-21028.961016424379</v>
      </c>
    </row>
    <row r="113" spans="3:41">
      <c r="C113" s="121"/>
      <c r="D113" s="125">
        <f t="shared" ref="D113:D142" ca="1" si="27">WORKDAY(D112,1)</f>
        <v>44518</v>
      </c>
      <c r="E113" s="129">
        <f t="shared" ref="E113:AO113" ca="1" si="28">E39*$C$36+E76*$C$73</f>
        <v>-80501.09778264162</v>
      </c>
      <c r="F113" s="129">
        <f t="shared" ca="1" si="28"/>
        <v>-78557.853094457838</v>
      </c>
      <c r="G113" s="129">
        <f t="shared" ca="1" si="28"/>
        <v>-76334.593729851957</v>
      </c>
      <c r="H113" s="129">
        <f t="shared" ca="1" si="28"/>
        <v>-73820.899711297563</v>
      </c>
      <c r="I113" s="129">
        <f t="shared" ca="1" si="28"/>
        <v>-71012.448298662712</v>
      </c>
      <c r="J113" s="129">
        <f t="shared" ca="1" si="28"/>
        <v>-67912.042085825247</v>
      </c>
      <c r="K113" s="129">
        <f t="shared" ca="1" si="28"/>
        <v>-64530.434824624514</v>
      </c>
      <c r="L113" s="129">
        <f t="shared" ca="1" si="28"/>
        <v>-60886.882539452585</v>
      </c>
      <c r="M113" s="129">
        <f t="shared" ca="1" si="28"/>
        <v>-57009.358195424509</v>
      </c>
      <c r="N113" s="129">
        <f t="shared" ca="1" si="28"/>
        <v>-52934.384897775315</v>
      </c>
      <c r="O113" s="129">
        <f t="shared" ca="1" si="28"/>
        <v>-48706.46442318998</v>
      </c>
      <c r="P113" s="129">
        <f t="shared" ca="1" si="28"/>
        <v>-44377.103317961359</v>
      </c>
      <c r="Q113" s="129">
        <f t="shared" ca="1" si="28"/>
        <v>-40003.465870040149</v>
      </c>
      <c r="R113" s="129">
        <f t="shared" ca="1" si="28"/>
        <v>-35646.709701550251</v>
      </c>
      <c r="S113" s="129">
        <f t="shared" ca="1" si="28"/>
        <v>-31370.083193843493</v>
      </c>
      <c r="T113" s="129">
        <f t="shared" ca="1" si="28"/>
        <v>-27236.882283501109</v>
      </c>
      <c r="U113" s="129">
        <f t="shared" ca="1" si="28"/>
        <v>-23308.375604350884</v>
      </c>
      <c r="V113" s="129">
        <f t="shared" ca="1" si="28"/>
        <v>-19641.810361295349</v>
      </c>
      <c r="W113" s="129">
        <f t="shared" ca="1" si="28"/>
        <v>-16288.606317567701</v>
      </c>
      <c r="X113" s="129">
        <f t="shared" ca="1" si="28"/>
        <v>-13292.83226767648</v>
      </c>
      <c r="Y113" s="129">
        <f t="shared" ca="1" si="28"/>
        <v>-10690.039520417122</v>
      </c>
      <c r="Z113" s="129">
        <f t="shared" ca="1" si="28"/>
        <v>-8506.502027660099</v>
      </c>
      <c r="AA113" s="129">
        <f t="shared" ca="1" si="28"/>
        <v>-6758.8850960253694</v>
      </c>
      <c r="AB113" s="129">
        <f t="shared" ca="1" si="28"/>
        <v>-5454.3365318825672</v>
      </c>
      <c r="AC113" s="129">
        <f t="shared" ca="1" si="28"/>
        <v>-4590.9679516580654</v>
      </c>
      <c r="AD113" s="129">
        <f t="shared" ca="1" si="28"/>
        <v>-4158.6718899634434</v>
      </c>
      <c r="AE113" s="129">
        <f t="shared" ca="1" si="28"/>
        <v>-4140.2038101274229</v>
      </c>
      <c r="AF113" s="129">
        <f t="shared" ca="1" si="28"/>
        <v>-4512.448092224251</v>
      </c>
      <c r="AG113" s="129">
        <f t="shared" ca="1" si="28"/>
        <v>-5247.7837968827807</v>
      </c>
      <c r="AH113" s="129">
        <f t="shared" ca="1" si="28"/>
        <v>-6315.469090475206</v>
      </c>
      <c r="AI113" s="129">
        <f t="shared" ca="1" si="28"/>
        <v>-7682.9717372385785</v>
      </c>
      <c r="AJ113" s="129">
        <f t="shared" ca="1" si="28"/>
        <v>-9317.1856924687745</v>
      </c>
      <c r="AK113" s="129">
        <f t="shared" ca="1" si="28"/>
        <v>-11185.48902873171</v>
      </c>
      <c r="AL113" s="129">
        <f t="shared" ca="1" si="28"/>
        <v>-13256.614621296641</v>
      </c>
      <c r="AM113" s="129">
        <f t="shared" ca="1" si="28"/>
        <v>-15501.320764670701</v>
      </c>
      <c r="AN113" s="129">
        <f t="shared" ca="1" si="28"/>
        <v>-17892.862999275181</v>
      </c>
      <c r="AO113" s="129">
        <f t="shared" ca="1" si="28"/>
        <v>-20407.280040372105</v>
      </c>
    </row>
    <row r="114" spans="3:41">
      <c r="C114" s="122"/>
      <c r="D114" s="125">
        <f t="shared" ca="1" si="27"/>
        <v>44519</v>
      </c>
      <c r="E114" s="129">
        <f t="shared" ref="E114:AO114" ca="1" si="29">E40*$C$36+E77*$C$73</f>
        <v>-81908.154220775439</v>
      </c>
      <c r="F114" s="129">
        <f t="shared" ca="1" si="29"/>
        <v>-80066.617835128098</v>
      </c>
      <c r="G114" s="129">
        <f t="shared" ca="1" si="29"/>
        <v>-77920.75070679831</v>
      </c>
      <c r="H114" s="129">
        <f t="shared" ca="1" si="29"/>
        <v>-75453.165324165995</v>
      </c>
      <c r="I114" s="129">
        <f t="shared" ca="1" si="29"/>
        <v>-72653.101058525397</v>
      </c>
      <c r="J114" s="129">
        <f t="shared" ca="1" si="29"/>
        <v>-69517.925645565396</v>
      </c>
      <c r="K114" s="129">
        <f t="shared" ca="1" si="29"/>
        <v>-66054.422929353779</v>
      </c>
      <c r="L114" s="129">
        <f t="shared" ca="1" si="29"/>
        <v>-62279.753933199354</v>
      </c>
      <c r="M114" s="129">
        <f t="shared" ca="1" si="29"/>
        <v>-58221.98933950458</v>
      </c>
      <c r="N114" s="129">
        <f t="shared" ca="1" si="29"/>
        <v>-53920.132789345575</v>
      </c>
      <c r="O114" s="129">
        <f t="shared" ca="1" si="29"/>
        <v>-49423.585032758638</v>
      </c>
      <c r="P114" s="129">
        <f t="shared" ca="1" si="29"/>
        <v>-44791.036725968865</v>
      </c>
      <c r="Q114" s="129">
        <f t="shared" ca="1" si="29"/>
        <v>-40088.819465135952</v>
      </c>
      <c r="R114" s="129">
        <f t="shared" ca="1" si="29"/>
        <v>-35388.786677083634</v>
      </c>
      <c r="S114" s="129">
        <f t="shared" ca="1" si="29"/>
        <v>-30765.834197072902</v>
      </c>
      <c r="T114" s="129">
        <f t="shared" ca="1" si="29"/>
        <v>-26295.200889127183</v>
      </c>
      <c r="U114" s="129">
        <f t="shared" ca="1" si="29"/>
        <v>-22049.709302336032</v>
      </c>
      <c r="V114" s="129">
        <f t="shared" ca="1" si="29"/>
        <v>-18097.112961320818</v>
      </c>
      <c r="W114" s="129">
        <f t="shared" ca="1" si="29"/>
        <v>-14497.709649504759</v>
      </c>
      <c r="X114" s="129">
        <f t="shared" ca="1" si="29"/>
        <v>-11302.359598102616</v>
      </c>
      <c r="Y114" s="129">
        <f t="shared" ca="1" si="29"/>
        <v>-8551.0158627424971</v>
      </c>
      <c r="Z114" s="129">
        <f t="shared" ca="1" si="29"/>
        <v>-6271.8345174938804</v>
      </c>
      <c r="AA114" s="129">
        <f t="shared" ca="1" si="29"/>
        <v>-4480.8885498545351</v>
      </c>
      <c r="AB114" s="129">
        <f t="shared" ca="1" si="29"/>
        <v>-3182.4657207333948</v>
      </c>
      <c r="AC114" s="129">
        <f t="shared" ca="1" si="29"/>
        <v>-2369.8911836654588</v>
      </c>
      <c r="AD114" s="129">
        <f t="shared" ca="1" si="29"/>
        <v>-2026.7837130041735</v>
      </c>
      <c r="AE114" s="129">
        <f t="shared" ca="1" si="29"/>
        <v>-2128.6323544041807</v>
      </c>
      <c r="AF114" s="129">
        <f t="shared" ca="1" si="29"/>
        <v>-2644.5693682505371</v>
      </c>
      <c r="AG114" s="129">
        <f t="shared" ca="1" si="29"/>
        <v>-3539.2154367444164</v>
      </c>
      <c r="AH114" s="129">
        <f t="shared" ca="1" si="29"/>
        <v>-4774.4830756209849</v>
      </c>
      <c r="AI114" s="129">
        <f t="shared" ca="1" si="29"/>
        <v>-6311.241981972853</v>
      </c>
      <c r="AJ114" s="129">
        <f t="shared" ca="1" si="29"/>
        <v>-8110.7730603372911</v>
      </c>
      <c r="AK114" s="129">
        <f t="shared" ca="1" si="29"/>
        <v>-10135.963309110055</v>
      </c>
      <c r="AL114" s="129">
        <f t="shared" ca="1" si="29"/>
        <v>-12352.218973813084</v>
      </c>
      <c r="AM114" s="129">
        <f t="shared" ca="1" si="29"/>
        <v>-14728.097160102887</v>
      </c>
      <c r="AN114" s="129">
        <f t="shared" ca="1" si="29"/>
        <v>-17235.674829297379</v>
      </c>
      <c r="AO114" s="129">
        <f t="shared" ca="1" si="29"/>
        <v>-19850.687840048893</v>
      </c>
    </row>
    <row r="115" spans="3:41">
      <c r="C115" s="122"/>
      <c r="D115" s="125">
        <f t="shared" ca="1" si="27"/>
        <v>44522</v>
      </c>
      <c r="E115" s="129">
        <f t="shared" ref="E115:AO115" ca="1" si="30">E41*$C$36+E78*$C$73</f>
        <v>-86452.243272273801</v>
      </c>
      <c r="F115" s="129">
        <f t="shared" ca="1" si="30"/>
        <v>-85212.027972178228</v>
      </c>
      <c r="G115" s="129">
        <f t="shared" ca="1" si="30"/>
        <v>-83615.902263978336</v>
      </c>
      <c r="H115" s="129">
        <f t="shared" ca="1" si="30"/>
        <v>-81605.665033222045</v>
      </c>
      <c r="I115" s="129">
        <f t="shared" ca="1" si="30"/>
        <v>-79127.652307985365</v>
      </c>
      <c r="J115" s="129">
        <f t="shared" ca="1" si="30"/>
        <v>-76137.498719622512</v>
      </c>
      <c r="K115" s="129">
        <f t="shared" ca="1" si="30"/>
        <v>-72605.151153253188</v>
      </c>
      <c r="L115" s="129">
        <f t="shared" ca="1" si="30"/>
        <v>-68519.664403272531</v>
      </c>
      <c r="M115" s="129">
        <f t="shared" ca="1" si="30"/>
        <v>-63893.253769558796</v>
      </c>
      <c r="N115" s="129">
        <f t="shared" ca="1" si="30"/>
        <v>-58764.087355903408</v>
      </c>
      <c r="O115" s="129">
        <f t="shared" ca="1" si="30"/>
        <v>-53197.377597537765</v>
      </c>
      <c r="P115" s="129">
        <f t="shared" ca="1" si="30"/>
        <v>-47284.473142975607</v>
      </c>
      <c r="Q115" s="129">
        <f t="shared" ca="1" si="30"/>
        <v>-41139.844421075031</v>
      </c>
      <c r="R115" s="129">
        <f t="shared" ca="1" si="30"/>
        <v>-34896.076621332257</v>
      </c>
      <c r="S115" s="129">
        <f t="shared" ca="1" si="30"/>
        <v>-28697.204960305749</v>
      </c>
      <c r="T115" s="129">
        <f t="shared" ca="1" si="30"/>
        <v>-22690.920322119655</v>
      </c>
      <c r="U115" s="129">
        <f t="shared" ca="1" si="30"/>
        <v>-17020.31261173838</v>
      </c>
      <c r="V115" s="129">
        <f t="shared" ca="1" si="30"/>
        <v>-11815.884600868094</v>
      </c>
      <c r="W115" s="129">
        <f t="shared" ca="1" si="30"/>
        <v>-7188.5499260858978</v>
      </c>
      <c r="X115" s="129">
        <f t="shared" ca="1" si="30"/>
        <v>-3224.2255109782491</v>
      </c>
      <c r="Y115" s="129">
        <f t="shared" ca="1" si="30"/>
        <v>19.54698796134835</v>
      </c>
      <c r="Z115" s="129">
        <f t="shared" ca="1" si="30"/>
        <v>2514.7414228981652</v>
      </c>
      <c r="AA115" s="129">
        <f t="shared" ca="1" si="30"/>
        <v>4261.7843247537166</v>
      </c>
      <c r="AB115" s="129">
        <f t="shared" ca="1" si="30"/>
        <v>5286.5543644227728</v>
      </c>
      <c r="AC115" s="129">
        <f t="shared" ca="1" si="30"/>
        <v>5635.8939172002429</v>
      </c>
      <c r="AD115" s="129">
        <f t="shared" ca="1" si="30"/>
        <v>5372.1978923390416</v>
      </c>
      <c r="AE115" s="129">
        <f t="shared" ca="1" si="30"/>
        <v>4567.6797604435706</v>
      </c>
      <c r="AF115" s="129">
        <f t="shared" ca="1" si="30"/>
        <v>3298.8710855503159</v>
      </c>
      <c r="AG115" s="129">
        <f t="shared" ca="1" si="30"/>
        <v>1641.8035550219356</v>
      </c>
      <c r="AH115" s="129">
        <f t="shared" ca="1" si="30"/>
        <v>-331.82495057990309</v>
      </c>
      <c r="AI115" s="129">
        <f t="shared" ca="1" si="30"/>
        <v>-2557.3591513486463</v>
      </c>
      <c r="AJ115" s="129">
        <f t="shared" ca="1" si="30"/>
        <v>-4978.7771067250869</v>
      </c>
      <c r="AK115" s="129">
        <f t="shared" ca="1" si="30"/>
        <v>-7549.2868951754645</v>
      </c>
      <c r="AL115" s="129">
        <f t="shared" ca="1" si="30"/>
        <v>-10231.128593173344</v>
      </c>
      <c r="AM115" s="129">
        <f t="shared" ca="1" si="30"/>
        <v>-12994.813353856269</v>
      </c>
      <c r="AN115" s="129">
        <f t="shared" ca="1" si="30"/>
        <v>-15818.026811944233</v>
      </c>
      <c r="AO115" s="129">
        <f t="shared" ca="1" si="30"/>
        <v>-18684.392859094078</v>
      </c>
    </row>
    <row r="116" spans="3:41">
      <c r="D116" s="125">
        <f t="shared" ca="1" si="27"/>
        <v>44523</v>
      </c>
      <c r="E116" s="129">
        <f t="shared" ref="E116:AO116" ca="1" si="31">E42*$C$36+E79*$C$73</f>
        <v>-87883.910429444091</v>
      </c>
      <c r="F116" s="129">
        <f t="shared" ca="1" si="31"/>
        <v>-86985.900572840183</v>
      </c>
      <c r="G116" s="129">
        <f t="shared" ca="1" si="31"/>
        <v>-85746.99893383625</v>
      </c>
      <c r="H116" s="129">
        <f t="shared" ca="1" si="31"/>
        <v>-84085.624679837638</v>
      </c>
      <c r="I116" s="129">
        <f t="shared" ca="1" si="31"/>
        <v>-81919.184778469658</v>
      </c>
      <c r="J116" s="129">
        <f t="shared" ca="1" si="31"/>
        <v>-79170.981574570658</v>
      </c>
      <c r="K116" s="129">
        <f t="shared" ca="1" si="31"/>
        <v>-75778.292530362756</v>
      </c>
      <c r="L116" s="129">
        <f t="shared" ca="1" si="31"/>
        <v>-71700.823715845836</v>
      </c>
      <c r="M116" s="129">
        <f t="shared" ca="1" si="31"/>
        <v>-66928.53976471319</v>
      </c>
      <c r="N116" s="129">
        <f t="shared" ca="1" si="31"/>
        <v>-61487.816310639202</v>
      </c>
      <c r="O116" s="129">
        <f t="shared" ca="1" si="31"/>
        <v>-55444.966798018708</v>
      </c>
      <c r="P116" s="129">
        <f t="shared" ca="1" si="31"/>
        <v>-48906.451219742565</v>
      </c>
      <c r="Q116" s="129">
        <f t="shared" ca="1" si="31"/>
        <v>-42015.439447513119</v>
      </c>
      <c r="R116" s="129">
        <f t="shared" ca="1" si="31"/>
        <v>-34944.82118767155</v>
      </c>
      <c r="S116" s="129">
        <f t="shared" ca="1" si="31"/>
        <v>-27887.171775007257</v>
      </c>
      <c r="T116" s="129">
        <f t="shared" ca="1" si="31"/>
        <v>-21042.549338708479</v>
      </c>
      <c r="U116" s="129">
        <f t="shared" ca="1" si="31"/>
        <v>-14605.275646843211</v>
      </c>
      <c r="V116" s="129">
        <f t="shared" ca="1" si="31"/>
        <v>-8751.0091000371631</v>
      </c>
      <c r="W116" s="129">
        <f t="shared" ca="1" si="31"/>
        <v>-3625.4286492510346</v>
      </c>
      <c r="X116" s="129">
        <f t="shared" ca="1" si="31"/>
        <v>664.30449302361012</v>
      </c>
      <c r="Y116" s="129">
        <f t="shared" ca="1" si="31"/>
        <v>4054.4534588048919</v>
      </c>
      <c r="Z116" s="129">
        <f t="shared" ca="1" si="31"/>
        <v>6525.5723092085645</v>
      </c>
      <c r="AA116" s="129">
        <f t="shared" ca="1" si="31"/>
        <v>8099.4421487228465</v>
      </c>
      <c r="AB116" s="129">
        <f t="shared" ca="1" si="31"/>
        <v>8832.6912335441157</v>
      </c>
      <c r="AC116" s="129">
        <f t="shared" ca="1" si="31"/>
        <v>8808.113300492274</v>
      </c>
      <c r="AD116" s="129">
        <f t="shared" ca="1" si="31"/>
        <v>8124.9183807321097</v>
      </c>
      <c r="AE116" s="129">
        <f t="shared" ca="1" si="31"/>
        <v>6889.1553287108836</v>
      </c>
      <c r="AF116" s="129">
        <f t="shared" ca="1" si="31"/>
        <v>5205.3492961087613</v>
      </c>
      <c r="AG116" s="129">
        <f t="shared" ca="1" si="31"/>
        <v>3170.0587537980027</v>
      </c>
      <c r="AH116" s="129">
        <f t="shared" ca="1" si="31"/>
        <v>867.65953222638927</v>
      </c>
      <c r="AI116" s="129">
        <f t="shared" ca="1" si="31"/>
        <v>-1631.7069057318731</v>
      </c>
      <c r="AJ116" s="129">
        <f t="shared" ca="1" si="31"/>
        <v>-4272.3623076782969</v>
      </c>
      <c r="AK116" s="129">
        <f t="shared" ca="1" si="31"/>
        <v>-7011.9940374348662</v>
      </c>
      <c r="AL116" s="129">
        <f t="shared" ca="1" si="31"/>
        <v>-9819.761256578553</v>
      </c>
      <c r="AM116" s="129">
        <f t="shared" ca="1" si="31"/>
        <v>-12674.074917353399</v>
      </c>
      <c r="AN116" s="129">
        <f t="shared" ca="1" si="31"/>
        <v>-15560.406837590184</v>
      </c>
      <c r="AO116" s="129">
        <f t="shared" ca="1" si="31"/>
        <v>-18469.352312849165</v>
      </c>
    </row>
    <row r="117" spans="3:41">
      <c r="D117" s="125">
        <f t="shared" ca="1" si="27"/>
        <v>44524</v>
      </c>
      <c r="E117" s="129">
        <f t="shared" ref="E117:AO117" ca="1" si="32">E43*$C$36+E80*$C$73</f>
        <v>-89041.396160176431</v>
      </c>
      <c r="F117" s="129">
        <f t="shared" ca="1" si="32"/>
        <v>-88559.690188789871</v>
      </c>
      <c r="G117" s="129">
        <f t="shared" ca="1" si="32"/>
        <v>-87802.605850755077</v>
      </c>
      <c r="H117" s="129">
        <f t="shared" ca="1" si="32"/>
        <v>-86662.607639825481</v>
      </c>
      <c r="I117" s="129">
        <f t="shared" ca="1" si="32"/>
        <v>-85016.481564678805</v>
      </c>
      <c r="J117" s="129">
        <f t="shared" ca="1" si="32"/>
        <v>-82734.730573000968</v>
      </c>
      <c r="K117" s="129">
        <f t="shared" ca="1" si="32"/>
        <v>-79695.176124289574</v>
      </c>
      <c r="L117" s="129">
        <f t="shared" ca="1" si="32"/>
        <v>-75799.224626668118</v>
      </c>
      <c r="M117" s="129">
        <f t="shared" ca="1" si="32"/>
        <v>-70988.345284725612</v>
      </c>
      <c r="N117" s="129">
        <f t="shared" ca="1" si="32"/>
        <v>-65257.960624857114</v>
      </c>
      <c r="O117" s="129">
        <f t="shared" ca="1" si="32"/>
        <v>-58666.321540203113</v>
      </c>
      <c r="P117" s="129">
        <f t="shared" ca="1" si="32"/>
        <v>-51336.889545687824</v>
      </c>
      <c r="Q117" s="129">
        <f t="shared" ca="1" si="32"/>
        <v>-43453.915262101022</v>
      </c>
      <c r="R117" s="129">
        <f t="shared" ca="1" si="32"/>
        <v>-35251.876161979977</v>
      </c>
      <c r="S117" s="129">
        <f t="shared" ca="1" si="32"/>
        <v>-26999.982813301947</v>
      </c>
      <c r="T117" s="129">
        <f t="shared" ca="1" si="32"/>
        <v>-18983.130138496836</v>
      </c>
      <c r="U117" s="129">
        <f t="shared" ca="1" si="32"/>
        <v>-11480.724206845889</v>
      </c>
      <c r="V117" s="129">
        <f t="shared" ca="1" si="32"/>
        <v>-4745.0277471593836</v>
      </c>
      <c r="W117" s="129">
        <f t="shared" ca="1" si="32"/>
        <v>1018.9013877390607</v>
      </c>
      <c r="X117" s="129">
        <f t="shared" ca="1" si="32"/>
        <v>5669.186350345808</v>
      </c>
      <c r="Y117" s="129">
        <f t="shared" ca="1" si="32"/>
        <v>9136.5229210999132</v>
      </c>
      <c r="Z117" s="129">
        <f t="shared" ca="1" si="32"/>
        <v>11425.202871893089</v>
      </c>
      <c r="AA117" s="129">
        <f t="shared" ca="1" si="32"/>
        <v>12605.415835716121</v>
      </c>
      <c r="AB117" s="129">
        <f t="shared" ca="1" si="32"/>
        <v>12798.243103776622</v>
      </c>
      <c r="AC117" s="129">
        <f t="shared" ca="1" si="32"/>
        <v>12156.266864717414</v>
      </c>
      <c r="AD117" s="129">
        <f t="shared" ca="1" si="32"/>
        <v>10843.446464511362</v>
      </c>
      <c r="AE117" s="129">
        <f t="shared" ca="1" si="32"/>
        <v>9017.6440670251322</v>
      </c>
      <c r="AF117" s="129">
        <f t="shared" ca="1" si="32"/>
        <v>6818.0877175136702</v>
      </c>
      <c r="AG117" s="129">
        <f t="shared" ca="1" si="32"/>
        <v>4358.5874560936645</v>
      </c>
      <c r="AH117" s="129">
        <f t="shared" ca="1" si="32"/>
        <v>1725.9721424394229</v>
      </c>
      <c r="AI117" s="129">
        <f t="shared" ca="1" si="32"/>
        <v>-1017.6550542153418</v>
      </c>
      <c r="AJ117" s="129">
        <f t="shared" ca="1" si="32"/>
        <v>-3830.5267348045018</v>
      </c>
      <c r="AK117" s="129">
        <f t="shared" ca="1" si="32"/>
        <v>-6686.1733400824887</v>
      </c>
      <c r="AL117" s="129">
        <f t="shared" ca="1" si="32"/>
        <v>-9568.7651038086042</v>
      </c>
      <c r="AM117" s="129">
        <f t="shared" ca="1" si="32"/>
        <v>-12469.360391679569</v>
      </c>
      <c r="AN117" s="129">
        <f t="shared" ca="1" si="32"/>
        <v>-15383.1872776862</v>
      </c>
      <c r="AO117" s="129">
        <f t="shared" ca="1" si="32"/>
        <v>-18307.84161762186</v>
      </c>
    </row>
    <row r="118" spans="3:41">
      <c r="D118" s="125">
        <f t="shared" ca="1" si="27"/>
        <v>44525</v>
      </c>
      <c r="E118" s="129">
        <f t="shared" ref="E118:AO118" ca="1" si="33">E44*$C$36+E81*$C$73</f>
        <v>-89646.89348887121</v>
      </c>
      <c r="F118" s="129">
        <f t="shared" ca="1" si="33"/>
        <v>-89560.754684742598</v>
      </c>
      <c r="G118" s="129">
        <f t="shared" ca="1" si="33"/>
        <v>-89364.571335029599</v>
      </c>
      <c r="H118" s="129">
        <f t="shared" ca="1" si="33"/>
        <v>-88955.913729006657</v>
      </c>
      <c r="I118" s="129">
        <f t="shared" ca="1" si="33"/>
        <v>-88175.801390415625</v>
      </c>
      <c r="J118" s="129">
        <f t="shared" ca="1" si="33"/>
        <v>-86807.679917339381</v>
      </c>
      <c r="K118" s="129">
        <f t="shared" ca="1" si="33"/>
        <v>-84596.696541081357</v>
      </c>
      <c r="L118" s="129">
        <f t="shared" ca="1" si="33"/>
        <v>-81291.69531433197</v>
      </c>
      <c r="M118" s="129">
        <f t="shared" ca="1" si="33"/>
        <v>-76701.021112385351</v>
      </c>
      <c r="N118" s="129">
        <f t="shared" ca="1" si="33"/>
        <v>-70743.204070819338</v>
      </c>
      <c r="O118" s="129">
        <f t="shared" ca="1" si="33"/>
        <v>-63472.704352983681</v>
      </c>
      <c r="P118" s="129">
        <f t="shared" ca="1" si="33"/>
        <v>-55071.910000968688</v>
      </c>
      <c r="Q118" s="129">
        <f t="shared" ca="1" si="33"/>
        <v>-45817.55750025015</v>
      </c>
      <c r="R118" s="129">
        <f t="shared" ca="1" si="33"/>
        <v>-36041.503347730446</v>
      </c>
      <c r="S118" s="129">
        <f t="shared" ca="1" si="33"/>
        <v>-26104.230368540077</v>
      </c>
      <c r="T118" s="129">
        <f t="shared" ca="1" si="33"/>
        <v>-16385.801736367284</v>
      </c>
      <c r="U118" s="129">
        <f t="shared" ca="1" si="33"/>
        <v>-7282.7704827257767</v>
      </c>
      <c r="V118" s="129">
        <f t="shared" ca="1" si="33"/>
        <v>807.7863703483672</v>
      </c>
      <c r="W118" s="129">
        <f t="shared" ca="1" si="33"/>
        <v>7528.6885288118356</v>
      </c>
      <c r="X118" s="129">
        <f t="shared" ca="1" si="33"/>
        <v>12621.209868348251</v>
      </c>
      <c r="Y118" s="129">
        <f t="shared" ca="1" si="33"/>
        <v>15978.664401798324</v>
      </c>
      <c r="Z118" s="129">
        <f t="shared" ca="1" si="33"/>
        <v>17668.332776296575</v>
      </c>
      <c r="AA118" s="129">
        <f t="shared" ca="1" si="33"/>
        <v>17908.257397603757</v>
      </c>
      <c r="AB118" s="129">
        <f t="shared" ca="1" si="33"/>
        <v>17007.207898355773</v>
      </c>
      <c r="AC118" s="129">
        <f t="shared" ca="1" si="33"/>
        <v>15292.358370682086</v>
      </c>
      <c r="AD118" s="129">
        <f t="shared" ca="1" si="33"/>
        <v>13050.6838555797</v>
      </c>
      <c r="AE118" s="129">
        <f t="shared" ca="1" si="33"/>
        <v>10498.509106870013</v>
      </c>
      <c r="AF118" s="129">
        <f t="shared" ca="1" si="33"/>
        <v>7778.5319817203272</v>
      </c>
      <c r="AG118" s="129">
        <f t="shared" ca="1" si="33"/>
        <v>4973.9600956974755</v>
      </c>
      <c r="AH118" s="129">
        <f t="shared" ca="1" si="33"/>
        <v>2127.9470945768408</v>
      </c>
      <c r="AI118" s="129">
        <f t="shared" ca="1" si="33"/>
        <v>-739.52384917956078</v>
      </c>
      <c r="AJ118" s="129">
        <f t="shared" ca="1" si="33"/>
        <v>-3620.1727172399987</v>
      </c>
      <c r="AK118" s="129">
        <f t="shared" ca="1" si="33"/>
        <v>-6510.9304591138498</v>
      </c>
      <c r="AL118" s="129">
        <f t="shared" ca="1" si="33"/>
        <v>-9410.7862280174159</v>
      </c>
      <c r="AM118" s="129">
        <f t="shared" ca="1" si="33"/>
        <v>-12319.4534259621</v>
      </c>
      <c r="AN118" s="129">
        <f t="shared" ca="1" si="33"/>
        <v>-15236.873230862519</v>
      </c>
      <c r="AO118" s="129">
        <f t="shared" ca="1" si="33"/>
        <v>-18163.051023303153</v>
      </c>
    </row>
    <row r="119" spans="3:41">
      <c r="D119" s="125">
        <f t="shared" ca="1" si="27"/>
        <v>44526</v>
      </c>
      <c r="E119" s="129">
        <f t="shared" ref="E119:AO119" ca="1" si="34">E45*$C$36+E82*$C$73</f>
        <v>0</v>
      </c>
      <c r="F119" s="129">
        <f t="shared" ca="1" si="34"/>
        <v>0</v>
      </c>
      <c r="G119" s="129">
        <f t="shared" ca="1" si="34"/>
        <v>0</v>
      </c>
      <c r="H119" s="129">
        <f t="shared" ca="1" si="34"/>
        <v>0</v>
      </c>
      <c r="I119" s="129">
        <f t="shared" ca="1" si="34"/>
        <v>0</v>
      </c>
      <c r="J119" s="129">
        <f t="shared" ca="1" si="34"/>
        <v>0</v>
      </c>
      <c r="K119" s="129">
        <f t="shared" ca="1" si="34"/>
        <v>0</v>
      </c>
      <c r="L119" s="129">
        <f t="shared" ca="1" si="34"/>
        <v>0</v>
      </c>
      <c r="M119" s="129">
        <f t="shared" ca="1" si="34"/>
        <v>0</v>
      </c>
      <c r="N119" s="129">
        <f t="shared" ca="1" si="34"/>
        <v>0</v>
      </c>
      <c r="O119" s="129">
        <f t="shared" ca="1" si="34"/>
        <v>0</v>
      </c>
      <c r="P119" s="129">
        <f t="shared" ca="1" si="34"/>
        <v>0</v>
      </c>
      <c r="Q119" s="129">
        <f t="shared" ca="1" si="34"/>
        <v>0</v>
      </c>
      <c r="R119" s="129">
        <f t="shared" ca="1" si="34"/>
        <v>0</v>
      </c>
      <c r="S119" s="129">
        <f t="shared" ca="1" si="34"/>
        <v>0</v>
      </c>
      <c r="T119" s="129">
        <f t="shared" ca="1" si="34"/>
        <v>0</v>
      </c>
      <c r="U119" s="129">
        <f t="shared" ca="1" si="34"/>
        <v>0</v>
      </c>
      <c r="V119" s="129">
        <f t="shared" ca="1" si="34"/>
        <v>0</v>
      </c>
      <c r="W119" s="129">
        <f t="shared" ca="1" si="34"/>
        <v>0</v>
      </c>
      <c r="X119" s="129">
        <f t="shared" ca="1" si="34"/>
        <v>0</v>
      </c>
      <c r="Y119" s="129">
        <f t="shared" ca="1" si="34"/>
        <v>0</v>
      </c>
      <c r="Z119" s="129">
        <f t="shared" ca="1" si="34"/>
        <v>0</v>
      </c>
      <c r="AA119" s="129">
        <f t="shared" ca="1" si="34"/>
        <v>0</v>
      </c>
      <c r="AB119" s="129">
        <f t="shared" ca="1" si="34"/>
        <v>0</v>
      </c>
      <c r="AC119" s="129">
        <f t="shared" ca="1" si="34"/>
        <v>0</v>
      </c>
      <c r="AD119" s="129">
        <f t="shared" ca="1" si="34"/>
        <v>0</v>
      </c>
      <c r="AE119" s="129">
        <f t="shared" ca="1" si="34"/>
        <v>0</v>
      </c>
      <c r="AF119" s="129">
        <f t="shared" ca="1" si="34"/>
        <v>0</v>
      </c>
      <c r="AG119" s="129">
        <f t="shared" ca="1" si="34"/>
        <v>0</v>
      </c>
      <c r="AH119" s="129">
        <f t="shared" ca="1" si="34"/>
        <v>0</v>
      </c>
      <c r="AI119" s="129">
        <f t="shared" ca="1" si="34"/>
        <v>0</v>
      </c>
      <c r="AJ119" s="129">
        <f t="shared" ca="1" si="34"/>
        <v>0</v>
      </c>
      <c r="AK119" s="129">
        <f t="shared" ca="1" si="34"/>
        <v>0</v>
      </c>
      <c r="AL119" s="129">
        <f t="shared" ca="1" si="34"/>
        <v>0</v>
      </c>
      <c r="AM119" s="129">
        <f t="shared" ca="1" si="34"/>
        <v>0</v>
      </c>
      <c r="AN119" s="129">
        <f t="shared" ca="1" si="34"/>
        <v>0</v>
      </c>
      <c r="AO119" s="129">
        <f t="shared" ca="1" si="34"/>
        <v>0</v>
      </c>
    </row>
    <row r="120" spans="3:41">
      <c r="D120" s="125">
        <f t="shared" ca="1" si="27"/>
        <v>44529</v>
      </c>
      <c r="E120" s="129">
        <f t="shared" ref="E120:AO120" ca="1" si="35">E46*$C$36+E83*$C$73</f>
        <v>0</v>
      </c>
      <c r="F120" s="129">
        <f t="shared" ca="1" si="35"/>
        <v>0</v>
      </c>
      <c r="G120" s="129">
        <f t="shared" ca="1" si="35"/>
        <v>0</v>
      </c>
      <c r="H120" s="129">
        <f t="shared" ca="1" si="35"/>
        <v>0</v>
      </c>
      <c r="I120" s="129">
        <f t="shared" ca="1" si="35"/>
        <v>0</v>
      </c>
      <c r="J120" s="129">
        <f t="shared" ca="1" si="35"/>
        <v>0</v>
      </c>
      <c r="K120" s="129">
        <f t="shared" ca="1" si="35"/>
        <v>0</v>
      </c>
      <c r="L120" s="129">
        <f t="shared" ca="1" si="35"/>
        <v>0</v>
      </c>
      <c r="M120" s="129">
        <f t="shared" ca="1" si="35"/>
        <v>0</v>
      </c>
      <c r="N120" s="129">
        <f t="shared" ca="1" si="35"/>
        <v>0</v>
      </c>
      <c r="O120" s="129">
        <f t="shared" ca="1" si="35"/>
        <v>0</v>
      </c>
      <c r="P120" s="129">
        <f t="shared" ca="1" si="35"/>
        <v>0</v>
      </c>
      <c r="Q120" s="129">
        <f t="shared" ca="1" si="35"/>
        <v>0</v>
      </c>
      <c r="R120" s="129">
        <f t="shared" ca="1" si="35"/>
        <v>0</v>
      </c>
      <c r="S120" s="129">
        <f t="shared" ca="1" si="35"/>
        <v>0</v>
      </c>
      <c r="T120" s="129">
        <f t="shared" ca="1" si="35"/>
        <v>0</v>
      </c>
      <c r="U120" s="129">
        <f t="shared" ca="1" si="35"/>
        <v>0</v>
      </c>
      <c r="V120" s="129">
        <f t="shared" ca="1" si="35"/>
        <v>0</v>
      </c>
      <c r="W120" s="129">
        <f t="shared" ca="1" si="35"/>
        <v>0</v>
      </c>
      <c r="X120" s="129">
        <f t="shared" ca="1" si="35"/>
        <v>0</v>
      </c>
      <c r="Y120" s="129">
        <f t="shared" ca="1" si="35"/>
        <v>0</v>
      </c>
      <c r="Z120" s="129">
        <f t="shared" ca="1" si="35"/>
        <v>0</v>
      </c>
      <c r="AA120" s="129">
        <f t="shared" ca="1" si="35"/>
        <v>0</v>
      </c>
      <c r="AB120" s="129">
        <f t="shared" ca="1" si="35"/>
        <v>0</v>
      </c>
      <c r="AC120" s="129">
        <f t="shared" ca="1" si="35"/>
        <v>0</v>
      </c>
      <c r="AD120" s="129">
        <f t="shared" ca="1" si="35"/>
        <v>0</v>
      </c>
      <c r="AE120" s="129">
        <f t="shared" ca="1" si="35"/>
        <v>0</v>
      </c>
      <c r="AF120" s="129">
        <f t="shared" ca="1" si="35"/>
        <v>0</v>
      </c>
      <c r="AG120" s="129">
        <f t="shared" ca="1" si="35"/>
        <v>0</v>
      </c>
      <c r="AH120" s="129">
        <f t="shared" ca="1" si="35"/>
        <v>0</v>
      </c>
      <c r="AI120" s="129">
        <f t="shared" ca="1" si="35"/>
        <v>0</v>
      </c>
      <c r="AJ120" s="129">
        <f t="shared" ca="1" si="35"/>
        <v>0</v>
      </c>
      <c r="AK120" s="129">
        <f t="shared" ca="1" si="35"/>
        <v>0</v>
      </c>
      <c r="AL120" s="129">
        <f t="shared" ca="1" si="35"/>
        <v>0</v>
      </c>
      <c r="AM120" s="129">
        <f t="shared" ca="1" si="35"/>
        <v>0</v>
      </c>
      <c r="AN120" s="129">
        <f t="shared" ca="1" si="35"/>
        <v>0</v>
      </c>
      <c r="AO120" s="129">
        <f t="shared" ca="1" si="35"/>
        <v>0</v>
      </c>
    </row>
    <row r="121" spans="3:41">
      <c r="D121" s="125">
        <f t="shared" ca="1" si="27"/>
        <v>44530</v>
      </c>
      <c r="E121" s="129">
        <f t="shared" ref="E121:AO121" ca="1" si="36">E47*$C$36+E84*$C$73</f>
        <v>0</v>
      </c>
      <c r="F121" s="129">
        <f t="shared" ca="1" si="36"/>
        <v>0</v>
      </c>
      <c r="G121" s="129">
        <f t="shared" ca="1" si="36"/>
        <v>0</v>
      </c>
      <c r="H121" s="129">
        <f t="shared" ca="1" si="36"/>
        <v>0</v>
      </c>
      <c r="I121" s="129">
        <f t="shared" ca="1" si="36"/>
        <v>0</v>
      </c>
      <c r="J121" s="129">
        <f t="shared" ca="1" si="36"/>
        <v>0</v>
      </c>
      <c r="K121" s="129">
        <f t="shared" ca="1" si="36"/>
        <v>0</v>
      </c>
      <c r="L121" s="129">
        <f t="shared" ca="1" si="36"/>
        <v>0</v>
      </c>
      <c r="M121" s="129">
        <f t="shared" ca="1" si="36"/>
        <v>0</v>
      </c>
      <c r="N121" s="129">
        <f t="shared" ca="1" si="36"/>
        <v>0</v>
      </c>
      <c r="O121" s="129">
        <f t="shared" ca="1" si="36"/>
        <v>0</v>
      </c>
      <c r="P121" s="129">
        <f t="shared" ca="1" si="36"/>
        <v>0</v>
      </c>
      <c r="Q121" s="129">
        <f t="shared" ca="1" si="36"/>
        <v>0</v>
      </c>
      <c r="R121" s="129">
        <f t="shared" ca="1" si="36"/>
        <v>0</v>
      </c>
      <c r="S121" s="129">
        <f t="shared" ca="1" si="36"/>
        <v>0</v>
      </c>
      <c r="T121" s="129">
        <f t="shared" ca="1" si="36"/>
        <v>0</v>
      </c>
      <c r="U121" s="129">
        <f t="shared" ca="1" si="36"/>
        <v>0</v>
      </c>
      <c r="V121" s="129">
        <f t="shared" ca="1" si="36"/>
        <v>0</v>
      </c>
      <c r="W121" s="129">
        <f t="shared" ca="1" si="36"/>
        <v>0</v>
      </c>
      <c r="X121" s="129">
        <f t="shared" ca="1" si="36"/>
        <v>0</v>
      </c>
      <c r="Y121" s="129">
        <f t="shared" ca="1" si="36"/>
        <v>0</v>
      </c>
      <c r="Z121" s="129">
        <f t="shared" ca="1" si="36"/>
        <v>0</v>
      </c>
      <c r="AA121" s="129">
        <f t="shared" ca="1" si="36"/>
        <v>0</v>
      </c>
      <c r="AB121" s="129">
        <f t="shared" ca="1" si="36"/>
        <v>0</v>
      </c>
      <c r="AC121" s="129">
        <f t="shared" ca="1" si="36"/>
        <v>0</v>
      </c>
      <c r="AD121" s="129">
        <f t="shared" ca="1" si="36"/>
        <v>0</v>
      </c>
      <c r="AE121" s="129">
        <f t="shared" ca="1" si="36"/>
        <v>0</v>
      </c>
      <c r="AF121" s="129">
        <f t="shared" ca="1" si="36"/>
        <v>0</v>
      </c>
      <c r="AG121" s="129">
        <f t="shared" ca="1" si="36"/>
        <v>0</v>
      </c>
      <c r="AH121" s="129">
        <f t="shared" ca="1" si="36"/>
        <v>0</v>
      </c>
      <c r="AI121" s="129">
        <f t="shared" ca="1" si="36"/>
        <v>0</v>
      </c>
      <c r="AJ121" s="129">
        <f t="shared" ca="1" si="36"/>
        <v>0</v>
      </c>
      <c r="AK121" s="129">
        <f t="shared" ca="1" si="36"/>
        <v>0</v>
      </c>
      <c r="AL121" s="129">
        <f t="shared" ca="1" si="36"/>
        <v>0</v>
      </c>
      <c r="AM121" s="129">
        <f t="shared" ca="1" si="36"/>
        <v>0</v>
      </c>
      <c r="AN121" s="129">
        <f t="shared" ca="1" si="36"/>
        <v>0</v>
      </c>
      <c r="AO121" s="129">
        <f t="shared" ca="1" si="36"/>
        <v>0</v>
      </c>
    </row>
    <row r="122" spans="3:41">
      <c r="D122" s="125">
        <f t="shared" ca="1" si="27"/>
        <v>44531</v>
      </c>
      <c r="E122" s="129">
        <f t="shared" ref="E122:AO122" ca="1" si="37">E48*$C$36+E85*$C$73</f>
        <v>0</v>
      </c>
      <c r="F122" s="129">
        <f t="shared" ca="1" si="37"/>
        <v>0</v>
      </c>
      <c r="G122" s="129">
        <f t="shared" ca="1" si="37"/>
        <v>0</v>
      </c>
      <c r="H122" s="129">
        <f t="shared" ca="1" si="37"/>
        <v>0</v>
      </c>
      <c r="I122" s="129">
        <f t="shared" ca="1" si="37"/>
        <v>0</v>
      </c>
      <c r="J122" s="129">
        <f t="shared" ca="1" si="37"/>
        <v>0</v>
      </c>
      <c r="K122" s="129">
        <f t="shared" ca="1" si="37"/>
        <v>0</v>
      </c>
      <c r="L122" s="129">
        <f t="shared" ca="1" si="37"/>
        <v>0</v>
      </c>
      <c r="M122" s="129">
        <f t="shared" ca="1" si="37"/>
        <v>0</v>
      </c>
      <c r="N122" s="129">
        <f t="shared" ca="1" si="37"/>
        <v>0</v>
      </c>
      <c r="O122" s="129">
        <f t="shared" ca="1" si="37"/>
        <v>0</v>
      </c>
      <c r="P122" s="129">
        <f t="shared" ca="1" si="37"/>
        <v>0</v>
      </c>
      <c r="Q122" s="129">
        <f t="shared" ca="1" si="37"/>
        <v>0</v>
      </c>
      <c r="R122" s="129">
        <f t="shared" ca="1" si="37"/>
        <v>0</v>
      </c>
      <c r="S122" s="129">
        <f t="shared" ca="1" si="37"/>
        <v>0</v>
      </c>
      <c r="T122" s="129">
        <f t="shared" ca="1" si="37"/>
        <v>0</v>
      </c>
      <c r="U122" s="129">
        <f t="shared" ca="1" si="37"/>
        <v>0</v>
      </c>
      <c r="V122" s="129">
        <f t="shared" ca="1" si="37"/>
        <v>0</v>
      </c>
      <c r="W122" s="129">
        <f t="shared" ca="1" si="37"/>
        <v>0</v>
      </c>
      <c r="X122" s="129">
        <f t="shared" ca="1" si="37"/>
        <v>0</v>
      </c>
      <c r="Y122" s="129">
        <f t="shared" ca="1" si="37"/>
        <v>0</v>
      </c>
      <c r="Z122" s="129">
        <f t="shared" ca="1" si="37"/>
        <v>0</v>
      </c>
      <c r="AA122" s="129">
        <f t="shared" ca="1" si="37"/>
        <v>0</v>
      </c>
      <c r="AB122" s="129">
        <f t="shared" ca="1" si="37"/>
        <v>0</v>
      </c>
      <c r="AC122" s="129">
        <f t="shared" ca="1" si="37"/>
        <v>0</v>
      </c>
      <c r="AD122" s="129">
        <f t="shared" ca="1" si="37"/>
        <v>0</v>
      </c>
      <c r="AE122" s="129">
        <f t="shared" ca="1" si="37"/>
        <v>0</v>
      </c>
      <c r="AF122" s="129">
        <f t="shared" ca="1" si="37"/>
        <v>0</v>
      </c>
      <c r="AG122" s="129">
        <f t="shared" ca="1" si="37"/>
        <v>0</v>
      </c>
      <c r="AH122" s="129">
        <f t="shared" ca="1" si="37"/>
        <v>0</v>
      </c>
      <c r="AI122" s="129">
        <f t="shared" ca="1" si="37"/>
        <v>0</v>
      </c>
      <c r="AJ122" s="129">
        <f t="shared" ca="1" si="37"/>
        <v>0</v>
      </c>
      <c r="AK122" s="129">
        <f t="shared" ca="1" si="37"/>
        <v>0</v>
      </c>
      <c r="AL122" s="129">
        <f t="shared" ca="1" si="37"/>
        <v>0</v>
      </c>
      <c r="AM122" s="129">
        <f t="shared" ca="1" si="37"/>
        <v>0</v>
      </c>
      <c r="AN122" s="129">
        <f t="shared" ca="1" si="37"/>
        <v>0</v>
      </c>
      <c r="AO122" s="129">
        <f t="shared" ca="1" si="37"/>
        <v>0</v>
      </c>
    </row>
    <row r="123" spans="3:41">
      <c r="D123" s="125">
        <f t="shared" ca="1" si="27"/>
        <v>44532</v>
      </c>
      <c r="E123" s="129">
        <f t="shared" ref="E123:AO123" ca="1" si="38">E49*$C$36+E86*$C$73</f>
        <v>0</v>
      </c>
      <c r="F123" s="129">
        <f t="shared" ca="1" si="38"/>
        <v>0</v>
      </c>
      <c r="G123" s="129">
        <f t="shared" ca="1" si="38"/>
        <v>0</v>
      </c>
      <c r="H123" s="129">
        <f t="shared" ca="1" si="38"/>
        <v>0</v>
      </c>
      <c r="I123" s="129">
        <f t="shared" ca="1" si="38"/>
        <v>0</v>
      </c>
      <c r="J123" s="129">
        <f t="shared" ca="1" si="38"/>
        <v>0</v>
      </c>
      <c r="K123" s="129">
        <f t="shared" ca="1" si="38"/>
        <v>0</v>
      </c>
      <c r="L123" s="129">
        <f t="shared" ca="1" si="38"/>
        <v>0</v>
      </c>
      <c r="M123" s="129">
        <f t="shared" ca="1" si="38"/>
        <v>0</v>
      </c>
      <c r="N123" s="129">
        <f t="shared" ca="1" si="38"/>
        <v>0</v>
      </c>
      <c r="O123" s="129">
        <f t="shared" ca="1" si="38"/>
        <v>0</v>
      </c>
      <c r="P123" s="129">
        <f t="shared" ca="1" si="38"/>
        <v>0</v>
      </c>
      <c r="Q123" s="129">
        <f t="shared" ca="1" si="38"/>
        <v>0</v>
      </c>
      <c r="R123" s="129">
        <f t="shared" ca="1" si="38"/>
        <v>0</v>
      </c>
      <c r="S123" s="129">
        <f t="shared" ca="1" si="38"/>
        <v>0</v>
      </c>
      <c r="T123" s="129">
        <f t="shared" ca="1" si="38"/>
        <v>0</v>
      </c>
      <c r="U123" s="129">
        <f t="shared" ca="1" si="38"/>
        <v>0</v>
      </c>
      <c r="V123" s="129">
        <f t="shared" ca="1" si="38"/>
        <v>0</v>
      </c>
      <c r="W123" s="129">
        <f t="shared" ca="1" si="38"/>
        <v>0</v>
      </c>
      <c r="X123" s="129">
        <f t="shared" ca="1" si="38"/>
        <v>0</v>
      </c>
      <c r="Y123" s="129">
        <f t="shared" ca="1" si="38"/>
        <v>0</v>
      </c>
      <c r="Z123" s="129">
        <f t="shared" ca="1" si="38"/>
        <v>0</v>
      </c>
      <c r="AA123" s="129">
        <f t="shared" ca="1" si="38"/>
        <v>0</v>
      </c>
      <c r="AB123" s="129">
        <f t="shared" ca="1" si="38"/>
        <v>0</v>
      </c>
      <c r="AC123" s="129">
        <f t="shared" ca="1" si="38"/>
        <v>0</v>
      </c>
      <c r="AD123" s="129">
        <f t="shared" ca="1" si="38"/>
        <v>0</v>
      </c>
      <c r="AE123" s="129">
        <f t="shared" ca="1" si="38"/>
        <v>0</v>
      </c>
      <c r="AF123" s="129">
        <f t="shared" ca="1" si="38"/>
        <v>0</v>
      </c>
      <c r="AG123" s="129">
        <f t="shared" ca="1" si="38"/>
        <v>0</v>
      </c>
      <c r="AH123" s="129">
        <f t="shared" ca="1" si="38"/>
        <v>0</v>
      </c>
      <c r="AI123" s="129">
        <f t="shared" ca="1" si="38"/>
        <v>0</v>
      </c>
      <c r="AJ123" s="129">
        <f t="shared" ca="1" si="38"/>
        <v>0</v>
      </c>
      <c r="AK123" s="129">
        <f t="shared" ca="1" si="38"/>
        <v>0</v>
      </c>
      <c r="AL123" s="129">
        <f t="shared" ca="1" si="38"/>
        <v>0</v>
      </c>
      <c r="AM123" s="129">
        <f t="shared" ca="1" si="38"/>
        <v>0</v>
      </c>
      <c r="AN123" s="129">
        <f t="shared" ca="1" si="38"/>
        <v>0</v>
      </c>
      <c r="AO123" s="129">
        <f t="shared" ca="1" si="38"/>
        <v>0</v>
      </c>
    </row>
    <row r="124" spans="3:41">
      <c r="D124" s="125">
        <f t="shared" ca="1" si="27"/>
        <v>44533</v>
      </c>
      <c r="E124" s="129">
        <f t="shared" ref="E124:AO124" ca="1" si="39">E50*$C$36+E87*$C$73</f>
        <v>0</v>
      </c>
      <c r="F124" s="129">
        <f t="shared" ca="1" si="39"/>
        <v>0</v>
      </c>
      <c r="G124" s="129">
        <f t="shared" ca="1" si="39"/>
        <v>0</v>
      </c>
      <c r="H124" s="129">
        <f t="shared" ca="1" si="39"/>
        <v>0</v>
      </c>
      <c r="I124" s="129">
        <f t="shared" ca="1" si="39"/>
        <v>0</v>
      </c>
      <c r="J124" s="129">
        <f t="shared" ca="1" si="39"/>
        <v>0</v>
      </c>
      <c r="K124" s="129">
        <f t="shared" ca="1" si="39"/>
        <v>0</v>
      </c>
      <c r="L124" s="129">
        <f t="shared" ca="1" si="39"/>
        <v>0</v>
      </c>
      <c r="M124" s="129">
        <f t="shared" ca="1" si="39"/>
        <v>0</v>
      </c>
      <c r="N124" s="129">
        <f t="shared" ca="1" si="39"/>
        <v>0</v>
      </c>
      <c r="O124" s="129">
        <f t="shared" ca="1" si="39"/>
        <v>0</v>
      </c>
      <c r="P124" s="129">
        <f t="shared" ca="1" si="39"/>
        <v>0</v>
      </c>
      <c r="Q124" s="129">
        <f t="shared" ca="1" si="39"/>
        <v>0</v>
      </c>
      <c r="R124" s="129">
        <f t="shared" ca="1" si="39"/>
        <v>0</v>
      </c>
      <c r="S124" s="129">
        <f t="shared" ca="1" si="39"/>
        <v>0</v>
      </c>
      <c r="T124" s="129">
        <f t="shared" ca="1" si="39"/>
        <v>0</v>
      </c>
      <c r="U124" s="129">
        <f t="shared" ca="1" si="39"/>
        <v>0</v>
      </c>
      <c r="V124" s="129">
        <f t="shared" ca="1" si="39"/>
        <v>0</v>
      </c>
      <c r="W124" s="129">
        <f t="shared" ca="1" si="39"/>
        <v>0</v>
      </c>
      <c r="X124" s="129">
        <f t="shared" ca="1" si="39"/>
        <v>0</v>
      </c>
      <c r="Y124" s="129">
        <f t="shared" ca="1" si="39"/>
        <v>0</v>
      </c>
      <c r="Z124" s="129">
        <f t="shared" ca="1" si="39"/>
        <v>0</v>
      </c>
      <c r="AA124" s="129">
        <f t="shared" ca="1" si="39"/>
        <v>0</v>
      </c>
      <c r="AB124" s="129">
        <f t="shared" ca="1" si="39"/>
        <v>0</v>
      </c>
      <c r="AC124" s="129">
        <f t="shared" ca="1" si="39"/>
        <v>0</v>
      </c>
      <c r="AD124" s="129">
        <f t="shared" ca="1" si="39"/>
        <v>0</v>
      </c>
      <c r="AE124" s="129">
        <f t="shared" ca="1" si="39"/>
        <v>0</v>
      </c>
      <c r="AF124" s="129">
        <f t="shared" ca="1" si="39"/>
        <v>0</v>
      </c>
      <c r="AG124" s="129">
        <f t="shared" ca="1" si="39"/>
        <v>0</v>
      </c>
      <c r="AH124" s="129">
        <f t="shared" ca="1" si="39"/>
        <v>0</v>
      </c>
      <c r="AI124" s="129">
        <f t="shared" ca="1" si="39"/>
        <v>0</v>
      </c>
      <c r="AJ124" s="129">
        <f t="shared" ca="1" si="39"/>
        <v>0</v>
      </c>
      <c r="AK124" s="129">
        <f t="shared" ca="1" si="39"/>
        <v>0</v>
      </c>
      <c r="AL124" s="129">
        <f t="shared" ca="1" si="39"/>
        <v>0</v>
      </c>
      <c r="AM124" s="129">
        <f t="shared" ca="1" si="39"/>
        <v>0</v>
      </c>
      <c r="AN124" s="129">
        <f t="shared" ca="1" si="39"/>
        <v>0</v>
      </c>
      <c r="AO124" s="129">
        <f t="shared" ca="1" si="39"/>
        <v>0</v>
      </c>
    </row>
    <row r="125" spans="3:41">
      <c r="D125" s="125">
        <f t="shared" ca="1" si="27"/>
        <v>44536</v>
      </c>
      <c r="E125" s="129">
        <f t="shared" ref="E125:AO125" ca="1" si="40">E51*$C$36+E88*$C$73</f>
        <v>0</v>
      </c>
      <c r="F125" s="129">
        <f t="shared" ca="1" si="40"/>
        <v>0</v>
      </c>
      <c r="G125" s="129">
        <f t="shared" ca="1" si="40"/>
        <v>0</v>
      </c>
      <c r="H125" s="129">
        <f t="shared" ca="1" si="40"/>
        <v>0</v>
      </c>
      <c r="I125" s="129">
        <f t="shared" ca="1" si="40"/>
        <v>0</v>
      </c>
      <c r="J125" s="129">
        <f t="shared" ca="1" si="40"/>
        <v>0</v>
      </c>
      <c r="K125" s="129">
        <f t="shared" ca="1" si="40"/>
        <v>0</v>
      </c>
      <c r="L125" s="129">
        <f t="shared" ca="1" si="40"/>
        <v>0</v>
      </c>
      <c r="M125" s="129">
        <f t="shared" ca="1" si="40"/>
        <v>0</v>
      </c>
      <c r="N125" s="129">
        <f t="shared" ca="1" si="40"/>
        <v>0</v>
      </c>
      <c r="O125" s="129">
        <f t="shared" ca="1" si="40"/>
        <v>0</v>
      </c>
      <c r="P125" s="129">
        <f t="shared" ca="1" si="40"/>
        <v>0</v>
      </c>
      <c r="Q125" s="129">
        <f t="shared" ca="1" si="40"/>
        <v>0</v>
      </c>
      <c r="R125" s="129">
        <f t="shared" ca="1" si="40"/>
        <v>0</v>
      </c>
      <c r="S125" s="129">
        <f t="shared" ca="1" si="40"/>
        <v>0</v>
      </c>
      <c r="T125" s="129">
        <f t="shared" ca="1" si="40"/>
        <v>0</v>
      </c>
      <c r="U125" s="129">
        <f t="shared" ca="1" si="40"/>
        <v>0</v>
      </c>
      <c r="V125" s="129">
        <f t="shared" ca="1" si="40"/>
        <v>0</v>
      </c>
      <c r="W125" s="129">
        <f t="shared" ca="1" si="40"/>
        <v>0</v>
      </c>
      <c r="X125" s="129">
        <f t="shared" ca="1" si="40"/>
        <v>0</v>
      </c>
      <c r="Y125" s="129">
        <f t="shared" ca="1" si="40"/>
        <v>0</v>
      </c>
      <c r="Z125" s="129">
        <f t="shared" ca="1" si="40"/>
        <v>0</v>
      </c>
      <c r="AA125" s="129">
        <f t="shared" ca="1" si="40"/>
        <v>0</v>
      </c>
      <c r="AB125" s="129">
        <f t="shared" ca="1" si="40"/>
        <v>0</v>
      </c>
      <c r="AC125" s="129">
        <f t="shared" ca="1" si="40"/>
        <v>0</v>
      </c>
      <c r="AD125" s="129">
        <f t="shared" ca="1" si="40"/>
        <v>0</v>
      </c>
      <c r="AE125" s="129">
        <f t="shared" ca="1" si="40"/>
        <v>0</v>
      </c>
      <c r="AF125" s="129">
        <f t="shared" ca="1" si="40"/>
        <v>0</v>
      </c>
      <c r="AG125" s="129">
        <f t="shared" ca="1" si="40"/>
        <v>0</v>
      </c>
      <c r="AH125" s="129">
        <f t="shared" ca="1" si="40"/>
        <v>0</v>
      </c>
      <c r="AI125" s="129">
        <f t="shared" ca="1" si="40"/>
        <v>0</v>
      </c>
      <c r="AJ125" s="129">
        <f t="shared" ca="1" si="40"/>
        <v>0</v>
      </c>
      <c r="AK125" s="129">
        <f t="shared" ca="1" si="40"/>
        <v>0</v>
      </c>
      <c r="AL125" s="129">
        <f t="shared" ca="1" si="40"/>
        <v>0</v>
      </c>
      <c r="AM125" s="129">
        <f t="shared" ca="1" si="40"/>
        <v>0</v>
      </c>
      <c r="AN125" s="129">
        <f t="shared" ca="1" si="40"/>
        <v>0</v>
      </c>
      <c r="AO125" s="129">
        <f t="shared" ca="1" si="40"/>
        <v>0</v>
      </c>
    </row>
    <row r="126" spans="3:41">
      <c r="D126" s="125">
        <f t="shared" ca="1" si="27"/>
        <v>44537</v>
      </c>
      <c r="E126" s="129">
        <f t="shared" ref="E126:AO126" ca="1" si="41">E52*$C$36+E89*$C$73</f>
        <v>0</v>
      </c>
      <c r="F126" s="129">
        <f t="shared" ca="1" si="41"/>
        <v>0</v>
      </c>
      <c r="G126" s="129">
        <f t="shared" ca="1" si="41"/>
        <v>0</v>
      </c>
      <c r="H126" s="129">
        <f t="shared" ca="1" si="41"/>
        <v>0</v>
      </c>
      <c r="I126" s="129">
        <f t="shared" ca="1" si="41"/>
        <v>0</v>
      </c>
      <c r="J126" s="129">
        <f t="shared" ca="1" si="41"/>
        <v>0</v>
      </c>
      <c r="K126" s="129">
        <f t="shared" ca="1" si="41"/>
        <v>0</v>
      </c>
      <c r="L126" s="129">
        <f t="shared" ca="1" si="41"/>
        <v>0</v>
      </c>
      <c r="M126" s="129">
        <f t="shared" ca="1" si="41"/>
        <v>0</v>
      </c>
      <c r="N126" s="129">
        <f t="shared" ca="1" si="41"/>
        <v>0</v>
      </c>
      <c r="O126" s="129">
        <f t="shared" ca="1" si="41"/>
        <v>0</v>
      </c>
      <c r="P126" s="129">
        <f t="shared" ca="1" si="41"/>
        <v>0</v>
      </c>
      <c r="Q126" s="129">
        <f t="shared" ca="1" si="41"/>
        <v>0</v>
      </c>
      <c r="R126" s="129">
        <f t="shared" ca="1" si="41"/>
        <v>0</v>
      </c>
      <c r="S126" s="129">
        <f t="shared" ca="1" si="41"/>
        <v>0</v>
      </c>
      <c r="T126" s="129">
        <f t="shared" ca="1" si="41"/>
        <v>0</v>
      </c>
      <c r="U126" s="129">
        <f t="shared" ca="1" si="41"/>
        <v>0</v>
      </c>
      <c r="V126" s="129">
        <f t="shared" ca="1" si="41"/>
        <v>0</v>
      </c>
      <c r="W126" s="129">
        <f t="shared" ca="1" si="41"/>
        <v>0</v>
      </c>
      <c r="X126" s="129">
        <f t="shared" ca="1" si="41"/>
        <v>0</v>
      </c>
      <c r="Y126" s="129">
        <f t="shared" ca="1" si="41"/>
        <v>0</v>
      </c>
      <c r="Z126" s="129">
        <f t="shared" ca="1" si="41"/>
        <v>0</v>
      </c>
      <c r="AA126" s="129">
        <f t="shared" ca="1" si="41"/>
        <v>0</v>
      </c>
      <c r="AB126" s="129">
        <f t="shared" ca="1" si="41"/>
        <v>0</v>
      </c>
      <c r="AC126" s="129">
        <f t="shared" ca="1" si="41"/>
        <v>0</v>
      </c>
      <c r="AD126" s="129">
        <f t="shared" ca="1" si="41"/>
        <v>0</v>
      </c>
      <c r="AE126" s="129">
        <f t="shared" ca="1" si="41"/>
        <v>0</v>
      </c>
      <c r="AF126" s="129">
        <f t="shared" ca="1" si="41"/>
        <v>0</v>
      </c>
      <c r="AG126" s="129">
        <f t="shared" ca="1" si="41"/>
        <v>0</v>
      </c>
      <c r="AH126" s="129">
        <f t="shared" ca="1" si="41"/>
        <v>0</v>
      </c>
      <c r="AI126" s="129">
        <f t="shared" ca="1" si="41"/>
        <v>0</v>
      </c>
      <c r="AJ126" s="129">
        <f t="shared" ca="1" si="41"/>
        <v>0</v>
      </c>
      <c r="AK126" s="129">
        <f t="shared" ca="1" si="41"/>
        <v>0</v>
      </c>
      <c r="AL126" s="129">
        <f t="shared" ca="1" si="41"/>
        <v>0</v>
      </c>
      <c r="AM126" s="129">
        <f t="shared" ca="1" si="41"/>
        <v>0</v>
      </c>
      <c r="AN126" s="129">
        <f t="shared" ca="1" si="41"/>
        <v>0</v>
      </c>
      <c r="AO126" s="129">
        <f t="shared" ca="1" si="41"/>
        <v>0</v>
      </c>
    </row>
    <row r="127" spans="3:41">
      <c r="D127" s="125">
        <f t="shared" ca="1" si="27"/>
        <v>44538</v>
      </c>
      <c r="E127" s="129">
        <f t="shared" ref="E127:AO127" ca="1" si="42">E53*$C$36+E90*$C$73</f>
        <v>0</v>
      </c>
      <c r="F127" s="129">
        <f t="shared" ca="1" si="42"/>
        <v>0</v>
      </c>
      <c r="G127" s="129">
        <f t="shared" ca="1" si="42"/>
        <v>0</v>
      </c>
      <c r="H127" s="129">
        <f t="shared" ca="1" si="42"/>
        <v>0</v>
      </c>
      <c r="I127" s="129">
        <f t="shared" ca="1" si="42"/>
        <v>0</v>
      </c>
      <c r="J127" s="129">
        <f t="shared" ca="1" si="42"/>
        <v>0</v>
      </c>
      <c r="K127" s="129">
        <f t="shared" ca="1" si="42"/>
        <v>0</v>
      </c>
      <c r="L127" s="129">
        <f t="shared" ca="1" si="42"/>
        <v>0</v>
      </c>
      <c r="M127" s="129">
        <f t="shared" ca="1" si="42"/>
        <v>0</v>
      </c>
      <c r="N127" s="129">
        <f t="shared" ca="1" si="42"/>
        <v>0</v>
      </c>
      <c r="O127" s="129">
        <f t="shared" ca="1" si="42"/>
        <v>0</v>
      </c>
      <c r="P127" s="129">
        <f t="shared" ca="1" si="42"/>
        <v>0</v>
      </c>
      <c r="Q127" s="129">
        <f t="shared" ca="1" si="42"/>
        <v>0</v>
      </c>
      <c r="R127" s="129">
        <f t="shared" ca="1" si="42"/>
        <v>0</v>
      </c>
      <c r="S127" s="129">
        <f t="shared" ca="1" si="42"/>
        <v>0</v>
      </c>
      <c r="T127" s="129">
        <f t="shared" ca="1" si="42"/>
        <v>0</v>
      </c>
      <c r="U127" s="129">
        <f t="shared" ca="1" si="42"/>
        <v>0</v>
      </c>
      <c r="V127" s="129">
        <f t="shared" ca="1" si="42"/>
        <v>0</v>
      </c>
      <c r="W127" s="129">
        <f t="shared" ca="1" si="42"/>
        <v>0</v>
      </c>
      <c r="X127" s="129">
        <f t="shared" ca="1" si="42"/>
        <v>0</v>
      </c>
      <c r="Y127" s="129">
        <f t="shared" ca="1" si="42"/>
        <v>0</v>
      </c>
      <c r="Z127" s="129">
        <f t="shared" ca="1" si="42"/>
        <v>0</v>
      </c>
      <c r="AA127" s="129">
        <f t="shared" ca="1" si="42"/>
        <v>0</v>
      </c>
      <c r="AB127" s="129">
        <f t="shared" ca="1" si="42"/>
        <v>0</v>
      </c>
      <c r="AC127" s="129">
        <f t="shared" ca="1" si="42"/>
        <v>0</v>
      </c>
      <c r="AD127" s="129">
        <f t="shared" ca="1" si="42"/>
        <v>0</v>
      </c>
      <c r="AE127" s="129">
        <f t="shared" ca="1" si="42"/>
        <v>0</v>
      </c>
      <c r="AF127" s="129">
        <f t="shared" ca="1" si="42"/>
        <v>0</v>
      </c>
      <c r="AG127" s="129">
        <f t="shared" ca="1" si="42"/>
        <v>0</v>
      </c>
      <c r="AH127" s="129">
        <f t="shared" ca="1" si="42"/>
        <v>0</v>
      </c>
      <c r="AI127" s="129">
        <f t="shared" ca="1" si="42"/>
        <v>0</v>
      </c>
      <c r="AJ127" s="129">
        <f t="shared" ca="1" si="42"/>
        <v>0</v>
      </c>
      <c r="AK127" s="129">
        <f t="shared" ca="1" si="42"/>
        <v>0</v>
      </c>
      <c r="AL127" s="129">
        <f t="shared" ca="1" si="42"/>
        <v>0</v>
      </c>
      <c r="AM127" s="129">
        <f t="shared" ca="1" si="42"/>
        <v>0</v>
      </c>
      <c r="AN127" s="129">
        <f t="shared" ca="1" si="42"/>
        <v>0</v>
      </c>
      <c r="AO127" s="129">
        <f t="shared" ca="1" si="42"/>
        <v>0</v>
      </c>
    </row>
    <row r="128" spans="3:41">
      <c r="D128" s="125">
        <f t="shared" ca="1" si="27"/>
        <v>44539</v>
      </c>
      <c r="E128" s="129">
        <f t="shared" ref="E128:AO128" ca="1" si="43">E54*$C$36+E91*$C$73</f>
        <v>0</v>
      </c>
      <c r="F128" s="129">
        <f t="shared" ca="1" si="43"/>
        <v>0</v>
      </c>
      <c r="G128" s="129">
        <f t="shared" ca="1" si="43"/>
        <v>0</v>
      </c>
      <c r="H128" s="129">
        <f t="shared" ca="1" si="43"/>
        <v>0</v>
      </c>
      <c r="I128" s="129">
        <f t="shared" ca="1" si="43"/>
        <v>0</v>
      </c>
      <c r="J128" s="129">
        <f t="shared" ca="1" si="43"/>
        <v>0</v>
      </c>
      <c r="K128" s="129">
        <f t="shared" ca="1" si="43"/>
        <v>0</v>
      </c>
      <c r="L128" s="129">
        <f t="shared" ca="1" si="43"/>
        <v>0</v>
      </c>
      <c r="M128" s="129">
        <f t="shared" ca="1" si="43"/>
        <v>0</v>
      </c>
      <c r="N128" s="129">
        <f t="shared" ca="1" si="43"/>
        <v>0</v>
      </c>
      <c r="O128" s="129">
        <f t="shared" ca="1" si="43"/>
        <v>0</v>
      </c>
      <c r="P128" s="129">
        <f t="shared" ca="1" si="43"/>
        <v>0</v>
      </c>
      <c r="Q128" s="129">
        <f t="shared" ca="1" si="43"/>
        <v>0</v>
      </c>
      <c r="R128" s="129">
        <f t="shared" ca="1" si="43"/>
        <v>0</v>
      </c>
      <c r="S128" s="129">
        <f t="shared" ca="1" si="43"/>
        <v>0</v>
      </c>
      <c r="T128" s="129">
        <f t="shared" ca="1" si="43"/>
        <v>0</v>
      </c>
      <c r="U128" s="129">
        <f t="shared" ca="1" si="43"/>
        <v>0</v>
      </c>
      <c r="V128" s="129">
        <f t="shared" ca="1" si="43"/>
        <v>0</v>
      </c>
      <c r="W128" s="129">
        <f t="shared" ca="1" si="43"/>
        <v>0</v>
      </c>
      <c r="X128" s="129">
        <f t="shared" ca="1" si="43"/>
        <v>0</v>
      </c>
      <c r="Y128" s="129">
        <f t="shared" ca="1" si="43"/>
        <v>0</v>
      </c>
      <c r="Z128" s="129">
        <f t="shared" ca="1" si="43"/>
        <v>0</v>
      </c>
      <c r="AA128" s="129">
        <f t="shared" ca="1" si="43"/>
        <v>0</v>
      </c>
      <c r="AB128" s="129">
        <f t="shared" ca="1" si="43"/>
        <v>0</v>
      </c>
      <c r="AC128" s="129">
        <f t="shared" ca="1" si="43"/>
        <v>0</v>
      </c>
      <c r="AD128" s="129">
        <f t="shared" ca="1" si="43"/>
        <v>0</v>
      </c>
      <c r="AE128" s="129">
        <f t="shared" ca="1" si="43"/>
        <v>0</v>
      </c>
      <c r="AF128" s="129">
        <f t="shared" ca="1" si="43"/>
        <v>0</v>
      </c>
      <c r="AG128" s="129">
        <f t="shared" ca="1" si="43"/>
        <v>0</v>
      </c>
      <c r="AH128" s="129">
        <f t="shared" ca="1" si="43"/>
        <v>0</v>
      </c>
      <c r="AI128" s="129">
        <f t="shared" ca="1" si="43"/>
        <v>0</v>
      </c>
      <c r="AJ128" s="129">
        <f t="shared" ca="1" si="43"/>
        <v>0</v>
      </c>
      <c r="AK128" s="129">
        <f t="shared" ca="1" si="43"/>
        <v>0</v>
      </c>
      <c r="AL128" s="129">
        <f t="shared" ca="1" si="43"/>
        <v>0</v>
      </c>
      <c r="AM128" s="129">
        <f t="shared" ca="1" si="43"/>
        <v>0</v>
      </c>
      <c r="AN128" s="129">
        <f t="shared" ca="1" si="43"/>
        <v>0</v>
      </c>
      <c r="AO128" s="129">
        <f t="shared" ca="1" si="43"/>
        <v>0</v>
      </c>
    </row>
    <row r="129" spans="4:41">
      <c r="D129" s="125">
        <f t="shared" ca="1" si="27"/>
        <v>44540</v>
      </c>
      <c r="E129" s="129">
        <f t="shared" ref="E129:AO129" ca="1" si="44">E55*$C$36+E92*$C$73</f>
        <v>0</v>
      </c>
      <c r="F129" s="129">
        <f t="shared" ca="1" si="44"/>
        <v>0</v>
      </c>
      <c r="G129" s="129">
        <f t="shared" ca="1" si="44"/>
        <v>0</v>
      </c>
      <c r="H129" s="129">
        <f t="shared" ca="1" si="44"/>
        <v>0</v>
      </c>
      <c r="I129" s="129">
        <f t="shared" ca="1" si="44"/>
        <v>0</v>
      </c>
      <c r="J129" s="129">
        <f t="shared" ca="1" si="44"/>
        <v>0</v>
      </c>
      <c r="K129" s="129">
        <f t="shared" ca="1" si="44"/>
        <v>0</v>
      </c>
      <c r="L129" s="129">
        <f t="shared" ca="1" si="44"/>
        <v>0</v>
      </c>
      <c r="M129" s="129">
        <f t="shared" ca="1" si="44"/>
        <v>0</v>
      </c>
      <c r="N129" s="129">
        <f t="shared" ca="1" si="44"/>
        <v>0</v>
      </c>
      <c r="O129" s="129">
        <f t="shared" ca="1" si="44"/>
        <v>0</v>
      </c>
      <c r="P129" s="129">
        <f t="shared" ca="1" si="44"/>
        <v>0</v>
      </c>
      <c r="Q129" s="129">
        <f t="shared" ca="1" si="44"/>
        <v>0</v>
      </c>
      <c r="R129" s="129">
        <f t="shared" ca="1" si="44"/>
        <v>0</v>
      </c>
      <c r="S129" s="129">
        <f t="shared" ca="1" si="44"/>
        <v>0</v>
      </c>
      <c r="T129" s="129">
        <f t="shared" ca="1" si="44"/>
        <v>0</v>
      </c>
      <c r="U129" s="129">
        <f t="shared" ca="1" si="44"/>
        <v>0</v>
      </c>
      <c r="V129" s="129">
        <f t="shared" ca="1" si="44"/>
        <v>0</v>
      </c>
      <c r="W129" s="129">
        <f t="shared" ca="1" si="44"/>
        <v>0</v>
      </c>
      <c r="X129" s="129">
        <f t="shared" ca="1" si="44"/>
        <v>0</v>
      </c>
      <c r="Y129" s="129">
        <f t="shared" ca="1" si="44"/>
        <v>0</v>
      </c>
      <c r="Z129" s="129">
        <f t="shared" ca="1" si="44"/>
        <v>0</v>
      </c>
      <c r="AA129" s="129">
        <f t="shared" ca="1" si="44"/>
        <v>0</v>
      </c>
      <c r="AB129" s="129">
        <f t="shared" ca="1" si="44"/>
        <v>0</v>
      </c>
      <c r="AC129" s="129">
        <f t="shared" ca="1" si="44"/>
        <v>0</v>
      </c>
      <c r="AD129" s="129">
        <f t="shared" ca="1" si="44"/>
        <v>0</v>
      </c>
      <c r="AE129" s="129">
        <f t="shared" ca="1" si="44"/>
        <v>0</v>
      </c>
      <c r="AF129" s="129">
        <f t="shared" ca="1" si="44"/>
        <v>0</v>
      </c>
      <c r="AG129" s="129">
        <f t="shared" ca="1" si="44"/>
        <v>0</v>
      </c>
      <c r="AH129" s="129">
        <f t="shared" ca="1" si="44"/>
        <v>0</v>
      </c>
      <c r="AI129" s="129">
        <f t="shared" ca="1" si="44"/>
        <v>0</v>
      </c>
      <c r="AJ129" s="129">
        <f t="shared" ca="1" si="44"/>
        <v>0</v>
      </c>
      <c r="AK129" s="129">
        <f t="shared" ca="1" si="44"/>
        <v>0</v>
      </c>
      <c r="AL129" s="129">
        <f t="shared" ca="1" si="44"/>
        <v>0</v>
      </c>
      <c r="AM129" s="129">
        <f t="shared" ca="1" si="44"/>
        <v>0</v>
      </c>
      <c r="AN129" s="129">
        <f t="shared" ca="1" si="44"/>
        <v>0</v>
      </c>
      <c r="AO129" s="129">
        <f t="shared" ca="1" si="44"/>
        <v>0</v>
      </c>
    </row>
    <row r="130" spans="4:41">
      <c r="D130" s="125">
        <f t="shared" ca="1" si="27"/>
        <v>44543</v>
      </c>
      <c r="E130" s="129">
        <f t="shared" ref="E130:AO130" ca="1" si="45">E56*$C$36+E93*$C$73</f>
        <v>0</v>
      </c>
      <c r="F130" s="129">
        <f t="shared" ca="1" si="45"/>
        <v>0</v>
      </c>
      <c r="G130" s="129">
        <f t="shared" ca="1" si="45"/>
        <v>0</v>
      </c>
      <c r="H130" s="129">
        <f t="shared" ca="1" si="45"/>
        <v>0</v>
      </c>
      <c r="I130" s="129">
        <f t="shared" ca="1" si="45"/>
        <v>0</v>
      </c>
      <c r="J130" s="129">
        <f t="shared" ca="1" si="45"/>
        <v>0</v>
      </c>
      <c r="K130" s="129">
        <f t="shared" ca="1" si="45"/>
        <v>0</v>
      </c>
      <c r="L130" s="129">
        <f t="shared" ca="1" si="45"/>
        <v>0</v>
      </c>
      <c r="M130" s="129">
        <f t="shared" ca="1" si="45"/>
        <v>0</v>
      </c>
      <c r="N130" s="129">
        <f t="shared" ca="1" si="45"/>
        <v>0</v>
      </c>
      <c r="O130" s="129">
        <f t="shared" ca="1" si="45"/>
        <v>0</v>
      </c>
      <c r="P130" s="129">
        <f t="shared" ca="1" si="45"/>
        <v>0</v>
      </c>
      <c r="Q130" s="129">
        <f t="shared" ca="1" si="45"/>
        <v>0</v>
      </c>
      <c r="R130" s="129">
        <f t="shared" ca="1" si="45"/>
        <v>0</v>
      </c>
      <c r="S130" s="129">
        <f t="shared" ca="1" si="45"/>
        <v>0</v>
      </c>
      <c r="T130" s="129">
        <f t="shared" ca="1" si="45"/>
        <v>0</v>
      </c>
      <c r="U130" s="129">
        <f t="shared" ca="1" si="45"/>
        <v>0</v>
      </c>
      <c r="V130" s="129">
        <f t="shared" ca="1" si="45"/>
        <v>0</v>
      </c>
      <c r="W130" s="129">
        <f t="shared" ca="1" si="45"/>
        <v>0</v>
      </c>
      <c r="X130" s="129">
        <f t="shared" ca="1" si="45"/>
        <v>0</v>
      </c>
      <c r="Y130" s="129">
        <f t="shared" ca="1" si="45"/>
        <v>0</v>
      </c>
      <c r="Z130" s="129">
        <f t="shared" ca="1" si="45"/>
        <v>0</v>
      </c>
      <c r="AA130" s="129">
        <f t="shared" ca="1" si="45"/>
        <v>0</v>
      </c>
      <c r="AB130" s="129">
        <f t="shared" ca="1" si="45"/>
        <v>0</v>
      </c>
      <c r="AC130" s="129">
        <f t="shared" ca="1" si="45"/>
        <v>0</v>
      </c>
      <c r="AD130" s="129">
        <f t="shared" ca="1" si="45"/>
        <v>0</v>
      </c>
      <c r="AE130" s="129">
        <f t="shared" ca="1" si="45"/>
        <v>0</v>
      </c>
      <c r="AF130" s="129">
        <f t="shared" ca="1" si="45"/>
        <v>0</v>
      </c>
      <c r="AG130" s="129">
        <f t="shared" ca="1" si="45"/>
        <v>0</v>
      </c>
      <c r="AH130" s="129">
        <f t="shared" ca="1" si="45"/>
        <v>0</v>
      </c>
      <c r="AI130" s="129">
        <f t="shared" ca="1" si="45"/>
        <v>0</v>
      </c>
      <c r="AJ130" s="129">
        <f t="shared" ca="1" si="45"/>
        <v>0</v>
      </c>
      <c r="AK130" s="129">
        <f t="shared" ca="1" si="45"/>
        <v>0</v>
      </c>
      <c r="AL130" s="129">
        <f t="shared" ca="1" si="45"/>
        <v>0</v>
      </c>
      <c r="AM130" s="129">
        <f t="shared" ca="1" si="45"/>
        <v>0</v>
      </c>
      <c r="AN130" s="129">
        <f t="shared" ca="1" si="45"/>
        <v>0</v>
      </c>
      <c r="AO130" s="129">
        <f t="shared" ca="1" si="45"/>
        <v>0</v>
      </c>
    </row>
    <row r="131" spans="4:41">
      <c r="D131" s="125">
        <f t="shared" ca="1" si="27"/>
        <v>44544</v>
      </c>
      <c r="E131" s="129">
        <f t="shared" ref="E131:AO131" ca="1" si="46">E57*$C$36+E94*$C$73</f>
        <v>0</v>
      </c>
      <c r="F131" s="129">
        <f t="shared" ca="1" si="46"/>
        <v>0</v>
      </c>
      <c r="G131" s="129">
        <f t="shared" ca="1" si="46"/>
        <v>0</v>
      </c>
      <c r="H131" s="129">
        <f t="shared" ca="1" si="46"/>
        <v>0</v>
      </c>
      <c r="I131" s="129">
        <f t="shared" ca="1" si="46"/>
        <v>0</v>
      </c>
      <c r="J131" s="129">
        <f t="shared" ca="1" si="46"/>
        <v>0</v>
      </c>
      <c r="K131" s="129">
        <f t="shared" ca="1" si="46"/>
        <v>0</v>
      </c>
      <c r="L131" s="129">
        <f t="shared" ca="1" si="46"/>
        <v>0</v>
      </c>
      <c r="M131" s="129">
        <f t="shared" ca="1" si="46"/>
        <v>0</v>
      </c>
      <c r="N131" s="129">
        <f t="shared" ca="1" si="46"/>
        <v>0</v>
      </c>
      <c r="O131" s="129">
        <f t="shared" ca="1" si="46"/>
        <v>0</v>
      </c>
      <c r="P131" s="129">
        <f t="shared" ca="1" si="46"/>
        <v>0</v>
      </c>
      <c r="Q131" s="129">
        <f t="shared" ca="1" si="46"/>
        <v>0</v>
      </c>
      <c r="R131" s="129">
        <f t="shared" ca="1" si="46"/>
        <v>0</v>
      </c>
      <c r="S131" s="129">
        <f t="shared" ca="1" si="46"/>
        <v>0</v>
      </c>
      <c r="T131" s="129">
        <f t="shared" ca="1" si="46"/>
        <v>0</v>
      </c>
      <c r="U131" s="129">
        <f t="shared" ca="1" si="46"/>
        <v>0</v>
      </c>
      <c r="V131" s="129">
        <f t="shared" ca="1" si="46"/>
        <v>0</v>
      </c>
      <c r="W131" s="129">
        <f t="shared" ca="1" si="46"/>
        <v>0</v>
      </c>
      <c r="X131" s="129">
        <f t="shared" ca="1" si="46"/>
        <v>0</v>
      </c>
      <c r="Y131" s="129">
        <f t="shared" ca="1" si="46"/>
        <v>0</v>
      </c>
      <c r="Z131" s="129">
        <f t="shared" ca="1" si="46"/>
        <v>0</v>
      </c>
      <c r="AA131" s="129">
        <f t="shared" ca="1" si="46"/>
        <v>0</v>
      </c>
      <c r="AB131" s="129">
        <f t="shared" ca="1" si="46"/>
        <v>0</v>
      </c>
      <c r="AC131" s="129">
        <f t="shared" ca="1" si="46"/>
        <v>0</v>
      </c>
      <c r="AD131" s="129">
        <f t="shared" ca="1" si="46"/>
        <v>0</v>
      </c>
      <c r="AE131" s="129">
        <f t="shared" ca="1" si="46"/>
        <v>0</v>
      </c>
      <c r="AF131" s="129">
        <f t="shared" ca="1" si="46"/>
        <v>0</v>
      </c>
      <c r="AG131" s="129">
        <f t="shared" ca="1" si="46"/>
        <v>0</v>
      </c>
      <c r="AH131" s="129">
        <f t="shared" ca="1" si="46"/>
        <v>0</v>
      </c>
      <c r="AI131" s="129">
        <f t="shared" ca="1" si="46"/>
        <v>0</v>
      </c>
      <c r="AJ131" s="129">
        <f t="shared" ca="1" si="46"/>
        <v>0</v>
      </c>
      <c r="AK131" s="129">
        <f t="shared" ca="1" si="46"/>
        <v>0</v>
      </c>
      <c r="AL131" s="129">
        <f t="shared" ca="1" si="46"/>
        <v>0</v>
      </c>
      <c r="AM131" s="129">
        <f t="shared" ca="1" si="46"/>
        <v>0</v>
      </c>
      <c r="AN131" s="129">
        <f t="shared" ca="1" si="46"/>
        <v>0</v>
      </c>
      <c r="AO131" s="129">
        <f t="shared" ca="1" si="46"/>
        <v>0</v>
      </c>
    </row>
    <row r="132" spans="4:41">
      <c r="D132" s="125">
        <f t="shared" ca="1" si="27"/>
        <v>44545</v>
      </c>
      <c r="E132" s="129">
        <f t="shared" ref="E132:AO132" ca="1" si="47">E58*$C$36+E95*$C$73</f>
        <v>0</v>
      </c>
      <c r="F132" s="129">
        <f t="shared" ca="1" si="47"/>
        <v>0</v>
      </c>
      <c r="G132" s="129">
        <f t="shared" ca="1" si="47"/>
        <v>0</v>
      </c>
      <c r="H132" s="129">
        <f t="shared" ca="1" si="47"/>
        <v>0</v>
      </c>
      <c r="I132" s="129">
        <f t="shared" ca="1" si="47"/>
        <v>0</v>
      </c>
      <c r="J132" s="129">
        <f t="shared" ca="1" si="47"/>
        <v>0</v>
      </c>
      <c r="K132" s="129">
        <f t="shared" ca="1" si="47"/>
        <v>0</v>
      </c>
      <c r="L132" s="129">
        <f t="shared" ca="1" si="47"/>
        <v>0</v>
      </c>
      <c r="M132" s="129">
        <f t="shared" ca="1" si="47"/>
        <v>0</v>
      </c>
      <c r="N132" s="129">
        <f t="shared" ca="1" si="47"/>
        <v>0</v>
      </c>
      <c r="O132" s="129">
        <f t="shared" ca="1" si="47"/>
        <v>0</v>
      </c>
      <c r="P132" s="129">
        <f t="shared" ca="1" si="47"/>
        <v>0</v>
      </c>
      <c r="Q132" s="129">
        <f t="shared" ca="1" si="47"/>
        <v>0</v>
      </c>
      <c r="R132" s="129">
        <f t="shared" ca="1" si="47"/>
        <v>0</v>
      </c>
      <c r="S132" s="129">
        <f t="shared" ca="1" si="47"/>
        <v>0</v>
      </c>
      <c r="T132" s="129">
        <f t="shared" ca="1" si="47"/>
        <v>0</v>
      </c>
      <c r="U132" s="129">
        <f t="shared" ca="1" si="47"/>
        <v>0</v>
      </c>
      <c r="V132" s="129">
        <f t="shared" ca="1" si="47"/>
        <v>0</v>
      </c>
      <c r="W132" s="129">
        <f t="shared" ca="1" si="47"/>
        <v>0</v>
      </c>
      <c r="X132" s="129">
        <f t="shared" ca="1" si="47"/>
        <v>0</v>
      </c>
      <c r="Y132" s="129">
        <f t="shared" ca="1" si="47"/>
        <v>0</v>
      </c>
      <c r="Z132" s="129">
        <f t="shared" ca="1" si="47"/>
        <v>0</v>
      </c>
      <c r="AA132" s="129">
        <f t="shared" ca="1" si="47"/>
        <v>0</v>
      </c>
      <c r="AB132" s="129">
        <f t="shared" ca="1" si="47"/>
        <v>0</v>
      </c>
      <c r="AC132" s="129">
        <f t="shared" ca="1" si="47"/>
        <v>0</v>
      </c>
      <c r="AD132" s="129">
        <f t="shared" ca="1" si="47"/>
        <v>0</v>
      </c>
      <c r="AE132" s="129">
        <f t="shared" ca="1" si="47"/>
        <v>0</v>
      </c>
      <c r="AF132" s="129">
        <f t="shared" ca="1" si="47"/>
        <v>0</v>
      </c>
      <c r="AG132" s="129">
        <f t="shared" ca="1" si="47"/>
        <v>0</v>
      </c>
      <c r="AH132" s="129">
        <f t="shared" ca="1" si="47"/>
        <v>0</v>
      </c>
      <c r="AI132" s="129">
        <f t="shared" ca="1" si="47"/>
        <v>0</v>
      </c>
      <c r="AJ132" s="129">
        <f t="shared" ca="1" si="47"/>
        <v>0</v>
      </c>
      <c r="AK132" s="129">
        <f t="shared" ca="1" si="47"/>
        <v>0</v>
      </c>
      <c r="AL132" s="129">
        <f t="shared" ca="1" si="47"/>
        <v>0</v>
      </c>
      <c r="AM132" s="129">
        <f t="shared" ca="1" si="47"/>
        <v>0</v>
      </c>
      <c r="AN132" s="129">
        <f t="shared" ca="1" si="47"/>
        <v>0</v>
      </c>
      <c r="AO132" s="129">
        <f t="shared" ca="1" si="47"/>
        <v>0</v>
      </c>
    </row>
    <row r="133" spans="4:41">
      <c r="D133" s="125">
        <f t="shared" ca="1" si="27"/>
        <v>44546</v>
      </c>
      <c r="E133" s="129">
        <f t="shared" ref="E133:AO133" ca="1" si="48">E59*$C$36+E96*$C$73</f>
        <v>0</v>
      </c>
      <c r="F133" s="129">
        <f t="shared" ca="1" si="48"/>
        <v>0</v>
      </c>
      <c r="G133" s="129">
        <f t="shared" ca="1" si="48"/>
        <v>0</v>
      </c>
      <c r="H133" s="129">
        <f t="shared" ca="1" si="48"/>
        <v>0</v>
      </c>
      <c r="I133" s="129">
        <f t="shared" ca="1" si="48"/>
        <v>0</v>
      </c>
      <c r="J133" s="129">
        <f t="shared" ca="1" si="48"/>
        <v>0</v>
      </c>
      <c r="K133" s="129">
        <f t="shared" ca="1" si="48"/>
        <v>0</v>
      </c>
      <c r="L133" s="129">
        <f t="shared" ca="1" si="48"/>
        <v>0</v>
      </c>
      <c r="M133" s="129">
        <f t="shared" ca="1" si="48"/>
        <v>0</v>
      </c>
      <c r="N133" s="129">
        <f t="shared" ca="1" si="48"/>
        <v>0</v>
      </c>
      <c r="O133" s="129">
        <f t="shared" ca="1" si="48"/>
        <v>0</v>
      </c>
      <c r="P133" s="129">
        <f t="shared" ca="1" si="48"/>
        <v>0</v>
      </c>
      <c r="Q133" s="129">
        <f t="shared" ca="1" si="48"/>
        <v>0</v>
      </c>
      <c r="R133" s="129">
        <f t="shared" ca="1" si="48"/>
        <v>0</v>
      </c>
      <c r="S133" s="129">
        <f t="shared" ca="1" si="48"/>
        <v>0</v>
      </c>
      <c r="T133" s="129">
        <f t="shared" ca="1" si="48"/>
        <v>0</v>
      </c>
      <c r="U133" s="129">
        <f t="shared" ca="1" si="48"/>
        <v>0</v>
      </c>
      <c r="V133" s="129">
        <f t="shared" ca="1" si="48"/>
        <v>0</v>
      </c>
      <c r="W133" s="129">
        <f t="shared" ca="1" si="48"/>
        <v>0</v>
      </c>
      <c r="X133" s="129">
        <f t="shared" ca="1" si="48"/>
        <v>0</v>
      </c>
      <c r="Y133" s="129">
        <f t="shared" ca="1" si="48"/>
        <v>0</v>
      </c>
      <c r="Z133" s="129">
        <f t="shared" ca="1" si="48"/>
        <v>0</v>
      </c>
      <c r="AA133" s="129">
        <f t="shared" ca="1" si="48"/>
        <v>0</v>
      </c>
      <c r="AB133" s="129">
        <f t="shared" ca="1" si="48"/>
        <v>0</v>
      </c>
      <c r="AC133" s="129">
        <f t="shared" ca="1" si="48"/>
        <v>0</v>
      </c>
      <c r="AD133" s="129">
        <f t="shared" ca="1" si="48"/>
        <v>0</v>
      </c>
      <c r="AE133" s="129">
        <f t="shared" ca="1" si="48"/>
        <v>0</v>
      </c>
      <c r="AF133" s="129">
        <f t="shared" ca="1" si="48"/>
        <v>0</v>
      </c>
      <c r="AG133" s="129">
        <f t="shared" ca="1" si="48"/>
        <v>0</v>
      </c>
      <c r="AH133" s="129">
        <f t="shared" ca="1" si="48"/>
        <v>0</v>
      </c>
      <c r="AI133" s="129">
        <f t="shared" ca="1" si="48"/>
        <v>0</v>
      </c>
      <c r="AJ133" s="129">
        <f t="shared" ca="1" si="48"/>
        <v>0</v>
      </c>
      <c r="AK133" s="129">
        <f t="shared" ca="1" si="48"/>
        <v>0</v>
      </c>
      <c r="AL133" s="129">
        <f t="shared" ca="1" si="48"/>
        <v>0</v>
      </c>
      <c r="AM133" s="129">
        <f t="shared" ca="1" si="48"/>
        <v>0</v>
      </c>
      <c r="AN133" s="129">
        <f t="shared" ca="1" si="48"/>
        <v>0</v>
      </c>
      <c r="AO133" s="129">
        <f t="shared" ca="1" si="48"/>
        <v>0</v>
      </c>
    </row>
    <row r="134" spans="4:41">
      <c r="D134" s="125">
        <f t="shared" ca="1" si="27"/>
        <v>44547</v>
      </c>
      <c r="E134" s="129">
        <f t="shared" ref="E134:AO134" ca="1" si="49">E60*$C$36+E97*$C$73</f>
        <v>0</v>
      </c>
      <c r="F134" s="129">
        <f t="shared" ca="1" si="49"/>
        <v>0</v>
      </c>
      <c r="G134" s="129">
        <f t="shared" ca="1" si="49"/>
        <v>0</v>
      </c>
      <c r="H134" s="129">
        <f t="shared" ca="1" si="49"/>
        <v>0</v>
      </c>
      <c r="I134" s="129">
        <f t="shared" ca="1" si="49"/>
        <v>0</v>
      </c>
      <c r="J134" s="129">
        <f t="shared" ca="1" si="49"/>
        <v>0</v>
      </c>
      <c r="K134" s="129">
        <f t="shared" ca="1" si="49"/>
        <v>0</v>
      </c>
      <c r="L134" s="129">
        <f t="shared" ca="1" si="49"/>
        <v>0</v>
      </c>
      <c r="M134" s="129">
        <f t="shared" ca="1" si="49"/>
        <v>0</v>
      </c>
      <c r="N134" s="129">
        <f t="shared" ca="1" si="49"/>
        <v>0</v>
      </c>
      <c r="O134" s="129">
        <f t="shared" ca="1" si="49"/>
        <v>0</v>
      </c>
      <c r="P134" s="129">
        <f t="shared" ca="1" si="49"/>
        <v>0</v>
      </c>
      <c r="Q134" s="129">
        <f t="shared" ca="1" si="49"/>
        <v>0</v>
      </c>
      <c r="R134" s="129">
        <f t="shared" ca="1" si="49"/>
        <v>0</v>
      </c>
      <c r="S134" s="129">
        <f t="shared" ca="1" si="49"/>
        <v>0</v>
      </c>
      <c r="T134" s="129">
        <f t="shared" ca="1" si="49"/>
        <v>0</v>
      </c>
      <c r="U134" s="129">
        <f t="shared" ca="1" si="49"/>
        <v>0</v>
      </c>
      <c r="V134" s="129">
        <f t="shared" ca="1" si="49"/>
        <v>0</v>
      </c>
      <c r="W134" s="129">
        <f t="shared" ca="1" si="49"/>
        <v>0</v>
      </c>
      <c r="X134" s="129">
        <f t="shared" ca="1" si="49"/>
        <v>0</v>
      </c>
      <c r="Y134" s="129">
        <f t="shared" ca="1" si="49"/>
        <v>0</v>
      </c>
      <c r="Z134" s="129">
        <f t="shared" ca="1" si="49"/>
        <v>0</v>
      </c>
      <c r="AA134" s="129">
        <f t="shared" ca="1" si="49"/>
        <v>0</v>
      </c>
      <c r="AB134" s="129">
        <f t="shared" ca="1" si="49"/>
        <v>0</v>
      </c>
      <c r="AC134" s="129">
        <f t="shared" ca="1" si="49"/>
        <v>0</v>
      </c>
      <c r="AD134" s="129">
        <f t="shared" ca="1" si="49"/>
        <v>0</v>
      </c>
      <c r="AE134" s="129">
        <f t="shared" ca="1" si="49"/>
        <v>0</v>
      </c>
      <c r="AF134" s="129">
        <f t="shared" ca="1" si="49"/>
        <v>0</v>
      </c>
      <c r="AG134" s="129">
        <f t="shared" ca="1" si="49"/>
        <v>0</v>
      </c>
      <c r="AH134" s="129">
        <f t="shared" ca="1" si="49"/>
        <v>0</v>
      </c>
      <c r="AI134" s="129">
        <f t="shared" ca="1" si="49"/>
        <v>0</v>
      </c>
      <c r="AJ134" s="129">
        <f t="shared" ca="1" si="49"/>
        <v>0</v>
      </c>
      <c r="AK134" s="129">
        <f t="shared" ca="1" si="49"/>
        <v>0</v>
      </c>
      <c r="AL134" s="129">
        <f t="shared" ca="1" si="49"/>
        <v>0</v>
      </c>
      <c r="AM134" s="129">
        <f t="shared" ca="1" si="49"/>
        <v>0</v>
      </c>
      <c r="AN134" s="129">
        <f t="shared" ca="1" si="49"/>
        <v>0</v>
      </c>
      <c r="AO134" s="129">
        <f t="shared" ca="1" si="49"/>
        <v>0</v>
      </c>
    </row>
    <row r="135" spans="4:41">
      <c r="D135" s="125">
        <f t="shared" ca="1" si="27"/>
        <v>44550</v>
      </c>
      <c r="E135" s="129">
        <f t="shared" ref="E135:AO135" ca="1" si="50">E61*$C$36+E98*$C$73</f>
        <v>0</v>
      </c>
      <c r="F135" s="129">
        <f t="shared" ca="1" si="50"/>
        <v>0</v>
      </c>
      <c r="G135" s="129">
        <f t="shared" ca="1" si="50"/>
        <v>0</v>
      </c>
      <c r="H135" s="129">
        <f t="shared" ca="1" si="50"/>
        <v>0</v>
      </c>
      <c r="I135" s="129">
        <f t="shared" ca="1" si="50"/>
        <v>0</v>
      </c>
      <c r="J135" s="129">
        <f t="shared" ca="1" si="50"/>
        <v>0</v>
      </c>
      <c r="K135" s="129">
        <f t="shared" ca="1" si="50"/>
        <v>0</v>
      </c>
      <c r="L135" s="129">
        <f t="shared" ca="1" si="50"/>
        <v>0</v>
      </c>
      <c r="M135" s="129">
        <f t="shared" ca="1" si="50"/>
        <v>0</v>
      </c>
      <c r="N135" s="129">
        <f t="shared" ca="1" si="50"/>
        <v>0</v>
      </c>
      <c r="O135" s="129">
        <f t="shared" ca="1" si="50"/>
        <v>0</v>
      </c>
      <c r="P135" s="129">
        <f t="shared" ca="1" si="50"/>
        <v>0</v>
      </c>
      <c r="Q135" s="129">
        <f t="shared" ca="1" si="50"/>
        <v>0</v>
      </c>
      <c r="R135" s="129">
        <f t="shared" ca="1" si="50"/>
        <v>0</v>
      </c>
      <c r="S135" s="129">
        <f t="shared" ca="1" si="50"/>
        <v>0</v>
      </c>
      <c r="T135" s="129">
        <f t="shared" ca="1" si="50"/>
        <v>0</v>
      </c>
      <c r="U135" s="129">
        <f t="shared" ca="1" si="50"/>
        <v>0</v>
      </c>
      <c r="V135" s="129">
        <f t="shared" ca="1" si="50"/>
        <v>0</v>
      </c>
      <c r="W135" s="129">
        <f t="shared" ca="1" si="50"/>
        <v>0</v>
      </c>
      <c r="X135" s="129">
        <f t="shared" ca="1" si="50"/>
        <v>0</v>
      </c>
      <c r="Y135" s="129">
        <f t="shared" ca="1" si="50"/>
        <v>0</v>
      </c>
      <c r="Z135" s="129">
        <f t="shared" ca="1" si="50"/>
        <v>0</v>
      </c>
      <c r="AA135" s="129">
        <f t="shared" ca="1" si="50"/>
        <v>0</v>
      </c>
      <c r="AB135" s="129">
        <f t="shared" ca="1" si="50"/>
        <v>0</v>
      </c>
      <c r="AC135" s="129">
        <f t="shared" ca="1" si="50"/>
        <v>0</v>
      </c>
      <c r="AD135" s="129">
        <f t="shared" ca="1" si="50"/>
        <v>0</v>
      </c>
      <c r="AE135" s="129">
        <f t="shared" ca="1" si="50"/>
        <v>0</v>
      </c>
      <c r="AF135" s="129">
        <f t="shared" ca="1" si="50"/>
        <v>0</v>
      </c>
      <c r="AG135" s="129">
        <f t="shared" ca="1" si="50"/>
        <v>0</v>
      </c>
      <c r="AH135" s="129">
        <f t="shared" ca="1" si="50"/>
        <v>0</v>
      </c>
      <c r="AI135" s="129">
        <f t="shared" ca="1" si="50"/>
        <v>0</v>
      </c>
      <c r="AJ135" s="129">
        <f t="shared" ca="1" si="50"/>
        <v>0</v>
      </c>
      <c r="AK135" s="129">
        <f t="shared" ca="1" si="50"/>
        <v>0</v>
      </c>
      <c r="AL135" s="129">
        <f t="shared" ca="1" si="50"/>
        <v>0</v>
      </c>
      <c r="AM135" s="129">
        <f t="shared" ca="1" si="50"/>
        <v>0</v>
      </c>
      <c r="AN135" s="129">
        <f t="shared" ca="1" si="50"/>
        <v>0</v>
      </c>
      <c r="AO135" s="129">
        <f t="shared" ca="1" si="50"/>
        <v>0</v>
      </c>
    </row>
    <row r="136" spans="4:41">
      <c r="D136" s="125">
        <f t="shared" ca="1" si="27"/>
        <v>44551</v>
      </c>
      <c r="E136" s="129">
        <f t="shared" ref="E136:AO136" ca="1" si="51">E62*$C$36+E99*$C$73</f>
        <v>0</v>
      </c>
      <c r="F136" s="129">
        <f t="shared" ca="1" si="51"/>
        <v>0</v>
      </c>
      <c r="G136" s="129">
        <f t="shared" ca="1" si="51"/>
        <v>0</v>
      </c>
      <c r="H136" s="129">
        <f t="shared" ca="1" si="51"/>
        <v>0</v>
      </c>
      <c r="I136" s="129">
        <f t="shared" ca="1" si="51"/>
        <v>0</v>
      </c>
      <c r="J136" s="129">
        <f t="shared" ca="1" si="51"/>
        <v>0</v>
      </c>
      <c r="K136" s="129">
        <f t="shared" ca="1" si="51"/>
        <v>0</v>
      </c>
      <c r="L136" s="129">
        <f t="shared" ca="1" si="51"/>
        <v>0</v>
      </c>
      <c r="M136" s="129">
        <f t="shared" ca="1" si="51"/>
        <v>0</v>
      </c>
      <c r="N136" s="129">
        <f t="shared" ca="1" si="51"/>
        <v>0</v>
      </c>
      <c r="O136" s="129">
        <f t="shared" ca="1" si="51"/>
        <v>0</v>
      </c>
      <c r="P136" s="129">
        <f t="shared" ca="1" si="51"/>
        <v>0</v>
      </c>
      <c r="Q136" s="129">
        <f t="shared" ca="1" si="51"/>
        <v>0</v>
      </c>
      <c r="R136" s="129">
        <f t="shared" ca="1" si="51"/>
        <v>0</v>
      </c>
      <c r="S136" s="129">
        <f t="shared" ca="1" si="51"/>
        <v>0</v>
      </c>
      <c r="T136" s="129">
        <f t="shared" ca="1" si="51"/>
        <v>0</v>
      </c>
      <c r="U136" s="129">
        <f t="shared" ca="1" si="51"/>
        <v>0</v>
      </c>
      <c r="V136" s="129">
        <f t="shared" ca="1" si="51"/>
        <v>0</v>
      </c>
      <c r="W136" s="129">
        <f t="shared" ca="1" si="51"/>
        <v>0</v>
      </c>
      <c r="X136" s="129">
        <f t="shared" ca="1" si="51"/>
        <v>0</v>
      </c>
      <c r="Y136" s="129">
        <f t="shared" ca="1" si="51"/>
        <v>0</v>
      </c>
      <c r="Z136" s="129">
        <f t="shared" ca="1" si="51"/>
        <v>0</v>
      </c>
      <c r="AA136" s="129">
        <f t="shared" ca="1" si="51"/>
        <v>0</v>
      </c>
      <c r="AB136" s="129">
        <f t="shared" ca="1" si="51"/>
        <v>0</v>
      </c>
      <c r="AC136" s="129">
        <f t="shared" ca="1" si="51"/>
        <v>0</v>
      </c>
      <c r="AD136" s="129">
        <f t="shared" ca="1" si="51"/>
        <v>0</v>
      </c>
      <c r="AE136" s="129">
        <f t="shared" ca="1" si="51"/>
        <v>0</v>
      </c>
      <c r="AF136" s="129">
        <f t="shared" ca="1" si="51"/>
        <v>0</v>
      </c>
      <c r="AG136" s="129">
        <f t="shared" ca="1" si="51"/>
        <v>0</v>
      </c>
      <c r="AH136" s="129">
        <f t="shared" ca="1" si="51"/>
        <v>0</v>
      </c>
      <c r="AI136" s="129">
        <f t="shared" ca="1" si="51"/>
        <v>0</v>
      </c>
      <c r="AJ136" s="129">
        <f t="shared" ca="1" si="51"/>
        <v>0</v>
      </c>
      <c r="AK136" s="129">
        <f t="shared" ca="1" si="51"/>
        <v>0</v>
      </c>
      <c r="AL136" s="129">
        <f t="shared" ca="1" si="51"/>
        <v>0</v>
      </c>
      <c r="AM136" s="129">
        <f t="shared" ca="1" si="51"/>
        <v>0</v>
      </c>
      <c r="AN136" s="129">
        <f t="shared" ca="1" si="51"/>
        <v>0</v>
      </c>
      <c r="AO136" s="129">
        <f t="shared" ca="1" si="51"/>
        <v>0</v>
      </c>
    </row>
    <row r="137" spans="4:41">
      <c r="D137" s="125">
        <f t="shared" ca="1" si="27"/>
        <v>44552</v>
      </c>
      <c r="E137" s="129">
        <f t="shared" ref="E137:AO137" ca="1" si="52">E63*$C$36+E100*$C$73</f>
        <v>0</v>
      </c>
      <c r="F137" s="129">
        <f t="shared" ca="1" si="52"/>
        <v>0</v>
      </c>
      <c r="G137" s="129">
        <f t="shared" ca="1" si="52"/>
        <v>0</v>
      </c>
      <c r="H137" s="129">
        <f t="shared" ca="1" si="52"/>
        <v>0</v>
      </c>
      <c r="I137" s="129">
        <f t="shared" ca="1" si="52"/>
        <v>0</v>
      </c>
      <c r="J137" s="129">
        <f t="shared" ca="1" si="52"/>
        <v>0</v>
      </c>
      <c r="K137" s="129">
        <f t="shared" ca="1" si="52"/>
        <v>0</v>
      </c>
      <c r="L137" s="129">
        <f t="shared" ca="1" si="52"/>
        <v>0</v>
      </c>
      <c r="M137" s="129">
        <f t="shared" ca="1" si="52"/>
        <v>0</v>
      </c>
      <c r="N137" s="129">
        <f t="shared" ca="1" si="52"/>
        <v>0</v>
      </c>
      <c r="O137" s="129">
        <f t="shared" ca="1" si="52"/>
        <v>0</v>
      </c>
      <c r="P137" s="129">
        <f t="shared" ca="1" si="52"/>
        <v>0</v>
      </c>
      <c r="Q137" s="129">
        <f t="shared" ca="1" si="52"/>
        <v>0</v>
      </c>
      <c r="R137" s="129">
        <f t="shared" ca="1" si="52"/>
        <v>0</v>
      </c>
      <c r="S137" s="129">
        <f t="shared" ca="1" si="52"/>
        <v>0</v>
      </c>
      <c r="T137" s="129">
        <f t="shared" ca="1" si="52"/>
        <v>0</v>
      </c>
      <c r="U137" s="129">
        <f t="shared" ca="1" si="52"/>
        <v>0</v>
      </c>
      <c r="V137" s="129">
        <f t="shared" ca="1" si="52"/>
        <v>0</v>
      </c>
      <c r="W137" s="129">
        <f t="shared" ca="1" si="52"/>
        <v>0</v>
      </c>
      <c r="X137" s="129">
        <f t="shared" ca="1" si="52"/>
        <v>0</v>
      </c>
      <c r="Y137" s="129">
        <f t="shared" ca="1" si="52"/>
        <v>0</v>
      </c>
      <c r="Z137" s="129">
        <f t="shared" ca="1" si="52"/>
        <v>0</v>
      </c>
      <c r="AA137" s="129">
        <f t="shared" ca="1" si="52"/>
        <v>0</v>
      </c>
      <c r="AB137" s="129">
        <f t="shared" ca="1" si="52"/>
        <v>0</v>
      </c>
      <c r="AC137" s="129">
        <f t="shared" ca="1" si="52"/>
        <v>0</v>
      </c>
      <c r="AD137" s="129">
        <f t="shared" ca="1" si="52"/>
        <v>0</v>
      </c>
      <c r="AE137" s="129">
        <f t="shared" ca="1" si="52"/>
        <v>0</v>
      </c>
      <c r="AF137" s="129">
        <f t="shared" ca="1" si="52"/>
        <v>0</v>
      </c>
      <c r="AG137" s="129">
        <f t="shared" ca="1" si="52"/>
        <v>0</v>
      </c>
      <c r="AH137" s="129">
        <f t="shared" ca="1" si="52"/>
        <v>0</v>
      </c>
      <c r="AI137" s="129">
        <f t="shared" ca="1" si="52"/>
        <v>0</v>
      </c>
      <c r="AJ137" s="129">
        <f t="shared" ca="1" si="52"/>
        <v>0</v>
      </c>
      <c r="AK137" s="129">
        <f t="shared" ca="1" si="52"/>
        <v>0</v>
      </c>
      <c r="AL137" s="129">
        <f t="shared" ca="1" si="52"/>
        <v>0</v>
      </c>
      <c r="AM137" s="129">
        <f t="shared" ca="1" si="52"/>
        <v>0</v>
      </c>
      <c r="AN137" s="129">
        <f t="shared" ca="1" si="52"/>
        <v>0</v>
      </c>
      <c r="AO137" s="129">
        <f t="shared" ca="1" si="52"/>
        <v>0</v>
      </c>
    </row>
    <row r="138" spans="4:41">
      <c r="D138" s="125">
        <f t="shared" ca="1" si="27"/>
        <v>44553</v>
      </c>
      <c r="E138" s="129">
        <f t="shared" ref="E138:AO138" ca="1" si="53">E64*$C$36+E101*$C$73</f>
        <v>0</v>
      </c>
      <c r="F138" s="129">
        <f t="shared" ca="1" si="53"/>
        <v>0</v>
      </c>
      <c r="G138" s="129">
        <f t="shared" ca="1" si="53"/>
        <v>0</v>
      </c>
      <c r="H138" s="129">
        <f t="shared" ca="1" si="53"/>
        <v>0</v>
      </c>
      <c r="I138" s="129">
        <f t="shared" ca="1" si="53"/>
        <v>0</v>
      </c>
      <c r="J138" s="129">
        <f t="shared" ca="1" si="53"/>
        <v>0</v>
      </c>
      <c r="K138" s="129">
        <f t="shared" ca="1" si="53"/>
        <v>0</v>
      </c>
      <c r="L138" s="129">
        <f t="shared" ca="1" si="53"/>
        <v>0</v>
      </c>
      <c r="M138" s="129">
        <f t="shared" ca="1" si="53"/>
        <v>0</v>
      </c>
      <c r="N138" s="129">
        <f t="shared" ca="1" si="53"/>
        <v>0</v>
      </c>
      <c r="O138" s="129">
        <f t="shared" ca="1" si="53"/>
        <v>0</v>
      </c>
      <c r="P138" s="129">
        <f t="shared" ca="1" si="53"/>
        <v>0</v>
      </c>
      <c r="Q138" s="129">
        <f t="shared" ca="1" si="53"/>
        <v>0</v>
      </c>
      <c r="R138" s="129">
        <f t="shared" ca="1" si="53"/>
        <v>0</v>
      </c>
      <c r="S138" s="129">
        <f t="shared" ca="1" si="53"/>
        <v>0</v>
      </c>
      <c r="T138" s="129">
        <f t="shared" ca="1" si="53"/>
        <v>0</v>
      </c>
      <c r="U138" s="129">
        <f t="shared" ca="1" si="53"/>
        <v>0</v>
      </c>
      <c r="V138" s="129">
        <f t="shared" ca="1" si="53"/>
        <v>0</v>
      </c>
      <c r="W138" s="129">
        <f t="shared" ca="1" si="53"/>
        <v>0</v>
      </c>
      <c r="X138" s="129">
        <f t="shared" ca="1" si="53"/>
        <v>0</v>
      </c>
      <c r="Y138" s="129">
        <f t="shared" ca="1" si="53"/>
        <v>0</v>
      </c>
      <c r="Z138" s="129">
        <f t="shared" ca="1" si="53"/>
        <v>0</v>
      </c>
      <c r="AA138" s="129">
        <f t="shared" ca="1" si="53"/>
        <v>0</v>
      </c>
      <c r="AB138" s="129">
        <f t="shared" ca="1" si="53"/>
        <v>0</v>
      </c>
      <c r="AC138" s="129">
        <f t="shared" ca="1" si="53"/>
        <v>0</v>
      </c>
      <c r="AD138" s="129">
        <f t="shared" ca="1" si="53"/>
        <v>0</v>
      </c>
      <c r="AE138" s="129">
        <f t="shared" ca="1" si="53"/>
        <v>0</v>
      </c>
      <c r="AF138" s="129">
        <f t="shared" ca="1" si="53"/>
        <v>0</v>
      </c>
      <c r="AG138" s="129">
        <f t="shared" ca="1" si="53"/>
        <v>0</v>
      </c>
      <c r="AH138" s="129">
        <f t="shared" ca="1" si="53"/>
        <v>0</v>
      </c>
      <c r="AI138" s="129">
        <f t="shared" ca="1" si="53"/>
        <v>0</v>
      </c>
      <c r="AJ138" s="129">
        <f t="shared" ca="1" si="53"/>
        <v>0</v>
      </c>
      <c r="AK138" s="129">
        <f t="shared" ca="1" si="53"/>
        <v>0</v>
      </c>
      <c r="AL138" s="129">
        <f t="shared" ca="1" si="53"/>
        <v>0</v>
      </c>
      <c r="AM138" s="129">
        <f t="shared" ca="1" si="53"/>
        <v>0</v>
      </c>
      <c r="AN138" s="129">
        <f t="shared" ca="1" si="53"/>
        <v>0</v>
      </c>
      <c r="AO138" s="129">
        <f t="shared" ca="1" si="53"/>
        <v>0</v>
      </c>
    </row>
    <row r="139" spans="4:41">
      <c r="D139" s="125">
        <f t="shared" ca="1" si="27"/>
        <v>44554</v>
      </c>
      <c r="E139" s="129">
        <f t="shared" ref="E139:AO139" ca="1" si="54">E65*$C$36+E102*$C$73</f>
        <v>0</v>
      </c>
      <c r="F139" s="129">
        <f t="shared" ca="1" si="54"/>
        <v>0</v>
      </c>
      <c r="G139" s="129">
        <f t="shared" ca="1" si="54"/>
        <v>0</v>
      </c>
      <c r="H139" s="129">
        <f t="shared" ca="1" si="54"/>
        <v>0</v>
      </c>
      <c r="I139" s="129">
        <f t="shared" ca="1" si="54"/>
        <v>0</v>
      </c>
      <c r="J139" s="129">
        <f t="shared" ca="1" si="54"/>
        <v>0</v>
      </c>
      <c r="K139" s="129">
        <f t="shared" ca="1" si="54"/>
        <v>0</v>
      </c>
      <c r="L139" s="129">
        <f t="shared" ca="1" si="54"/>
        <v>0</v>
      </c>
      <c r="M139" s="129">
        <f t="shared" ca="1" si="54"/>
        <v>0</v>
      </c>
      <c r="N139" s="129">
        <f t="shared" ca="1" si="54"/>
        <v>0</v>
      </c>
      <c r="O139" s="129">
        <f t="shared" ca="1" si="54"/>
        <v>0</v>
      </c>
      <c r="P139" s="129">
        <f t="shared" ca="1" si="54"/>
        <v>0</v>
      </c>
      <c r="Q139" s="129">
        <f t="shared" ca="1" si="54"/>
        <v>0</v>
      </c>
      <c r="R139" s="129">
        <f t="shared" ca="1" si="54"/>
        <v>0</v>
      </c>
      <c r="S139" s="129">
        <f t="shared" ca="1" si="54"/>
        <v>0</v>
      </c>
      <c r="T139" s="129">
        <f t="shared" ca="1" si="54"/>
        <v>0</v>
      </c>
      <c r="U139" s="129">
        <f t="shared" ca="1" si="54"/>
        <v>0</v>
      </c>
      <c r="V139" s="129">
        <f t="shared" ca="1" si="54"/>
        <v>0</v>
      </c>
      <c r="W139" s="129">
        <f t="shared" ca="1" si="54"/>
        <v>0</v>
      </c>
      <c r="X139" s="129">
        <f t="shared" ca="1" si="54"/>
        <v>0</v>
      </c>
      <c r="Y139" s="129">
        <f t="shared" ca="1" si="54"/>
        <v>0</v>
      </c>
      <c r="Z139" s="129">
        <f t="shared" ca="1" si="54"/>
        <v>0</v>
      </c>
      <c r="AA139" s="129">
        <f t="shared" ca="1" si="54"/>
        <v>0</v>
      </c>
      <c r="AB139" s="129">
        <f t="shared" ca="1" si="54"/>
        <v>0</v>
      </c>
      <c r="AC139" s="129">
        <f t="shared" ca="1" si="54"/>
        <v>0</v>
      </c>
      <c r="AD139" s="129">
        <f t="shared" ca="1" si="54"/>
        <v>0</v>
      </c>
      <c r="AE139" s="129">
        <f t="shared" ca="1" si="54"/>
        <v>0</v>
      </c>
      <c r="AF139" s="129">
        <f t="shared" ca="1" si="54"/>
        <v>0</v>
      </c>
      <c r="AG139" s="129">
        <f t="shared" ca="1" si="54"/>
        <v>0</v>
      </c>
      <c r="AH139" s="129">
        <f t="shared" ca="1" si="54"/>
        <v>0</v>
      </c>
      <c r="AI139" s="129">
        <f t="shared" ca="1" si="54"/>
        <v>0</v>
      </c>
      <c r="AJ139" s="129">
        <f t="shared" ca="1" si="54"/>
        <v>0</v>
      </c>
      <c r="AK139" s="129">
        <f t="shared" ca="1" si="54"/>
        <v>0</v>
      </c>
      <c r="AL139" s="129">
        <f t="shared" ca="1" si="54"/>
        <v>0</v>
      </c>
      <c r="AM139" s="129">
        <f t="shared" ca="1" si="54"/>
        <v>0</v>
      </c>
      <c r="AN139" s="129">
        <f t="shared" ca="1" si="54"/>
        <v>0</v>
      </c>
      <c r="AO139" s="129">
        <f t="shared" ca="1" si="54"/>
        <v>0</v>
      </c>
    </row>
    <row r="140" spans="4:41">
      <c r="D140" s="125">
        <f t="shared" ca="1" si="27"/>
        <v>44557</v>
      </c>
      <c r="E140" s="129">
        <f t="shared" ref="E140:AO140" ca="1" si="55">E66*$C$36+E103*$C$73</f>
        <v>0</v>
      </c>
      <c r="F140" s="129">
        <f t="shared" ca="1" si="55"/>
        <v>0</v>
      </c>
      <c r="G140" s="129">
        <f t="shared" ca="1" si="55"/>
        <v>0</v>
      </c>
      <c r="H140" s="129">
        <f t="shared" ca="1" si="55"/>
        <v>0</v>
      </c>
      <c r="I140" s="129">
        <f t="shared" ca="1" si="55"/>
        <v>0</v>
      </c>
      <c r="J140" s="129">
        <f t="shared" ca="1" si="55"/>
        <v>0</v>
      </c>
      <c r="K140" s="129">
        <f t="shared" ca="1" si="55"/>
        <v>0</v>
      </c>
      <c r="L140" s="129">
        <f t="shared" ca="1" si="55"/>
        <v>0</v>
      </c>
      <c r="M140" s="129">
        <f t="shared" ca="1" si="55"/>
        <v>0</v>
      </c>
      <c r="N140" s="129">
        <f t="shared" ca="1" si="55"/>
        <v>0</v>
      </c>
      <c r="O140" s="129">
        <f t="shared" ca="1" si="55"/>
        <v>0</v>
      </c>
      <c r="P140" s="129">
        <f t="shared" ca="1" si="55"/>
        <v>0</v>
      </c>
      <c r="Q140" s="129">
        <f t="shared" ca="1" si="55"/>
        <v>0</v>
      </c>
      <c r="R140" s="129">
        <f t="shared" ca="1" si="55"/>
        <v>0</v>
      </c>
      <c r="S140" s="129">
        <f t="shared" ca="1" si="55"/>
        <v>0</v>
      </c>
      <c r="T140" s="129">
        <f t="shared" ca="1" si="55"/>
        <v>0</v>
      </c>
      <c r="U140" s="129">
        <f t="shared" ca="1" si="55"/>
        <v>0</v>
      </c>
      <c r="V140" s="129">
        <f t="shared" ca="1" si="55"/>
        <v>0</v>
      </c>
      <c r="W140" s="129">
        <f t="shared" ca="1" si="55"/>
        <v>0</v>
      </c>
      <c r="X140" s="129">
        <f t="shared" ca="1" si="55"/>
        <v>0</v>
      </c>
      <c r="Y140" s="129">
        <f t="shared" ca="1" si="55"/>
        <v>0</v>
      </c>
      <c r="Z140" s="129">
        <f t="shared" ca="1" si="55"/>
        <v>0</v>
      </c>
      <c r="AA140" s="129">
        <f t="shared" ca="1" si="55"/>
        <v>0</v>
      </c>
      <c r="AB140" s="129">
        <f t="shared" ca="1" si="55"/>
        <v>0</v>
      </c>
      <c r="AC140" s="129">
        <f t="shared" ca="1" si="55"/>
        <v>0</v>
      </c>
      <c r="AD140" s="129">
        <f t="shared" ca="1" si="55"/>
        <v>0</v>
      </c>
      <c r="AE140" s="129">
        <f t="shared" ca="1" si="55"/>
        <v>0</v>
      </c>
      <c r="AF140" s="129">
        <f t="shared" ca="1" si="55"/>
        <v>0</v>
      </c>
      <c r="AG140" s="129">
        <f t="shared" ca="1" si="55"/>
        <v>0</v>
      </c>
      <c r="AH140" s="129">
        <f t="shared" ca="1" si="55"/>
        <v>0</v>
      </c>
      <c r="AI140" s="129">
        <f t="shared" ca="1" si="55"/>
        <v>0</v>
      </c>
      <c r="AJ140" s="129">
        <f t="shared" ca="1" si="55"/>
        <v>0</v>
      </c>
      <c r="AK140" s="129">
        <f t="shared" ca="1" si="55"/>
        <v>0</v>
      </c>
      <c r="AL140" s="129">
        <f t="shared" ca="1" si="55"/>
        <v>0</v>
      </c>
      <c r="AM140" s="129">
        <f t="shared" ca="1" si="55"/>
        <v>0</v>
      </c>
      <c r="AN140" s="129">
        <f t="shared" ca="1" si="55"/>
        <v>0</v>
      </c>
      <c r="AO140" s="129">
        <f t="shared" ca="1" si="55"/>
        <v>0</v>
      </c>
    </row>
    <row r="141" spans="4:41">
      <c r="D141" s="125">
        <f t="shared" ca="1" si="27"/>
        <v>44558</v>
      </c>
      <c r="E141" s="129">
        <f t="shared" ref="E141:AO141" ca="1" si="56">E67*$C$36+E104*$C$73</f>
        <v>0</v>
      </c>
      <c r="F141" s="129">
        <f t="shared" ca="1" si="56"/>
        <v>0</v>
      </c>
      <c r="G141" s="129">
        <f t="shared" ca="1" si="56"/>
        <v>0</v>
      </c>
      <c r="H141" s="129">
        <f t="shared" ca="1" si="56"/>
        <v>0</v>
      </c>
      <c r="I141" s="129">
        <f t="shared" ca="1" si="56"/>
        <v>0</v>
      </c>
      <c r="J141" s="129">
        <f t="shared" ca="1" si="56"/>
        <v>0</v>
      </c>
      <c r="K141" s="129">
        <f t="shared" ca="1" si="56"/>
        <v>0</v>
      </c>
      <c r="L141" s="129">
        <f t="shared" ca="1" si="56"/>
        <v>0</v>
      </c>
      <c r="M141" s="129">
        <f t="shared" ca="1" si="56"/>
        <v>0</v>
      </c>
      <c r="N141" s="129">
        <f t="shared" ca="1" si="56"/>
        <v>0</v>
      </c>
      <c r="O141" s="129">
        <f t="shared" ca="1" si="56"/>
        <v>0</v>
      </c>
      <c r="P141" s="129">
        <f t="shared" ca="1" si="56"/>
        <v>0</v>
      </c>
      <c r="Q141" s="129">
        <f t="shared" ca="1" si="56"/>
        <v>0</v>
      </c>
      <c r="R141" s="129">
        <f t="shared" ca="1" si="56"/>
        <v>0</v>
      </c>
      <c r="S141" s="129">
        <f t="shared" ca="1" si="56"/>
        <v>0</v>
      </c>
      <c r="T141" s="129">
        <f t="shared" ca="1" si="56"/>
        <v>0</v>
      </c>
      <c r="U141" s="129">
        <f t="shared" ca="1" si="56"/>
        <v>0</v>
      </c>
      <c r="V141" s="129">
        <f t="shared" ca="1" si="56"/>
        <v>0</v>
      </c>
      <c r="W141" s="129">
        <f t="shared" ca="1" si="56"/>
        <v>0</v>
      </c>
      <c r="X141" s="129">
        <f t="shared" ca="1" si="56"/>
        <v>0</v>
      </c>
      <c r="Y141" s="129">
        <f t="shared" ca="1" si="56"/>
        <v>0</v>
      </c>
      <c r="Z141" s="129">
        <f t="shared" ca="1" si="56"/>
        <v>0</v>
      </c>
      <c r="AA141" s="129">
        <f t="shared" ca="1" si="56"/>
        <v>0</v>
      </c>
      <c r="AB141" s="129">
        <f t="shared" ca="1" si="56"/>
        <v>0</v>
      </c>
      <c r="AC141" s="129">
        <f t="shared" ca="1" si="56"/>
        <v>0</v>
      </c>
      <c r="AD141" s="129">
        <f t="shared" ca="1" si="56"/>
        <v>0</v>
      </c>
      <c r="AE141" s="129">
        <f t="shared" ca="1" si="56"/>
        <v>0</v>
      </c>
      <c r="AF141" s="129">
        <f t="shared" ca="1" si="56"/>
        <v>0</v>
      </c>
      <c r="AG141" s="129">
        <f t="shared" ca="1" si="56"/>
        <v>0</v>
      </c>
      <c r="AH141" s="129">
        <f t="shared" ca="1" si="56"/>
        <v>0</v>
      </c>
      <c r="AI141" s="129">
        <f t="shared" ca="1" si="56"/>
        <v>0</v>
      </c>
      <c r="AJ141" s="129">
        <f t="shared" ca="1" si="56"/>
        <v>0</v>
      </c>
      <c r="AK141" s="129">
        <f t="shared" ca="1" si="56"/>
        <v>0</v>
      </c>
      <c r="AL141" s="129">
        <f t="shared" ca="1" si="56"/>
        <v>0</v>
      </c>
      <c r="AM141" s="129">
        <f t="shared" ca="1" si="56"/>
        <v>0</v>
      </c>
      <c r="AN141" s="129">
        <f t="shared" ca="1" si="56"/>
        <v>0</v>
      </c>
      <c r="AO141" s="129">
        <f t="shared" ca="1" si="56"/>
        <v>0</v>
      </c>
    </row>
    <row r="142" spans="4:41">
      <c r="D142" s="125">
        <f t="shared" ca="1" si="27"/>
        <v>44559</v>
      </c>
      <c r="E142" s="129">
        <f t="shared" ref="E142:AO142" ca="1" si="57">E68*$C$36+E105*$C$73</f>
        <v>0</v>
      </c>
      <c r="F142" s="129">
        <f t="shared" ca="1" si="57"/>
        <v>0</v>
      </c>
      <c r="G142" s="129">
        <f t="shared" ca="1" si="57"/>
        <v>0</v>
      </c>
      <c r="H142" s="129">
        <f t="shared" ca="1" si="57"/>
        <v>0</v>
      </c>
      <c r="I142" s="129">
        <f t="shared" ca="1" si="57"/>
        <v>0</v>
      </c>
      <c r="J142" s="129">
        <f t="shared" ca="1" si="57"/>
        <v>0</v>
      </c>
      <c r="K142" s="129">
        <f t="shared" ca="1" si="57"/>
        <v>0</v>
      </c>
      <c r="L142" s="129">
        <f t="shared" ca="1" si="57"/>
        <v>0</v>
      </c>
      <c r="M142" s="129">
        <f t="shared" ca="1" si="57"/>
        <v>0</v>
      </c>
      <c r="N142" s="129">
        <f t="shared" ca="1" si="57"/>
        <v>0</v>
      </c>
      <c r="O142" s="129">
        <f t="shared" ca="1" si="57"/>
        <v>0</v>
      </c>
      <c r="P142" s="129">
        <f t="shared" ca="1" si="57"/>
        <v>0</v>
      </c>
      <c r="Q142" s="129">
        <f t="shared" ca="1" si="57"/>
        <v>0</v>
      </c>
      <c r="R142" s="129">
        <f t="shared" ca="1" si="57"/>
        <v>0</v>
      </c>
      <c r="S142" s="129">
        <f t="shared" ca="1" si="57"/>
        <v>0</v>
      </c>
      <c r="T142" s="129">
        <f t="shared" ca="1" si="57"/>
        <v>0</v>
      </c>
      <c r="U142" s="129">
        <f t="shared" ca="1" si="57"/>
        <v>0</v>
      </c>
      <c r="V142" s="129">
        <f t="shared" ca="1" si="57"/>
        <v>0</v>
      </c>
      <c r="W142" s="129">
        <f t="shared" ca="1" si="57"/>
        <v>0</v>
      </c>
      <c r="X142" s="129">
        <f t="shared" ca="1" si="57"/>
        <v>0</v>
      </c>
      <c r="Y142" s="129">
        <f t="shared" ca="1" si="57"/>
        <v>0</v>
      </c>
      <c r="Z142" s="129">
        <f t="shared" ca="1" si="57"/>
        <v>0</v>
      </c>
      <c r="AA142" s="129">
        <f t="shared" ca="1" si="57"/>
        <v>0</v>
      </c>
      <c r="AB142" s="129">
        <f t="shared" ca="1" si="57"/>
        <v>0</v>
      </c>
      <c r="AC142" s="129">
        <f t="shared" ca="1" si="57"/>
        <v>0</v>
      </c>
      <c r="AD142" s="129">
        <f t="shared" ca="1" si="57"/>
        <v>0</v>
      </c>
      <c r="AE142" s="129">
        <f t="shared" ca="1" si="57"/>
        <v>0</v>
      </c>
      <c r="AF142" s="129">
        <f t="shared" ca="1" si="57"/>
        <v>0</v>
      </c>
      <c r="AG142" s="129">
        <f t="shared" ca="1" si="57"/>
        <v>0</v>
      </c>
      <c r="AH142" s="129">
        <f t="shared" ca="1" si="57"/>
        <v>0</v>
      </c>
      <c r="AI142" s="129">
        <f t="shared" ca="1" si="57"/>
        <v>0</v>
      </c>
      <c r="AJ142" s="129">
        <f t="shared" ca="1" si="57"/>
        <v>0</v>
      </c>
      <c r="AK142" s="129">
        <f t="shared" ca="1" si="57"/>
        <v>0</v>
      </c>
      <c r="AL142" s="129">
        <f t="shared" ca="1" si="57"/>
        <v>0</v>
      </c>
      <c r="AM142" s="129">
        <f t="shared" ca="1" si="57"/>
        <v>0</v>
      </c>
      <c r="AN142" s="129">
        <f t="shared" ca="1" si="57"/>
        <v>0</v>
      </c>
      <c r="AO142" s="129">
        <f t="shared" ca="1" si="57"/>
        <v>0</v>
      </c>
    </row>
    <row r="148" spans="2:41">
      <c r="E148" s="21">
        <v>0.97</v>
      </c>
    </row>
    <row r="149" spans="2:41">
      <c r="D149" s="118">
        <v>2E-3</v>
      </c>
      <c r="E149" s="118"/>
      <c r="H149" s="21"/>
      <c r="K149" s="33"/>
      <c r="M149" s="21"/>
      <c r="P149" s="33"/>
      <c r="R149" s="21"/>
      <c r="U149" s="33"/>
      <c r="W149" s="21"/>
      <c r="Z149" s="33"/>
      <c r="AB149" s="21"/>
    </row>
    <row r="150" spans="2:41">
      <c r="B150" s="25" t="s">
        <v>653</v>
      </c>
      <c r="C150" s="26">
        <f>C72</f>
        <v>18109.45</v>
      </c>
      <c r="D150" s="16" t="s">
        <v>90</v>
      </c>
      <c r="E150" s="123">
        <f>E148*C150</f>
        <v>17566.166499999999</v>
      </c>
      <c r="F150" s="124">
        <f t="shared" ref="F150:AO150" si="58">E150*(1+$D$34)</f>
        <v>17618.864999499998</v>
      </c>
      <c r="G150" s="124">
        <f t="shared" si="58"/>
        <v>17671.721594498496</v>
      </c>
      <c r="H150" s="124">
        <f t="shared" si="58"/>
        <v>17724.73675928199</v>
      </c>
      <c r="I150" s="124">
        <f t="shared" si="58"/>
        <v>17777.910969559834</v>
      </c>
      <c r="J150" s="124">
        <f t="shared" si="58"/>
        <v>17831.244702468513</v>
      </c>
      <c r="K150" s="124">
        <f t="shared" si="58"/>
        <v>17884.738436575917</v>
      </c>
      <c r="L150" s="124">
        <f t="shared" si="58"/>
        <v>17938.392651885642</v>
      </c>
      <c r="M150" s="124">
        <f t="shared" si="58"/>
        <v>17992.207829841296</v>
      </c>
      <c r="N150" s="124">
        <f t="shared" si="58"/>
        <v>18046.184453330818</v>
      </c>
      <c r="O150" s="124">
        <f t="shared" si="58"/>
        <v>18100.323006690807</v>
      </c>
      <c r="P150" s="124">
        <f t="shared" si="58"/>
        <v>18154.623975710878</v>
      </c>
      <c r="Q150" s="124">
        <f t="shared" si="58"/>
        <v>18209.087847638009</v>
      </c>
      <c r="R150" s="124">
        <f t="shared" si="58"/>
        <v>18263.715111180922</v>
      </c>
      <c r="S150" s="124">
        <f t="shared" si="58"/>
        <v>18318.506256514462</v>
      </c>
      <c r="T150" s="124">
        <f t="shared" si="58"/>
        <v>18373.461775284002</v>
      </c>
      <c r="U150" s="124">
        <f t="shared" si="58"/>
        <v>18428.582160609851</v>
      </c>
      <c r="V150" s="124">
        <f t="shared" si="58"/>
        <v>18483.867907091677</v>
      </c>
      <c r="W150" s="124">
        <f t="shared" si="58"/>
        <v>18539.319510812951</v>
      </c>
      <c r="X150" s="124">
        <f t="shared" si="58"/>
        <v>18594.937469345386</v>
      </c>
      <c r="Y150" s="124">
        <f t="shared" si="58"/>
        <v>18650.72228175342</v>
      </c>
      <c r="Z150" s="124">
        <f t="shared" si="58"/>
        <v>18706.674448598678</v>
      </c>
      <c r="AA150" s="124">
        <f t="shared" si="58"/>
        <v>18762.794471944471</v>
      </c>
      <c r="AB150" s="124">
        <f t="shared" si="58"/>
        <v>18819.082855360302</v>
      </c>
      <c r="AC150" s="124">
        <f t="shared" si="58"/>
        <v>18875.540103926382</v>
      </c>
      <c r="AD150" s="124">
        <f t="shared" si="58"/>
        <v>18932.166724238159</v>
      </c>
      <c r="AE150" s="124">
        <f t="shared" si="58"/>
        <v>18988.963224410872</v>
      </c>
      <c r="AF150" s="124">
        <f t="shared" si="58"/>
        <v>19045.930114084102</v>
      </c>
      <c r="AG150" s="124">
        <f t="shared" si="58"/>
        <v>19103.067904426352</v>
      </c>
      <c r="AH150" s="124">
        <f t="shared" si="58"/>
        <v>19160.37710813963</v>
      </c>
      <c r="AI150" s="124">
        <f t="shared" si="58"/>
        <v>19217.858239464047</v>
      </c>
      <c r="AJ150" s="124">
        <f t="shared" si="58"/>
        <v>19275.511814182439</v>
      </c>
      <c r="AK150" s="124">
        <f t="shared" si="58"/>
        <v>19333.338349624984</v>
      </c>
      <c r="AL150" s="124">
        <f t="shared" si="58"/>
        <v>19391.338364673858</v>
      </c>
      <c r="AM150" s="124">
        <f t="shared" si="58"/>
        <v>19449.512379767879</v>
      </c>
      <c r="AN150" s="124">
        <f t="shared" si="58"/>
        <v>19507.860916907179</v>
      </c>
      <c r="AO150" s="124">
        <f t="shared" si="58"/>
        <v>19566.384499657899</v>
      </c>
    </row>
    <row r="151" spans="2:41">
      <c r="B151" s="25" t="s">
        <v>639</v>
      </c>
      <c r="C151" s="26">
        <v>-1</v>
      </c>
      <c r="D151" s="128">
        <f ca="1">WORKDAY(TODAY(),-1)</f>
        <v>44515</v>
      </c>
      <c r="E151" s="145">
        <f>E150/$C$35-1</f>
        <v>-3.0000000000000027E-2</v>
      </c>
      <c r="F151" s="145">
        <f t="shared" ref="F151:AO151" si="59">F150/$C$35-1</f>
        <v>-2.7090000000000169E-2</v>
      </c>
      <c r="G151" s="145">
        <f t="shared" si="59"/>
        <v>-2.4171270000000189E-2</v>
      </c>
      <c r="H151" s="145">
        <f t="shared" si="59"/>
        <v>-2.1243783810000361E-2</v>
      </c>
      <c r="I151" s="145">
        <f t="shared" si="59"/>
        <v>-1.8307515161430477E-2</v>
      </c>
      <c r="J151" s="145">
        <f t="shared" si="59"/>
        <v>-1.53624377069147E-2</v>
      </c>
      <c r="K151" s="145">
        <f t="shared" si="59"/>
        <v>-1.2408525020035643E-2</v>
      </c>
      <c r="L151" s="145">
        <f t="shared" si="59"/>
        <v>-9.445750595095892E-3</v>
      </c>
      <c r="M151" s="145">
        <f t="shared" si="59"/>
        <v>-6.4740878468813046E-3</v>
      </c>
      <c r="N151" s="145">
        <f t="shared" si="59"/>
        <v>-3.4935101104220934E-3</v>
      </c>
      <c r="O151" s="145">
        <f t="shared" si="59"/>
        <v>-5.0399064075346001E-4</v>
      </c>
      <c r="P151" s="145">
        <f t="shared" si="59"/>
        <v>2.4944973873242127E-3</v>
      </c>
      <c r="Q151" s="145">
        <f t="shared" si="59"/>
        <v>5.501980879486057E-3</v>
      </c>
      <c r="R151" s="145">
        <f t="shared" si="59"/>
        <v>8.5184868221244159E-3</v>
      </c>
      <c r="S151" s="145">
        <f t="shared" si="59"/>
        <v>1.1544042282590539E-2</v>
      </c>
      <c r="T151" s="145">
        <f t="shared" si="59"/>
        <v>1.4578674409438275E-2</v>
      </c>
      <c r="U151" s="145">
        <f t="shared" si="59"/>
        <v>1.7622410432666324E-2</v>
      </c>
      <c r="V151" s="145">
        <f t="shared" si="59"/>
        <v>2.0675277663964264E-2</v>
      </c>
      <c r="W151" s="145">
        <f t="shared" si="59"/>
        <v>2.373730349695613E-2</v>
      </c>
      <c r="X151" s="145">
        <f t="shared" si="59"/>
        <v>2.6808515407446665E-2</v>
      </c>
      <c r="Y151" s="145">
        <f t="shared" si="59"/>
        <v>2.9888940953668897E-2</v>
      </c>
      <c r="Z151" s="145">
        <f t="shared" si="59"/>
        <v>3.2978607776529723E-2</v>
      </c>
      <c r="AA151" s="145">
        <f t="shared" si="59"/>
        <v>3.6077543599859263E-2</v>
      </c>
      <c r="AB151" s="145">
        <f t="shared" si="59"/>
        <v>3.9185776230658664E-2</v>
      </c>
      <c r="AC151" s="145">
        <f t="shared" si="59"/>
        <v>4.2303333559350564E-2</v>
      </c>
      <c r="AD151" s="145">
        <f t="shared" si="59"/>
        <v>4.5430243560028449E-2</v>
      </c>
      <c r="AE151" s="145">
        <f t="shared" si="59"/>
        <v>4.8566534290708452E-2</v>
      </c>
      <c r="AF151" s="145">
        <f t="shared" si="59"/>
        <v>5.1712233893580484E-2</v>
      </c>
      <c r="AG151" s="145">
        <f t="shared" si="59"/>
        <v>5.4867370595261145E-2</v>
      </c>
      <c r="AH151" s="145">
        <f t="shared" si="59"/>
        <v>5.8031972707046853E-2</v>
      </c>
      <c r="AI151" s="145">
        <f t="shared" si="59"/>
        <v>6.1206068625167864E-2</v>
      </c>
      <c r="AJ151" s="145">
        <f t="shared" si="59"/>
        <v>6.4389686831043402E-2</v>
      </c>
      <c r="AK151" s="145">
        <f t="shared" si="59"/>
        <v>6.7582855891536342E-2</v>
      </c>
      <c r="AL151" s="145">
        <f t="shared" si="59"/>
        <v>7.0785604459211005E-2</v>
      </c>
      <c r="AM151" s="145">
        <f t="shared" si="59"/>
        <v>7.3997961272588508E-2</v>
      </c>
      <c r="AN151" s="145">
        <f t="shared" si="59"/>
        <v>7.7219955156406117E-2</v>
      </c>
      <c r="AO151" s="145">
        <f t="shared" si="59"/>
        <v>8.0451615021875256E-2</v>
      </c>
    </row>
    <row r="152" spans="2:41">
      <c r="B152" s="25" t="s">
        <v>33</v>
      </c>
      <c r="C152" s="26">
        <v>17500</v>
      </c>
      <c r="D152" s="153">
        <f ca="1">($C$153-WORKDAY(D151,1))/365</f>
        <v>-0.10684931506849316</v>
      </c>
      <c r="E152" s="129">
        <f t="shared" ref="E152:E168" ca="1" si="60">IFERROR((OptionPrice(LEFT($C$42),E$35,$C$37,$D152,$C$39,$C$41,$C$40)-$C$43)*$C$44,0)</f>
        <v>0</v>
      </c>
      <c r="F152" s="129">
        <f t="shared" ref="F152:U167" ca="1" si="61">IFERROR((OptionPrice(LEFT($C$42),F$35,$C$37,$D152,$C$39,$C$41,$C$40)-$C$43)*$C$44,0)</f>
        <v>0</v>
      </c>
      <c r="G152" s="129">
        <f t="shared" ca="1" si="61"/>
        <v>0</v>
      </c>
      <c r="H152" s="129">
        <f t="shared" ca="1" si="61"/>
        <v>0</v>
      </c>
      <c r="I152" s="129">
        <f t="shared" ca="1" si="61"/>
        <v>0</v>
      </c>
      <c r="J152" s="129">
        <f t="shared" ca="1" si="61"/>
        <v>0</v>
      </c>
      <c r="K152" s="129">
        <f t="shared" ca="1" si="61"/>
        <v>0</v>
      </c>
      <c r="L152" s="129">
        <f t="shared" ca="1" si="61"/>
        <v>0</v>
      </c>
      <c r="M152" s="129">
        <f t="shared" ca="1" si="61"/>
        <v>0</v>
      </c>
      <c r="N152" s="129">
        <f t="shared" ca="1" si="61"/>
        <v>0</v>
      </c>
      <c r="O152" s="129">
        <f t="shared" ca="1" si="61"/>
        <v>0</v>
      </c>
      <c r="P152" s="129">
        <f t="shared" ca="1" si="61"/>
        <v>0</v>
      </c>
      <c r="Q152" s="129">
        <f t="shared" ca="1" si="61"/>
        <v>0</v>
      </c>
      <c r="R152" s="129">
        <f t="shared" ca="1" si="61"/>
        <v>0</v>
      </c>
      <c r="S152" s="129">
        <f t="shared" ca="1" si="61"/>
        <v>0</v>
      </c>
      <c r="T152" s="129">
        <f t="shared" ca="1" si="61"/>
        <v>0</v>
      </c>
      <c r="U152" s="129">
        <f t="shared" ca="1" si="61"/>
        <v>0</v>
      </c>
      <c r="V152" s="129">
        <f t="shared" ref="V152:AK167" ca="1" si="62">IFERROR((OptionPrice(LEFT($C$42),V$35,$C$37,$D152,$C$39,$C$41,$C$40)-$C$43)*$C$44,0)</f>
        <v>0</v>
      </c>
      <c r="W152" s="129">
        <f t="shared" ca="1" si="62"/>
        <v>0</v>
      </c>
      <c r="X152" s="129">
        <f t="shared" ca="1" si="62"/>
        <v>0</v>
      </c>
      <c r="Y152" s="129">
        <f t="shared" ca="1" si="62"/>
        <v>0</v>
      </c>
      <c r="Z152" s="129">
        <f t="shared" ca="1" si="62"/>
        <v>0</v>
      </c>
      <c r="AA152" s="129">
        <f t="shared" ca="1" si="62"/>
        <v>0</v>
      </c>
      <c r="AB152" s="129">
        <f t="shared" ca="1" si="62"/>
        <v>0</v>
      </c>
      <c r="AC152" s="129">
        <f t="shared" ca="1" si="62"/>
        <v>0</v>
      </c>
      <c r="AD152" s="129">
        <f t="shared" ca="1" si="62"/>
        <v>0</v>
      </c>
      <c r="AE152" s="129">
        <f t="shared" ca="1" si="62"/>
        <v>0</v>
      </c>
      <c r="AF152" s="129">
        <f t="shared" ca="1" si="62"/>
        <v>0</v>
      </c>
      <c r="AG152" s="129">
        <f t="shared" ca="1" si="62"/>
        <v>0</v>
      </c>
      <c r="AH152" s="129">
        <f t="shared" ca="1" si="62"/>
        <v>0</v>
      </c>
      <c r="AI152" s="129">
        <f t="shared" ca="1" si="62"/>
        <v>0</v>
      </c>
      <c r="AJ152" s="129">
        <f t="shared" ca="1" si="62"/>
        <v>0</v>
      </c>
      <c r="AK152" s="129">
        <f t="shared" ca="1" si="62"/>
        <v>0</v>
      </c>
      <c r="AL152" s="129">
        <f t="shared" ref="AL152:AO183" ca="1" si="63">IFERROR((OptionPrice(LEFT($C$42),AL$35,$C$37,$D152,$C$39,$C$41,$C$40)-$C$43)*$C$44,0)</f>
        <v>0</v>
      </c>
      <c r="AM152" s="129">
        <f t="shared" ca="1" si="63"/>
        <v>0</v>
      </c>
      <c r="AN152" s="129">
        <f t="shared" ca="1" si="63"/>
        <v>0</v>
      </c>
      <c r="AO152" s="129">
        <f t="shared" ca="1" si="63"/>
        <v>0</v>
      </c>
    </row>
    <row r="153" spans="2:41">
      <c r="B153" s="25" t="s">
        <v>89</v>
      </c>
      <c r="C153" s="120">
        <v>44477</v>
      </c>
      <c r="D153" s="153">
        <f ca="1">D152-4/24/365</f>
        <v>-0.10730593607305937</v>
      </c>
      <c r="E153" s="129">
        <f t="shared" ca="1" si="60"/>
        <v>0</v>
      </c>
      <c r="F153" s="129">
        <f t="shared" ca="1" si="61"/>
        <v>0</v>
      </c>
      <c r="G153" s="129">
        <f t="shared" ca="1" si="61"/>
        <v>0</v>
      </c>
      <c r="H153" s="129">
        <f t="shared" ca="1" si="61"/>
        <v>0</v>
      </c>
      <c r="I153" s="129">
        <f t="shared" ca="1" si="61"/>
        <v>0</v>
      </c>
      <c r="J153" s="129">
        <f t="shared" ca="1" si="61"/>
        <v>0</v>
      </c>
      <c r="K153" s="129">
        <f t="shared" ca="1" si="61"/>
        <v>0</v>
      </c>
      <c r="L153" s="129">
        <f t="shared" ca="1" si="61"/>
        <v>0</v>
      </c>
      <c r="M153" s="129">
        <f t="shared" ca="1" si="61"/>
        <v>0</v>
      </c>
      <c r="N153" s="129">
        <f t="shared" ca="1" si="61"/>
        <v>0</v>
      </c>
      <c r="O153" s="129">
        <f t="shared" ca="1" si="61"/>
        <v>0</v>
      </c>
      <c r="P153" s="129">
        <f t="shared" ca="1" si="61"/>
        <v>0</v>
      </c>
      <c r="Q153" s="129">
        <f t="shared" ca="1" si="61"/>
        <v>0</v>
      </c>
      <c r="R153" s="129">
        <f t="shared" ca="1" si="61"/>
        <v>0</v>
      </c>
      <c r="S153" s="129">
        <f t="shared" ca="1" si="61"/>
        <v>0</v>
      </c>
      <c r="T153" s="129">
        <f t="shared" ca="1" si="61"/>
        <v>0</v>
      </c>
      <c r="U153" s="129">
        <f t="shared" ca="1" si="61"/>
        <v>0</v>
      </c>
      <c r="V153" s="129">
        <f t="shared" ca="1" si="62"/>
        <v>0</v>
      </c>
      <c r="W153" s="129">
        <f t="shared" ca="1" si="62"/>
        <v>0</v>
      </c>
      <c r="X153" s="129">
        <f t="shared" ca="1" si="62"/>
        <v>0</v>
      </c>
      <c r="Y153" s="129">
        <f t="shared" ca="1" si="62"/>
        <v>0</v>
      </c>
      <c r="Z153" s="129">
        <f t="shared" ca="1" si="62"/>
        <v>0</v>
      </c>
      <c r="AA153" s="129">
        <f t="shared" ca="1" si="62"/>
        <v>0</v>
      </c>
      <c r="AB153" s="129">
        <f t="shared" ca="1" si="62"/>
        <v>0</v>
      </c>
      <c r="AC153" s="129">
        <f t="shared" ca="1" si="62"/>
        <v>0</v>
      </c>
      <c r="AD153" s="129">
        <f t="shared" ca="1" si="62"/>
        <v>0</v>
      </c>
      <c r="AE153" s="129">
        <f t="shared" ca="1" si="62"/>
        <v>0</v>
      </c>
      <c r="AF153" s="129">
        <f t="shared" ca="1" si="62"/>
        <v>0</v>
      </c>
      <c r="AG153" s="129">
        <f t="shared" ca="1" si="62"/>
        <v>0</v>
      </c>
      <c r="AH153" s="129">
        <f t="shared" ca="1" si="62"/>
        <v>0</v>
      </c>
      <c r="AI153" s="129">
        <f t="shared" ca="1" si="62"/>
        <v>0</v>
      </c>
      <c r="AJ153" s="129">
        <f t="shared" ca="1" si="62"/>
        <v>0</v>
      </c>
      <c r="AK153" s="129">
        <f t="shared" ca="1" si="62"/>
        <v>0</v>
      </c>
      <c r="AL153" s="129">
        <f t="shared" ca="1" si="63"/>
        <v>0</v>
      </c>
      <c r="AM153" s="129">
        <f t="shared" ca="1" si="63"/>
        <v>0</v>
      </c>
      <c r="AN153" s="129">
        <f t="shared" ca="1" si="63"/>
        <v>0</v>
      </c>
      <c r="AO153" s="129">
        <f t="shared" ca="1" si="63"/>
        <v>0</v>
      </c>
    </row>
    <row r="154" spans="2:41">
      <c r="B154" s="25" t="s">
        <v>598</v>
      </c>
      <c r="C154" s="121">
        <v>0.05</v>
      </c>
      <c r="D154" s="153">
        <f t="shared" ref="D154:D183" ca="1" si="64">D153-4/24/365</f>
        <v>-0.10776255707762558</v>
      </c>
      <c r="E154" s="129">
        <f t="shared" ca="1" si="60"/>
        <v>0</v>
      </c>
      <c r="F154" s="129">
        <f t="shared" ca="1" si="61"/>
        <v>0</v>
      </c>
      <c r="G154" s="129">
        <f t="shared" ca="1" si="61"/>
        <v>0</v>
      </c>
      <c r="H154" s="129">
        <f t="shared" ca="1" si="61"/>
        <v>0</v>
      </c>
      <c r="I154" s="129">
        <f t="shared" ca="1" si="61"/>
        <v>0</v>
      </c>
      <c r="J154" s="129">
        <f t="shared" ca="1" si="61"/>
        <v>0</v>
      </c>
      <c r="K154" s="129">
        <f t="shared" ca="1" si="61"/>
        <v>0</v>
      </c>
      <c r="L154" s="129">
        <f t="shared" ca="1" si="61"/>
        <v>0</v>
      </c>
      <c r="M154" s="129">
        <f t="shared" ca="1" si="61"/>
        <v>0</v>
      </c>
      <c r="N154" s="129">
        <f t="shared" ca="1" si="61"/>
        <v>0</v>
      </c>
      <c r="O154" s="129">
        <f t="shared" ca="1" si="61"/>
        <v>0</v>
      </c>
      <c r="P154" s="129">
        <f t="shared" ca="1" si="61"/>
        <v>0</v>
      </c>
      <c r="Q154" s="129">
        <f t="shared" ca="1" si="61"/>
        <v>0</v>
      </c>
      <c r="R154" s="129">
        <f t="shared" ca="1" si="61"/>
        <v>0</v>
      </c>
      <c r="S154" s="129">
        <f t="shared" ca="1" si="61"/>
        <v>0</v>
      </c>
      <c r="T154" s="129">
        <f t="shared" ca="1" si="61"/>
        <v>0</v>
      </c>
      <c r="U154" s="129">
        <f t="shared" ca="1" si="61"/>
        <v>0</v>
      </c>
      <c r="V154" s="129">
        <f t="shared" ca="1" si="62"/>
        <v>0</v>
      </c>
      <c r="W154" s="129">
        <f t="shared" ca="1" si="62"/>
        <v>0</v>
      </c>
      <c r="X154" s="129">
        <f t="shared" ca="1" si="62"/>
        <v>0</v>
      </c>
      <c r="Y154" s="129">
        <f t="shared" ca="1" si="62"/>
        <v>0</v>
      </c>
      <c r="Z154" s="129">
        <f t="shared" ca="1" si="62"/>
        <v>0</v>
      </c>
      <c r="AA154" s="129">
        <f t="shared" ca="1" si="62"/>
        <v>0</v>
      </c>
      <c r="AB154" s="129">
        <f t="shared" ca="1" si="62"/>
        <v>0</v>
      </c>
      <c r="AC154" s="129">
        <f t="shared" ca="1" si="62"/>
        <v>0</v>
      </c>
      <c r="AD154" s="129">
        <f t="shared" ca="1" si="62"/>
        <v>0</v>
      </c>
      <c r="AE154" s="129">
        <f t="shared" ca="1" si="62"/>
        <v>0</v>
      </c>
      <c r="AF154" s="129">
        <f t="shared" ca="1" si="62"/>
        <v>0</v>
      </c>
      <c r="AG154" s="129">
        <f t="shared" ca="1" si="62"/>
        <v>0</v>
      </c>
      <c r="AH154" s="129">
        <f t="shared" ca="1" si="62"/>
        <v>0</v>
      </c>
      <c r="AI154" s="129">
        <f t="shared" ca="1" si="62"/>
        <v>0</v>
      </c>
      <c r="AJ154" s="129">
        <f t="shared" ca="1" si="62"/>
        <v>0</v>
      </c>
      <c r="AK154" s="129">
        <f t="shared" ca="1" si="62"/>
        <v>0</v>
      </c>
      <c r="AL154" s="129">
        <f t="shared" ca="1" si="63"/>
        <v>0</v>
      </c>
      <c r="AM154" s="129">
        <f t="shared" ca="1" si="63"/>
        <v>0</v>
      </c>
      <c r="AN154" s="129">
        <f t="shared" ca="1" si="63"/>
        <v>0</v>
      </c>
      <c r="AO154" s="129">
        <f t="shared" ca="1" si="63"/>
        <v>0</v>
      </c>
    </row>
    <row r="155" spans="2:41">
      <c r="B155" s="25" t="s">
        <v>635</v>
      </c>
      <c r="C155" s="122">
        <v>1.0699999999999999E-2</v>
      </c>
      <c r="D155" s="153">
        <f t="shared" ca="1" si="64"/>
        <v>-0.10821917808219179</v>
      </c>
      <c r="E155" s="129">
        <f t="shared" ca="1" si="60"/>
        <v>0</v>
      </c>
      <c r="F155" s="129">
        <f t="shared" ca="1" si="61"/>
        <v>0</v>
      </c>
      <c r="G155" s="129">
        <f t="shared" ca="1" si="61"/>
        <v>0</v>
      </c>
      <c r="H155" s="129">
        <f t="shared" ca="1" si="61"/>
        <v>0</v>
      </c>
      <c r="I155" s="129">
        <f t="shared" ca="1" si="61"/>
        <v>0</v>
      </c>
      <c r="J155" s="129">
        <f t="shared" ca="1" si="61"/>
        <v>0</v>
      </c>
      <c r="K155" s="129">
        <f t="shared" ca="1" si="61"/>
        <v>0</v>
      </c>
      <c r="L155" s="129">
        <f t="shared" ca="1" si="61"/>
        <v>0</v>
      </c>
      <c r="M155" s="129">
        <f t="shared" ca="1" si="61"/>
        <v>0</v>
      </c>
      <c r="N155" s="129">
        <f t="shared" ca="1" si="61"/>
        <v>0</v>
      </c>
      <c r="O155" s="129">
        <f t="shared" ca="1" si="61"/>
        <v>0</v>
      </c>
      <c r="P155" s="129">
        <f t="shared" ca="1" si="61"/>
        <v>0</v>
      </c>
      <c r="Q155" s="129">
        <f t="shared" ca="1" si="61"/>
        <v>0</v>
      </c>
      <c r="R155" s="129">
        <f t="shared" ca="1" si="61"/>
        <v>0</v>
      </c>
      <c r="S155" s="129">
        <f t="shared" ca="1" si="61"/>
        <v>0</v>
      </c>
      <c r="T155" s="129">
        <f t="shared" ca="1" si="61"/>
        <v>0</v>
      </c>
      <c r="U155" s="129">
        <f t="shared" ca="1" si="61"/>
        <v>0</v>
      </c>
      <c r="V155" s="129">
        <f t="shared" ca="1" si="62"/>
        <v>0</v>
      </c>
      <c r="W155" s="129">
        <f t="shared" ca="1" si="62"/>
        <v>0</v>
      </c>
      <c r="X155" s="129">
        <f t="shared" ca="1" si="62"/>
        <v>0</v>
      </c>
      <c r="Y155" s="129">
        <f t="shared" ca="1" si="62"/>
        <v>0</v>
      </c>
      <c r="Z155" s="129">
        <f t="shared" ca="1" si="62"/>
        <v>0</v>
      </c>
      <c r="AA155" s="129">
        <f t="shared" ca="1" si="62"/>
        <v>0</v>
      </c>
      <c r="AB155" s="129">
        <f t="shared" ca="1" si="62"/>
        <v>0</v>
      </c>
      <c r="AC155" s="129">
        <f t="shared" ca="1" si="62"/>
        <v>0</v>
      </c>
      <c r="AD155" s="129">
        <f t="shared" ca="1" si="62"/>
        <v>0</v>
      </c>
      <c r="AE155" s="129">
        <f t="shared" ca="1" si="62"/>
        <v>0</v>
      </c>
      <c r="AF155" s="129">
        <f t="shared" ca="1" si="62"/>
        <v>0</v>
      </c>
      <c r="AG155" s="129">
        <f t="shared" ca="1" si="62"/>
        <v>0</v>
      </c>
      <c r="AH155" s="129">
        <f t="shared" ca="1" si="62"/>
        <v>0</v>
      </c>
      <c r="AI155" s="129">
        <f t="shared" ca="1" si="62"/>
        <v>0</v>
      </c>
      <c r="AJ155" s="129">
        <f t="shared" ca="1" si="62"/>
        <v>0</v>
      </c>
      <c r="AK155" s="129">
        <f t="shared" ca="1" si="62"/>
        <v>0</v>
      </c>
      <c r="AL155" s="129">
        <f t="shared" ca="1" si="63"/>
        <v>0</v>
      </c>
      <c r="AM155" s="129">
        <f t="shared" ca="1" si="63"/>
        <v>0</v>
      </c>
      <c r="AN155" s="129">
        <f t="shared" ca="1" si="63"/>
        <v>0</v>
      </c>
      <c r="AO155" s="129">
        <f t="shared" ca="1" si="63"/>
        <v>0</v>
      </c>
    </row>
    <row r="156" spans="2:41">
      <c r="B156" s="25" t="s">
        <v>599</v>
      </c>
      <c r="C156" s="122">
        <v>0.2145</v>
      </c>
      <c r="D156" s="153">
        <f t="shared" ca="1" si="64"/>
        <v>-0.10867579908675801</v>
      </c>
      <c r="E156" s="129">
        <f t="shared" ca="1" si="60"/>
        <v>0</v>
      </c>
      <c r="F156" s="129">
        <f t="shared" ca="1" si="61"/>
        <v>0</v>
      </c>
      <c r="G156" s="129">
        <f t="shared" ca="1" si="61"/>
        <v>0</v>
      </c>
      <c r="H156" s="129">
        <f t="shared" ca="1" si="61"/>
        <v>0</v>
      </c>
      <c r="I156" s="129">
        <f t="shared" ca="1" si="61"/>
        <v>0</v>
      </c>
      <c r="J156" s="129">
        <f t="shared" ca="1" si="61"/>
        <v>0</v>
      </c>
      <c r="K156" s="129">
        <f t="shared" ca="1" si="61"/>
        <v>0</v>
      </c>
      <c r="L156" s="129">
        <f t="shared" ca="1" si="61"/>
        <v>0</v>
      </c>
      <c r="M156" s="129">
        <f t="shared" ca="1" si="61"/>
        <v>0</v>
      </c>
      <c r="N156" s="129">
        <f t="shared" ca="1" si="61"/>
        <v>0</v>
      </c>
      <c r="O156" s="129">
        <f t="shared" ca="1" si="61"/>
        <v>0</v>
      </c>
      <c r="P156" s="129">
        <f t="shared" ca="1" si="61"/>
        <v>0</v>
      </c>
      <c r="Q156" s="129">
        <f t="shared" ca="1" si="61"/>
        <v>0</v>
      </c>
      <c r="R156" s="129">
        <f t="shared" ca="1" si="61"/>
        <v>0</v>
      </c>
      <c r="S156" s="129">
        <f t="shared" ca="1" si="61"/>
        <v>0</v>
      </c>
      <c r="T156" s="129">
        <f t="shared" ca="1" si="61"/>
        <v>0</v>
      </c>
      <c r="U156" s="129">
        <f t="shared" ca="1" si="61"/>
        <v>0</v>
      </c>
      <c r="V156" s="129">
        <f t="shared" ca="1" si="62"/>
        <v>0</v>
      </c>
      <c r="W156" s="129">
        <f t="shared" ca="1" si="62"/>
        <v>0</v>
      </c>
      <c r="X156" s="129">
        <f t="shared" ca="1" si="62"/>
        <v>0</v>
      </c>
      <c r="Y156" s="129">
        <f t="shared" ca="1" si="62"/>
        <v>0</v>
      </c>
      <c r="Z156" s="129">
        <f t="shared" ca="1" si="62"/>
        <v>0</v>
      </c>
      <c r="AA156" s="129">
        <f t="shared" ca="1" si="62"/>
        <v>0</v>
      </c>
      <c r="AB156" s="129">
        <f t="shared" ca="1" si="62"/>
        <v>0</v>
      </c>
      <c r="AC156" s="129">
        <f t="shared" ca="1" si="62"/>
        <v>0</v>
      </c>
      <c r="AD156" s="129">
        <f t="shared" ca="1" si="62"/>
        <v>0</v>
      </c>
      <c r="AE156" s="129">
        <f t="shared" ca="1" si="62"/>
        <v>0</v>
      </c>
      <c r="AF156" s="129">
        <f t="shared" ca="1" si="62"/>
        <v>0</v>
      </c>
      <c r="AG156" s="129">
        <f t="shared" ca="1" si="62"/>
        <v>0</v>
      </c>
      <c r="AH156" s="129">
        <f t="shared" ca="1" si="62"/>
        <v>0</v>
      </c>
      <c r="AI156" s="129">
        <f t="shared" ca="1" si="62"/>
        <v>0</v>
      </c>
      <c r="AJ156" s="129">
        <f t="shared" ca="1" si="62"/>
        <v>0</v>
      </c>
      <c r="AK156" s="129">
        <f t="shared" ca="1" si="62"/>
        <v>0</v>
      </c>
      <c r="AL156" s="129">
        <f t="shared" ca="1" si="63"/>
        <v>0</v>
      </c>
      <c r="AM156" s="129">
        <f t="shared" ca="1" si="63"/>
        <v>0</v>
      </c>
      <c r="AN156" s="129">
        <f t="shared" ca="1" si="63"/>
        <v>0</v>
      </c>
      <c r="AO156" s="129">
        <f t="shared" ca="1" si="63"/>
        <v>0</v>
      </c>
    </row>
    <row r="157" spans="2:41">
      <c r="B157" s="25" t="s">
        <v>636</v>
      </c>
      <c r="C157" s="26" t="s">
        <v>497</v>
      </c>
      <c r="D157" s="153">
        <f t="shared" ca="1" si="64"/>
        <v>-0.10913242009132422</v>
      </c>
      <c r="E157" s="129">
        <f t="shared" ca="1" si="60"/>
        <v>0</v>
      </c>
      <c r="F157" s="129">
        <f t="shared" ca="1" si="61"/>
        <v>0</v>
      </c>
      <c r="G157" s="129">
        <f t="shared" ca="1" si="61"/>
        <v>0</v>
      </c>
      <c r="H157" s="129">
        <f t="shared" ca="1" si="61"/>
        <v>0</v>
      </c>
      <c r="I157" s="129">
        <f t="shared" ca="1" si="61"/>
        <v>0</v>
      </c>
      <c r="J157" s="129">
        <f t="shared" ca="1" si="61"/>
        <v>0</v>
      </c>
      <c r="K157" s="129">
        <f t="shared" ca="1" si="61"/>
        <v>0</v>
      </c>
      <c r="L157" s="129">
        <f t="shared" ca="1" si="61"/>
        <v>0</v>
      </c>
      <c r="M157" s="129">
        <f t="shared" ca="1" si="61"/>
        <v>0</v>
      </c>
      <c r="N157" s="129">
        <f t="shared" ca="1" si="61"/>
        <v>0</v>
      </c>
      <c r="O157" s="129">
        <f t="shared" ca="1" si="61"/>
        <v>0</v>
      </c>
      <c r="P157" s="129">
        <f t="shared" ca="1" si="61"/>
        <v>0</v>
      </c>
      <c r="Q157" s="129">
        <f ca="1">IFERROR((OptionPrice(LEFT($C$42),Q$35,$C$37,$D157,$C$39,$C$41,$C$40)-$C$43)*$C$44,0)</f>
        <v>0</v>
      </c>
      <c r="R157" s="129">
        <f t="shared" ca="1" si="61"/>
        <v>0</v>
      </c>
      <c r="S157" s="129">
        <f t="shared" ca="1" si="61"/>
        <v>0</v>
      </c>
      <c r="T157" s="129">
        <f t="shared" ca="1" si="61"/>
        <v>0</v>
      </c>
      <c r="U157" s="129">
        <f t="shared" ca="1" si="61"/>
        <v>0</v>
      </c>
      <c r="V157" s="129">
        <f t="shared" ca="1" si="62"/>
        <v>0</v>
      </c>
      <c r="W157" s="129">
        <f t="shared" ca="1" si="62"/>
        <v>0</v>
      </c>
      <c r="X157" s="129">
        <f t="shared" ca="1" si="62"/>
        <v>0</v>
      </c>
      <c r="Y157" s="129">
        <f t="shared" ca="1" si="62"/>
        <v>0</v>
      </c>
      <c r="Z157" s="129">
        <f t="shared" ca="1" si="62"/>
        <v>0</v>
      </c>
      <c r="AA157" s="129">
        <f t="shared" ca="1" si="62"/>
        <v>0</v>
      </c>
      <c r="AB157" s="129">
        <f t="shared" ca="1" si="62"/>
        <v>0</v>
      </c>
      <c r="AC157" s="129">
        <f t="shared" ca="1" si="62"/>
        <v>0</v>
      </c>
      <c r="AD157" s="129">
        <f t="shared" ca="1" si="62"/>
        <v>0</v>
      </c>
      <c r="AE157" s="129">
        <f t="shared" ca="1" si="62"/>
        <v>0</v>
      </c>
      <c r="AF157" s="129">
        <f t="shared" ca="1" si="62"/>
        <v>0</v>
      </c>
      <c r="AG157" s="129">
        <f t="shared" ca="1" si="62"/>
        <v>0</v>
      </c>
      <c r="AH157" s="129">
        <f t="shared" ca="1" si="62"/>
        <v>0</v>
      </c>
      <c r="AI157" s="129">
        <f t="shared" ca="1" si="62"/>
        <v>0</v>
      </c>
      <c r="AJ157" s="129">
        <f t="shared" ca="1" si="62"/>
        <v>0</v>
      </c>
      <c r="AK157" s="129">
        <f t="shared" ca="1" si="62"/>
        <v>0</v>
      </c>
      <c r="AL157" s="129">
        <f t="shared" ca="1" si="63"/>
        <v>0</v>
      </c>
      <c r="AM157" s="129">
        <f t="shared" ca="1" si="63"/>
        <v>0</v>
      </c>
      <c r="AN157" s="129">
        <f t="shared" ca="1" si="63"/>
        <v>0</v>
      </c>
      <c r="AO157" s="129">
        <f t="shared" ca="1" si="63"/>
        <v>0</v>
      </c>
    </row>
    <row r="158" spans="2:41">
      <c r="B158" s="25" t="s">
        <v>34</v>
      </c>
      <c r="C158" s="26">
        <v>19.989999999999998</v>
      </c>
      <c r="D158" s="153">
        <f t="shared" ca="1" si="64"/>
        <v>-0.10958904109589043</v>
      </c>
      <c r="E158" s="129">
        <f t="shared" ca="1" si="60"/>
        <v>0</v>
      </c>
      <c r="F158" s="129">
        <f t="shared" ca="1" si="61"/>
        <v>0</v>
      </c>
      <c r="G158" s="129">
        <f t="shared" ca="1" si="61"/>
        <v>0</v>
      </c>
      <c r="H158" s="129">
        <f t="shared" ca="1" si="61"/>
        <v>0</v>
      </c>
      <c r="I158" s="129">
        <f t="shared" ca="1" si="61"/>
        <v>0</v>
      </c>
      <c r="J158" s="129">
        <f t="shared" ca="1" si="61"/>
        <v>0</v>
      </c>
      <c r="K158" s="129">
        <f t="shared" ca="1" si="61"/>
        <v>0</v>
      </c>
      <c r="L158" s="129">
        <f t="shared" ca="1" si="61"/>
        <v>0</v>
      </c>
      <c r="M158" s="129">
        <f t="shared" ca="1" si="61"/>
        <v>0</v>
      </c>
      <c r="N158" s="129">
        <f t="shared" ca="1" si="61"/>
        <v>0</v>
      </c>
      <c r="O158" s="129">
        <f t="shared" ca="1" si="61"/>
        <v>0</v>
      </c>
      <c r="P158" s="129">
        <f t="shared" ca="1" si="61"/>
        <v>0</v>
      </c>
      <c r="Q158" s="129">
        <f t="shared" ca="1" si="61"/>
        <v>0</v>
      </c>
      <c r="R158" s="129">
        <f t="shared" ca="1" si="61"/>
        <v>0</v>
      </c>
      <c r="S158" s="129">
        <f t="shared" ca="1" si="61"/>
        <v>0</v>
      </c>
      <c r="T158" s="129">
        <f t="shared" ca="1" si="61"/>
        <v>0</v>
      </c>
      <c r="U158" s="129">
        <f t="shared" ca="1" si="61"/>
        <v>0</v>
      </c>
      <c r="V158" s="129">
        <f t="shared" ca="1" si="62"/>
        <v>0</v>
      </c>
      <c r="W158" s="129">
        <f t="shared" ca="1" si="62"/>
        <v>0</v>
      </c>
      <c r="X158" s="129">
        <f t="shared" ca="1" si="62"/>
        <v>0</v>
      </c>
      <c r="Y158" s="129">
        <f t="shared" ca="1" si="62"/>
        <v>0</v>
      </c>
      <c r="Z158" s="129">
        <f t="shared" ca="1" si="62"/>
        <v>0</v>
      </c>
      <c r="AA158" s="129">
        <f t="shared" ca="1" si="62"/>
        <v>0</v>
      </c>
      <c r="AB158" s="129">
        <f t="shared" ca="1" si="62"/>
        <v>0</v>
      </c>
      <c r="AC158" s="129">
        <f t="shared" ca="1" si="62"/>
        <v>0</v>
      </c>
      <c r="AD158" s="129">
        <f t="shared" ca="1" si="62"/>
        <v>0</v>
      </c>
      <c r="AE158" s="129">
        <f t="shared" ca="1" si="62"/>
        <v>0</v>
      </c>
      <c r="AF158" s="129">
        <f t="shared" ca="1" si="62"/>
        <v>0</v>
      </c>
      <c r="AG158" s="129">
        <f t="shared" ca="1" si="62"/>
        <v>0</v>
      </c>
      <c r="AH158" s="129">
        <f t="shared" ca="1" si="62"/>
        <v>0</v>
      </c>
      <c r="AI158" s="129">
        <f t="shared" ca="1" si="62"/>
        <v>0</v>
      </c>
      <c r="AJ158" s="129">
        <f t="shared" ca="1" si="62"/>
        <v>0</v>
      </c>
      <c r="AK158" s="129">
        <f t="shared" ca="1" si="62"/>
        <v>0</v>
      </c>
      <c r="AL158" s="129">
        <f t="shared" ca="1" si="63"/>
        <v>0</v>
      </c>
      <c r="AM158" s="129">
        <f t="shared" ca="1" si="63"/>
        <v>0</v>
      </c>
      <c r="AN158" s="129">
        <f t="shared" ca="1" si="63"/>
        <v>0</v>
      </c>
      <c r="AO158" s="129">
        <f t="shared" ca="1" si="63"/>
        <v>0</v>
      </c>
    </row>
    <row r="159" spans="2:41">
      <c r="B159" s="25" t="s">
        <v>4</v>
      </c>
      <c r="C159" s="26">
        <v>600</v>
      </c>
      <c r="D159" s="153">
        <f t="shared" ca="1" si="64"/>
        <v>-0.11004566210045665</v>
      </c>
      <c r="E159" s="129">
        <f t="shared" ca="1" si="60"/>
        <v>0</v>
      </c>
      <c r="F159" s="129">
        <f t="shared" ca="1" si="61"/>
        <v>0</v>
      </c>
      <c r="G159" s="129">
        <f t="shared" ca="1" si="61"/>
        <v>0</v>
      </c>
      <c r="H159" s="129">
        <f t="shared" ca="1" si="61"/>
        <v>0</v>
      </c>
      <c r="I159" s="129">
        <f t="shared" ca="1" si="61"/>
        <v>0</v>
      </c>
      <c r="J159" s="129">
        <f t="shared" ca="1" si="61"/>
        <v>0</v>
      </c>
      <c r="K159" s="129">
        <f t="shared" ca="1" si="61"/>
        <v>0</v>
      </c>
      <c r="L159" s="129">
        <f t="shared" ca="1" si="61"/>
        <v>0</v>
      </c>
      <c r="M159" s="129">
        <f t="shared" ca="1" si="61"/>
        <v>0</v>
      </c>
      <c r="N159" s="129">
        <f t="shared" ca="1" si="61"/>
        <v>0</v>
      </c>
      <c r="O159" s="129">
        <f t="shared" ca="1" si="61"/>
        <v>0</v>
      </c>
      <c r="P159" s="129">
        <f t="shared" ca="1" si="61"/>
        <v>0</v>
      </c>
      <c r="Q159" s="129">
        <f t="shared" ca="1" si="61"/>
        <v>0</v>
      </c>
      <c r="R159" s="129">
        <f t="shared" ca="1" si="61"/>
        <v>0</v>
      </c>
      <c r="S159" s="129">
        <f t="shared" ca="1" si="61"/>
        <v>0</v>
      </c>
      <c r="T159" s="129">
        <f t="shared" ca="1" si="61"/>
        <v>0</v>
      </c>
      <c r="U159" s="129">
        <f t="shared" ca="1" si="61"/>
        <v>0</v>
      </c>
      <c r="V159" s="129">
        <f t="shared" ca="1" si="62"/>
        <v>0</v>
      </c>
      <c r="W159" s="129">
        <f t="shared" ca="1" si="62"/>
        <v>0</v>
      </c>
      <c r="X159" s="129">
        <f t="shared" ca="1" si="62"/>
        <v>0</v>
      </c>
      <c r="Y159" s="129">
        <f t="shared" ca="1" si="62"/>
        <v>0</v>
      </c>
      <c r="Z159" s="129">
        <f t="shared" ca="1" si="62"/>
        <v>0</v>
      </c>
      <c r="AA159" s="129">
        <f t="shared" ca="1" si="62"/>
        <v>0</v>
      </c>
      <c r="AB159" s="129">
        <f t="shared" ca="1" si="62"/>
        <v>0</v>
      </c>
      <c r="AC159" s="129">
        <f t="shared" ca="1" si="62"/>
        <v>0</v>
      </c>
      <c r="AD159" s="129">
        <f t="shared" ca="1" si="62"/>
        <v>0</v>
      </c>
      <c r="AE159" s="129">
        <f t="shared" ca="1" si="62"/>
        <v>0</v>
      </c>
      <c r="AF159" s="129">
        <f t="shared" ca="1" si="62"/>
        <v>0</v>
      </c>
      <c r="AG159" s="129">
        <f t="shared" ca="1" si="62"/>
        <v>0</v>
      </c>
      <c r="AH159" s="129">
        <f t="shared" ca="1" si="62"/>
        <v>0</v>
      </c>
      <c r="AI159" s="129">
        <f t="shared" ca="1" si="62"/>
        <v>0</v>
      </c>
      <c r="AJ159" s="129">
        <f t="shared" ca="1" si="62"/>
        <v>0</v>
      </c>
      <c r="AK159" s="129">
        <f t="shared" ca="1" si="62"/>
        <v>0</v>
      </c>
      <c r="AL159" s="129">
        <f t="shared" ca="1" si="63"/>
        <v>0</v>
      </c>
      <c r="AM159" s="129">
        <f t="shared" ca="1" si="63"/>
        <v>0</v>
      </c>
      <c r="AN159" s="129">
        <f t="shared" ca="1" si="63"/>
        <v>0</v>
      </c>
      <c r="AO159" s="129">
        <f t="shared" ca="1" si="63"/>
        <v>0</v>
      </c>
    </row>
    <row r="160" spans="2:41">
      <c r="B160" s="25" t="s">
        <v>633</v>
      </c>
      <c r="C160" s="144" t="e">
        <f ca="1">ImpliedVolatility(LEFT(C157),C150,C152,C154,C162,C155,C161,35%)</f>
        <v>#VALUE!</v>
      </c>
      <c r="D160" s="153">
        <f t="shared" ca="1" si="64"/>
        <v>-0.11050228310502286</v>
      </c>
      <c r="E160" s="129">
        <f t="shared" ca="1" si="60"/>
        <v>0</v>
      </c>
      <c r="F160" s="129">
        <f t="shared" ca="1" si="61"/>
        <v>0</v>
      </c>
      <c r="G160" s="129">
        <f t="shared" ca="1" si="61"/>
        <v>0</v>
      </c>
      <c r="H160" s="129">
        <f t="shared" ca="1" si="61"/>
        <v>0</v>
      </c>
      <c r="I160" s="129">
        <f t="shared" ca="1" si="61"/>
        <v>0</v>
      </c>
      <c r="J160" s="129">
        <f t="shared" ca="1" si="61"/>
        <v>0</v>
      </c>
      <c r="K160" s="129">
        <f t="shared" ca="1" si="61"/>
        <v>0</v>
      </c>
      <c r="L160" s="129">
        <f t="shared" ca="1" si="61"/>
        <v>0</v>
      </c>
      <c r="M160" s="129">
        <f t="shared" ca="1" si="61"/>
        <v>0</v>
      </c>
      <c r="N160" s="129">
        <f t="shared" ca="1" si="61"/>
        <v>0</v>
      </c>
      <c r="O160" s="129">
        <f t="shared" ca="1" si="61"/>
        <v>0</v>
      </c>
      <c r="P160" s="129">
        <f t="shared" ca="1" si="61"/>
        <v>0</v>
      </c>
      <c r="Q160" s="129">
        <f t="shared" ca="1" si="61"/>
        <v>0</v>
      </c>
      <c r="R160" s="129">
        <f t="shared" ca="1" si="61"/>
        <v>0</v>
      </c>
      <c r="S160" s="129">
        <f t="shared" ca="1" si="61"/>
        <v>0</v>
      </c>
      <c r="T160" s="129">
        <f t="shared" ca="1" si="61"/>
        <v>0</v>
      </c>
      <c r="U160" s="129">
        <f t="shared" ca="1" si="61"/>
        <v>0</v>
      </c>
      <c r="V160" s="129">
        <f t="shared" ca="1" si="62"/>
        <v>0</v>
      </c>
      <c r="W160" s="129">
        <f t="shared" ca="1" si="62"/>
        <v>0</v>
      </c>
      <c r="X160" s="129">
        <f t="shared" ca="1" si="62"/>
        <v>0</v>
      </c>
      <c r="Y160" s="129">
        <f t="shared" ca="1" si="62"/>
        <v>0</v>
      </c>
      <c r="Z160" s="129">
        <f t="shared" ca="1" si="62"/>
        <v>0</v>
      </c>
      <c r="AA160" s="129">
        <f t="shared" ca="1" si="62"/>
        <v>0</v>
      </c>
      <c r="AB160" s="129">
        <f t="shared" ca="1" si="62"/>
        <v>0</v>
      </c>
      <c r="AC160" s="129">
        <f t="shared" ca="1" si="62"/>
        <v>0</v>
      </c>
      <c r="AD160" s="129">
        <f t="shared" ca="1" si="62"/>
        <v>0</v>
      </c>
      <c r="AE160" s="129">
        <f t="shared" ca="1" si="62"/>
        <v>0</v>
      </c>
      <c r="AF160" s="129">
        <f t="shared" ca="1" si="62"/>
        <v>0</v>
      </c>
      <c r="AG160" s="129">
        <f t="shared" ca="1" si="62"/>
        <v>0</v>
      </c>
      <c r="AH160" s="129">
        <f t="shared" ca="1" si="62"/>
        <v>0</v>
      </c>
      <c r="AI160" s="129">
        <f t="shared" ca="1" si="62"/>
        <v>0</v>
      </c>
      <c r="AJ160" s="129">
        <f t="shared" ca="1" si="62"/>
        <v>0</v>
      </c>
      <c r="AK160" s="129">
        <f t="shared" ca="1" si="62"/>
        <v>0</v>
      </c>
      <c r="AL160" s="129">
        <f t="shared" ca="1" si="63"/>
        <v>0</v>
      </c>
      <c r="AM160" s="129">
        <f t="shared" ca="1" si="63"/>
        <v>0</v>
      </c>
      <c r="AN160" s="129">
        <f t="shared" ca="1" si="63"/>
        <v>0</v>
      </c>
      <c r="AO160" s="129">
        <f t="shared" ca="1" si="63"/>
        <v>0</v>
      </c>
    </row>
    <row r="161" spans="2:41">
      <c r="B161" s="25" t="s">
        <v>581</v>
      </c>
      <c r="C161" s="26">
        <v>25.9</v>
      </c>
      <c r="D161" s="153">
        <f t="shared" ca="1" si="64"/>
        <v>-0.11095890410958907</v>
      </c>
      <c r="E161" s="129">
        <f t="shared" ca="1" si="60"/>
        <v>0</v>
      </c>
      <c r="F161" s="129">
        <f t="shared" ca="1" si="61"/>
        <v>0</v>
      </c>
      <c r="G161" s="129">
        <f t="shared" ca="1" si="61"/>
        <v>0</v>
      </c>
      <c r="H161" s="129">
        <f t="shared" ca="1" si="61"/>
        <v>0</v>
      </c>
      <c r="I161" s="129">
        <f t="shared" ca="1" si="61"/>
        <v>0</v>
      </c>
      <c r="J161" s="129">
        <f t="shared" ca="1" si="61"/>
        <v>0</v>
      </c>
      <c r="K161" s="129">
        <f t="shared" ca="1" si="61"/>
        <v>0</v>
      </c>
      <c r="L161" s="129">
        <f t="shared" ca="1" si="61"/>
        <v>0</v>
      </c>
      <c r="M161" s="129">
        <f t="shared" ca="1" si="61"/>
        <v>0</v>
      </c>
      <c r="N161" s="129">
        <f t="shared" ca="1" si="61"/>
        <v>0</v>
      </c>
      <c r="O161" s="129">
        <f t="shared" ca="1" si="61"/>
        <v>0</v>
      </c>
      <c r="P161" s="129">
        <f t="shared" ca="1" si="61"/>
        <v>0</v>
      </c>
      <c r="Q161" s="129">
        <f t="shared" ca="1" si="61"/>
        <v>0</v>
      </c>
      <c r="R161" s="129">
        <f t="shared" ca="1" si="61"/>
        <v>0</v>
      </c>
      <c r="S161" s="129">
        <f t="shared" ca="1" si="61"/>
        <v>0</v>
      </c>
      <c r="T161" s="129">
        <f t="shared" ca="1" si="61"/>
        <v>0</v>
      </c>
      <c r="U161" s="129">
        <f t="shared" ca="1" si="61"/>
        <v>0</v>
      </c>
      <c r="V161" s="129">
        <f t="shared" ca="1" si="62"/>
        <v>0</v>
      </c>
      <c r="W161" s="129">
        <f t="shared" ca="1" si="62"/>
        <v>0</v>
      </c>
      <c r="X161" s="129">
        <f t="shared" ca="1" si="62"/>
        <v>0</v>
      </c>
      <c r="Y161" s="129">
        <f t="shared" ca="1" si="62"/>
        <v>0</v>
      </c>
      <c r="Z161" s="129">
        <f t="shared" ca="1" si="62"/>
        <v>0</v>
      </c>
      <c r="AA161" s="129">
        <f t="shared" ca="1" si="62"/>
        <v>0</v>
      </c>
      <c r="AB161" s="129">
        <f t="shared" ca="1" si="62"/>
        <v>0</v>
      </c>
      <c r="AC161" s="129">
        <f t="shared" ca="1" si="62"/>
        <v>0</v>
      </c>
      <c r="AD161" s="129">
        <f t="shared" ca="1" si="62"/>
        <v>0</v>
      </c>
      <c r="AE161" s="129">
        <f t="shared" ca="1" si="62"/>
        <v>0</v>
      </c>
      <c r="AF161" s="129">
        <f t="shared" ca="1" si="62"/>
        <v>0</v>
      </c>
      <c r="AG161" s="129">
        <f t="shared" ca="1" si="62"/>
        <v>0</v>
      </c>
      <c r="AH161" s="129">
        <f t="shared" ca="1" si="62"/>
        <v>0</v>
      </c>
      <c r="AI161" s="129">
        <f t="shared" ca="1" si="62"/>
        <v>0</v>
      </c>
      <c r="AJ161" s="129">
        <f t="shared" ca="1" si="62"/>
        <v>0</v>
      </c>
      <c r="AK161" s="129">
        <f t="shared" ca="1" si="62"/>
        <v>0</v>
      </c>
      <c r="AL161" s="129">
        <f t="shared" ca="1" si="63"/>
        <v>0</v>
      </c>
      <c r="AM161" s="129">
        <f t="shared" ca="1" si="63"/>
        <v>0</v>
      </c>
      <c r="AN161" s="129">
        <f t="shared" ca="1" si="63"/>
        <v>0</v>
      </c>
      <c r="AO161" s="129">
        <f t="shared" ca="1" si="63"/>
        <v>0</v>
      </c>
    </row>
    <row r="162" spans="2:41">
      <c r="B162" s="25" t="s">
        <v>662</v>
      </c>
      <c r="C162" s="26">
        <f ca="1">(C153-TODAY())/365</f>
        <v>-0.10684931506849316</v>
      </c>
      <c r="D162" s="153">
        <f t="shared" ca="1" si="64"/>
        <v>-0.11141552511415528</v>
      </c>
      <c r="E162" s="129">
        <f t="shared" ca="1" si="60"/>
        <v>0</v>
      </c>
      <c r="F162" s="129">
        <f t="shared" ca="1" si="61"/>
        <v>0</v>
      </c>
      <c r="G162" s="129">
        <f t="shared" ca="1" si="61"/>
        <v>0</v>
      </c>
      <c r="H162" s="129">
        <f t="shared" ca="1" si="61"/>
        <v>0</v>
      </c>
      <c r="I162" s="129">
        <f t="shared" ca="1" si="61"/>
        <v>0</v>
      </c>
      <c r="J162" s="129">
        <f t="shared" ca="1" si="61"/>
        <v>0</v>
      </c>
      <c r="K162" s="129">
        <f t="shared" ca="1" si="61"/>
        <v>0</v>
      </c>
      <c r="L162" s="129">
        <f t="shared" ca="1" si="61"/>
        <v>0</v>
      </c>
      <c r="M162" s="129">
        <f t="shared" ca="1" si="61"/>
        <v>0</v>
      </c>
      <c r="N162" s="129">
        <f t="shared" ca="1" si="61"/>
        <v>0</v>
      </c>
      <c r="O162" s="129">
        <f t="shared" ca="1" si="61"/>
        <v>0</v>
      </c>
      <c r="P162" s="129">
        <f t="shared" ca="1" si="61"/>
        <v>0</v>
      </c>
      <c r="Q162" s="129">
        <f t="shared" ca="1" si="61"/>
        <v>0</v>
      </c>
      <c r="R162" s="129">
        <f t="shared" ca="1" si="61"/>
        <v>0</v>
      </c>
      <c r="S162" s="129">
        <f t="shared" ca="1" si="61"/>
        <v>0</v>
      </c>
      <c r="T162" s="129">
        <f t="shared" ca="1" si="61"/>
        <v>0</v>
      </c>
      <c r="U162" s="129">
        <f t="shared" ca="1" si="61"/>
        <v>0</v>
      </c>
      <c r="V162" s="129">
        <f t="shared" ca="1" si="62"/>
        <v>0</v>
      </c>
      <c r="W162" s="129">
        <f t="shared" ca="1" si="62"/>
        <v>0</v>
      </c>
      <c r="X162" s="129">
        <f t="shared" ca="1" si="62"/>
        <v>0</v>
      </c>
      <c r="Y162" s="129">
        <f t="shared" ca="1" si="62"/>
        <v>0</v>
      </c>
      <c r="Z162" s="129">
        <f t="shared" ca="1" si="62"/>
        <v>0</v>
      </c>
      <c r="AA162" s="129">
        <f t="shared" ca="1" si="62"/>
        <v>0</v>
      </c>
      <c r="AB162" s="129">
        <f t="shared" ca="1" si="62"/>
        <v>0</v>
      </c>
      <c r="AC162" s="129">
        <f t="shared" ca="1" si="62"/>
        <v>0</v>
      </c>
      <c r="AD162" s="129">
        <f t="shared" ca="1" si="62"/>
        <v>0</v>
      </c>
      <c r="AE162" s="129">
        <f t="shared" ca="1" si="62"/>
        <v>0</v>
      </c>
      <c r="AF162" s="129">
        <f t="shared" ca="1" si="62"/>
        <v>0</v>
      </c>
      <c r="AG162" s="129">
        <f t="shared" ca="1" si="62"/>
        <v>0</v>
      </c>
      <c r="AH162" s="129">
        <f t="shared" ca="1" si="62"/>
        <v>0</v>
      </c>
      <c r="AI162" s="129">
        <f t="shared" ca="1" si="62"/>
        <v>0</v>
      </c>
      <c r="AJ162" s="129">
        <f t="shared" ca="1" si="62"/>
        <v>0</v>
      </c>
      <c r="AK162" s="129">
        <f t="shared" ca="1" si="62"/>
        <v>0</v>
      </c>
      <c r="AL162" s="129">
        <f t="shared" ca="1" si="63"/>
        <v>0</v>
      </c>
      <c r="AM162" s="129">
        <f t="shared" ca="1" si="63"/>
        <v>0</v>
      </c>
      <c r="AN162" s="129">
        <f t="shared" ca="1" si="63"/>
        <v>0</v>
      </c>
      <c r="AO162" s="129">
        <f t="shared" ca="1" si="63"/>
        <v>0</v>
      </c>
    </row>
    <row r="163" spans="2:41">
      <c r="D163" s="153">
        <f t="shared" ca="1" si="64"/>
        <v>-0.1118721461187215</v>
      </c>
      <c r="E163" s="129">
        <f t="shared" ca="1" si="60"/>
        <v>0</v>
      </c>
      <c r="F163" s="129">
        <f t="shared" ca="1" si="61"/>
        <v>0</v>
      </c>
      <c r="G163" s="129">
        <f t="shared" ca="1" si="61"/>
        <v>0</v>
      </c>
      <c r="H163" s="129">
        <f t="shared" ca="1" si="61"/>
        <v>0</v>
      </c>
      <c r="I163" s="129">
        <f t="shared" ca="1" si="61"/>
        <v>0</v>
      </c>
      <c r="J163" s="129">
        <f t="shared" ca="1" si="61"/>
        <v>0</v>
      </c>
      <c r="K163" s="129">
        <f t="shared" ca="1" si="61"/>
        <v>0</v>
      </c>
      <c r="L163" s="129">
        <f t="shared" ca="1" si="61"/>
        <v>0</v>
      </c>
      <c r="M163" s="129">
        <f t="shared" ca="1" si="61"/>
        <v>0</v>
      </c>
      <c r="N163" s="129">
        <f t="shared" ca="1" si="61"/>
        <v>0</v>
      </c>
      <c r="O163" s="129">
        <f t="shared" ca="1" si="61"/>
        <v>0</v>
      </c>
      <c r="P163" s="129">
        <f t="shared" ca="1" si="61"/>
        <v>0</v>
      </c>
      <c r="Q163" s="129">
        <f t="shared" ca="1" si="61"/>
        <v>0</v>
      </c>
      <c r="R163" s="129">
        <f t="shared" ca="1" si="61"/>
        <v>0</v>
      </c>
      <c r="S163" s="129">
        <f t="shared" ca="1" si="61"/>
        <v>0</v>
      </c>
      <c r="T163" s="129">
        <f t="shared" ca="1" si="61"/>
        <v>0</v>
      </c>
      <c r="U163" s="129">
        <f t="shared" ca="1" si="61"/>
        <v>0</v>
      </c>
      <c r="V163" s="129">
        <f t="shared" ca="1" si="62"/>
        <v>0</v>
      </c>
      <c r="W163" s="129">
        <f t="shared" ca="1" si="62"/>
        <v>0</v>
      </c>
      <c r="X163" s="129">
        <f t="shared" ca="1" si="62"/>
        <v>0</v>
      </c>
      <c r="Y163" s="129">
        <f t="shared" ca="1" si="62"/>
        <v>0</v>
      </c>
      <c r="Z163" s="129">
        <f t="shared" ca="1" si="62"/>
        <v>0</v>
      </c>
      <c r="AA163" s="129">
        <f t="shared" ca="1" si="62"/>
        <v>0</v>
      </c>
      <c r="AB163" s="129">
        <f t="shared" ca="1" si="62"/>
        <v>0</v>
      </c>
      <c r="AC163" s="129">
        <f t="shared" ca="1" si="62"/>
        <v>0</v>
      </c>
      <c r="AD163" s="129">
        <f t="shared" ca="1" si="62"/>
        <v>0</v>
      </c>
      <c r="AE163" s="129">
        <f t="shared" ca="1" si="62"/>
        <v>0</v>
      </c>
      <c r="AF163" s="129">
        <f t="shared" ca="1" si="62"/>
        <v>0</v>
      </c>
      <c r="AG163" s="129">
        <f t="shared" ca="1" si="62"/>
        <v>0</v>
      </c>
      <c r="AH163" s="129">
        <f t="shared" ca="1" si="62"/>
        <v>0</v>
      </c>
      <c r="AI163" s="129">
        <f t="shared" ca="1" si="62"/>
        <v>0</v>
      </c>
      <c r="AJ163" s="129">
        <f t="shared" ca="1" si="62"/>
        <v>0</v>
      </c>
      <c r="AK163" s="129">
        <f t="shared" ca="1" si="62"/>
        <v>0</v>
      </c>
      <c r="AL163" s="129">
        <f t="shared" ca="1" si="63"/>
        <v>0</v>
      </c>
      <c r="AM163" s="129">
        <f t="shared" ca="1" si="63"/>
        <v>0</v>
      </c>
      <c r="AN163" s="129">
        <f t="shared" ca="1" si="63"/>
        <v>0</v>
      </c>
      <c r="AO163" s="129">
        <f t="shared" ca="1" si="63"/>
        <v>0</v>
      </c>
    </row>
    <row r="164" spans="2:41">
      <c r="D164" s="153">
        <f t="shared" ca="1" si="64"/>
        <v>-0.11232876712328771</v>
      </c>
      <c r="E164" s="129">
        <f t="shared" ca="1" si="60"/>
        <v>0</v>
      </c>
      <c r="F164" s="129">
        <f t="shared" ca="1" si="61"/>
        <v>0</v>
      </c>
      <c r="G164" s="129">
        <f t="shared" ca="1" si="61"/>
        <v>0</v>
      </c>
      <c r="H164" s="129">
        <f t="shared" ca="1" si="61"/>
        <v>0</v>
      </c>
      <c r="I164" s="129">
        <f t="shared" ca="1" si="61"/>
        <v>0</v>
      </c>
      <c r="J164" s="129">
        <f t="shared" ca="1" si="61"/>
        <v>0</v>
      </c>
      <c r="K164" s="129">
        <f t="shared" ca="1" si="61"/>
        <v>0</v>
      </c>
      <c r="L164" s="129">
        <f t="shared" ca="1" si="61"/>
        <v>0</v>
      </c>
      <c r="M164" s="129">
        <f t="shared" ca="1" si="61"/>
        <v>0</v>
      </c>
      <c r="N164" s="129">
        <f t="shared" ca="1" si="61"/>
        <v>0</v>
      </c>
      <c r="O164" s="129">
        <f t="shared" ca="1" si="61"/>
        <v>0</v>
      </c>
      <c r="P164" s="129">
        <f t="shared" ca="1" si="61"/>
        <v>0</v>
      </c>
      <c r="Q164" s="129">
        <f t="shared" ca="1" si="61"/>
        <v>0</v>
      </c>
      <c r="R164" s="129">
        <f t="shared" ca="1" si="61"/>
        <v>0</v>
      </c>
      <c r="S164" s="129">
        <f t="shared" ca="1" si="61"/>
        <v>0</v>
      </c>
      <c r="T164" s="129">
        <f t="shared" ca="1" si="61"/>
        <v>0</v>
      </c>
      <c r="U164" s="129">
        <f t="shared" ca="1" si="61"/>
        <v>0</v>
      </c>
      <c r="V164" s="129">
        <f t="shared" ca="1" si="62"/>
        <v>0</v>
      </c>
      <c r="W164" s="129">
        <f t="shared" ca="1" si="62"/>
        <v>0</v>
      </c>
      <c r="X164" s="129">
        <f t="shared" ca="1" si="62"/>
        <v>0</v>
      </c>
      <c r="Y164" s="129">
        <f t="shared" ca="1" si="62"/>
        <v>0</v>
      </c>
      <c r="Z164" s="129">
        <f t="shared" ca="1" si="62"/>
        <v>0</v>
      </c>
      <c r="AA164" s="129">
        <f t="shared" ca="1" si="62"/>
        <v>0</v>
      </c>
      <c r="AB164" s="129">
        <f t="shared" ca="1" si="62"/>
        <v>0</v>
      </c>
      <c r="AC164" s="129">
        <f t="shared" ca="1" si="62"/>
        <v>0</v>
      </c>
      <c r="AD164" s="129">
        <f t="shared" ca="1" si="62"/>
        <v>0</v>
      </c>
      <c r="AE164" s="129">
        <f t="shared" ca="1" si="62"/>
        <v>0</v>
      </c>
      <c r="AF164" s="129">
        <f t="shared" ca="1" si="62"/>
        <v>0</v>
      </c>
      <c r="AG164" s="129">
        <f t="shared" ca="1" si="62"/>
        <v>0</v>
      </c>
      <c r="AH164" s="129">
        <f t="shared" ca="1" si="62"/>
        <v>0</v>
      </c>
      <c r="AI164" s="129">
        <f t="shared" ca="1" si="62"/>
        <v>0</v>
      </c>
      <c r="AJ164" s="129">
        <f t="shared" ca="1" si="62"/>
        <v>0</v>
      </c>
      <c r="AK164" s="129">
        <f t="shared" ca="1" si="62"/>
        <v>0</v>
      </c>
      <c r="AL164" s="129">
        <f t="shared" ca="1" si="63"/>
        <v>0</v>
      </c>
      <c r="AM164" s="129">
        <f t="shared" ca="1" si="63"/>
        <v>0</v>
      </c>
      <c r="AN164" s="129">
        <f t="shared" ca="1" si="63"/>
        <v>0</v>
      </c>
      <c r="AO164" s="129">
        <f t="shared" ca="1" si="63"/>
        <v>0</v>
      </c>
    </row>
    <row r="165" spans="2:41">
      <c r="D165" s="153">
        <f t="shared" ca="1" si="64"/>
        <v>-0.11278538812785392</v>
      </c>
      <c r="E165" s="129">
        <f t="shared" ca="1" si="60"/>
        <v>0</v>
      </c>
      <c r="F165" s="129">
        <f t="shared" ca="1" si="61"/>
        <v>0</v>
      </c>
      <c r="G165" s="129">
        <f t="shared" ca="1" si="61"/>
        <v>0</v>
      </c>
      <c r="H165" s="129">
        <f t="shared" ca="1" si="61"/>
        <v>0</v>
      </c>
      <c r="I165" s="129">
        <f t="shared" ca="1" si="61"/>
        <v>0</v>
      </c>
      <c r="J165" s="129">
        <f t="shared" ca="1" si="61"/>
        <v>0</v>
      </c>
      <c r="K165" s="129">
        <f t="shared" ca="1" si="61"/>
        <v>0</v>
      </c>
      <c r="L165" s="129">
        <f t="shared" ca="1" si="61"/>
        <v>0</v>
      </c>
      <c r="M165" s="129">
        <f t="shared" ca="1" si="61"/>
        <v>0</v>
      </c>
      <c r="N165" s="129">
        <f t="shared" ca="1" si="61"/>
        <v>0</v>
      </c>
      <c r="O165" s="129">
        <f t="shared" ca="1" si="61"/>
        <v>0</v>
      </c>
      <c r="P165" s="129">
        <f t="shared" ca="1" si="61"/>
        <v>0</v>
      </c>
      <c r="Q165" s="129">
        <f t="shared" ca="1" si="61"/>
        <v>0</v>
      </c>
      <c r="R165" s="129">
        <f t="shared" ca="1" si="61"/>
        <v>0</v>
      </c>
      <c r="S165" s="129">
        <f t="shared" ca="1" si="61"/>
        <v>0</v>
      </c>
      <c r="T165" s="129">
        <f t="shared" ca="1" si="61"/>
        <v>0</v>
      </c>
      <c r="U165" s="129">
        <f t="shared" ca="1" si="61"/>
        <v>0</v>
      </c>
      <c r="V165" s="129">
        <f t="shared" ca="1" si="62"/>
        <v>0</v>
      </c>
      <c r="W165" s="129">
        <f t="shared" ca="1" si="62"/>
        <v>0</v>
      </c>
      <c r="X165" s="129">
        <f t="shared" ca="1" si="62"/>
        <v>0</v>
      </c>
      <c r="Y165" s="129">
        <f t="shared" ca="1" si="62"/>
        <v>0</v>
      </c>
      <c r="Z165" s="129">
        <f t="shared" ca="1" si="62"/>
        <v>0</v>
      </c>
      <c r="AA165" s="129">
        <f t="shared" ca="1" si="62"/>
        <v>0</v>
      </c>
      <c r="AB165" s="129">
        <f t="shared" ca="1" si="62"/>
        <v>0</v>
      </c>
      <c r="AC165" s="129">
        <f t="shared" ca="1" si="62"/>
        <v>0</v>
      </c>
      <c r="AD165" s="129">
        <f t="shared" ca="1" si="62"/>
        <v>0</v>
      </c>
      <c r="AE165" s="129">
        <f t="shared" ca="1" si="62"/>
        <v>0</v>
      </c>
      <c r="AF165" s="129">
        <f t="shared" ca="1" si="62"/>
        <v>0</v>
      </c>
      <c r="AG165" s="129">
        <f t="shared" ca="1" si="62"/>
        <v>0</v>
      </c>
      <c r="AH165" s="129">
        <f t="shared" ca="1" si="62"/>
        <v>0</v>
      </c>
      <c r="AI165" s="129">
        <f t="shared" ca="1" si="62"/>
        <v>0</v>
      </c>
      <c r="AJ165" s="129">
        <f t="shared" ca="1" si="62"/>
        <v>0</v>
      </c>
      <c r="AK165" s="129">
        <f t="shared" ca="1" si="62"/>
        <v>0</v>
      </c>
      <c r="AL165" s="129">
        <f t="shared" ca="1" si="63"/>
        <v>0</v>
      </c>
      <c r="AM165" s="129">
        <f t="shared" ca="1" si="63"/>
        <v>0</v>
      </c>
      <c r="AN165" s="129">
        <f t="shared" ca="1" si="63"/>
        <v>0</v>
      </c>
      <c r="AO165" s="129">
        <f t="shared" ca="1" si="63"/>
        <v>0</v>
      </c>
    </row>
    <row r="166" spans="2:41">
      <c r="D166" s="153">
        <f t="shared" ca="1" si="64"/>
        <v>-0.11324200913242013</v>
      </c>
      <c r="E166" s="129">
        <f t="shared" ca="1" si="60"/>
        <v>0</v>
      </c>
      <c r="F166" s="129">
        <f t="shared" ca="1" si="61"/>
        <v>0</v>
      </c>
      <c r="G166" s="129">
        <f t="shared" ca="1" si="61"/>
        <v>0</v>
      </c>
      <c r="H166" s="129">
        <f t="shared" ca="1" si="61"/>
        <v>0</v>
      </c>
      <c r="I166" s="129">
        <f t="shared" ca="1" si="61"/>
        <v>0</v>
      </c>
      <c r="J166" s="129">
        <f t="shared" ca="1" si="61"/>
        <v>0</v>
      </c>
      <c r="K166" s="129">
        <f t="shared" ca="1" si="61"/>
        <v>0</v>
      </c>
      <c r="L166" s="129">
        <f t="shared" ca="1" si="61"/>
        <v>0</v>
      </c>
      <c r="M166" s="129">
        <f t="shared" ca="1" si="61"/>
        <v>0</v>
      </c>
      <c r="N166" s="129">
        <f t="shared" ca="1" si="61"/>
        <v>0</v>
      </c>
      <c r="O166" s="129">
        <f t="shared" ca="1" si="61"/>
        <v>0</v>
      </c>
      <c r="P166" s="129">
        <f t="shared" ca="1" si="61"/>
        <v>0</v>
      </c>
      <c r="Q166" s="129">
        <f t="shared" ca="1" si="61"/>
        <v>0</v>
      </c>
      <c r="R166" s="129">
        <f t="shared" ca="1" si="61"/>
        <v>0</v>
      </c>
      <c r="S166" s="129">
        <f t="shared" ca="1" si="61"/>
        <v>0</v>
      </c>
      <c r="T166" s="129">
        <f t="shared" ca="1" si="61"/>
        <v>0</v>
      </c>
      <c r="U166" s="129">
        <f t="shared" ca="1" si="61"/>
        <v>0</v>
      </c>
      <c r="V166" s="129">
        <f t="shared" ca="1" si="62"/>
        <v>0</v>
      </c>
      <c r="W166" s="129">
        <f t="shared" ca="1" si="62"/>
        <v>0</v>
      </c>
      <c r="X166" s="129">
        <f t="shared" ca="1" si="62"/>
        <v>0</v>
      </c>
      <c r="Y166" s="129">
        <f t="shared" ca="1" si="62"/>
        <v>0</v>
      </c>
      <c r="Z166" s="129">
        <f t="shared" ca="1" si="62"/>
        <v>0</v>
      </c>
      <c r="AA166" s="129">
        <f t="shared" ca="1" si="62"/>
        <v>0</v>
      </c>
      <c r="AB166" s="129">
        <f t="shared" ca="1" si="62"/>
        <v>0</v>
      </c>
      <c r="AC166" s="129">
        <f t="shared" ca="1" si="62"/>
        <v>0</v>
      </c>
      <c r="AD166" s="129">
        <f t="shared" ca="1" si="62"/>
        <v>0</v>
      </c>
      <c r="AE166" s="129">
        <f t="shared" ca="1" si="62"/>
        <v>0</v>
      </c>
      <c r="AF166" s="129">
        <f t="shared" ca="1" si="62"/>
        <v>0</v>
      </c>
      <c r="AG166" s="129">
        <f t="shared" ca="1" si="62"/>
        <v>0</v>
      </c>
      <c r="AH166" s="129">
        <f t="shared" ca="1" si="62"/>
        <v>0</v>
      </c>
      <c r="AI166" s="129">
        <f t="shared" ca="1" si="62"/>
        <v>0</v>
      </c>
      <c r="AJ166" s="129">
        <f t="shared" ca="1" si="62"/>
        <v>0</v>
      </c>
      <c r="AK166" s="129">
        <f t="shared" ca="1" si="62"/>
        <v>0</v>
      </c>
      <c r="AL166" s="129">
        <f t="shared" ca="1" si="63"/>
        <v>0</v>
      </c>
      <c r="AM166" s="129">
        <f t="shared" ca="1" si="63"/>
        <v>0</v>
      </c>
      <c r="AN166" s="129">
        <f t="shared" ca="1" si="63"/>
        <v>0</v>
      </c>
      <c r="AO166" s="129">
        <f t="shared" ca="1" si="63"/>
        <v>0</v>
      </c>
    </row>
    <row r="167" spans="2:41">
      <c r="D167" s="153">
        <f t="shared" ca="1" si="64"/>
        <v>-0.11369863013698635</v>
      </c>
      <c r="E167" s="129">
        <f t="shared" ca="1" si="60"/>
        <v>0</v>
      </c>
      <c r="F167" s="129">
        <f t="shared" ca="1" si="61"/>
        <v>0</v>
      </c>
      <c r="G167" s="129">
        <f t="shared" ca="1" si="61"/>
        <v>0</v>
      </c>
      <c r="H167" s="129">
        <f t="shared" ca="1" si="61"/>
        <v>0</v>
      </c>
      <c r="I167" s="129">
        <f t="shared" ca="1" si="61"/>
        <v>0</v>
      </c>
      <c r="J167" s="129">
        <f t="shared" ca="1" si="61"/>
        <v>0</v>
      </c>
      <c r="K167" s="129">
        <f t="shared" ca="1" si="61"/>
        <v>0</v>
      </c>
      <c r="L167" s="129">
        <f t="shared" ca="1" si="61"/>
        <v>0</v>
      </c>
      <c r="M167" s="129">
        <f t="shared" ca="1" si="61"/>
        <v>0</v>
      </c>
      <c r="N167" s="129">
        <f t="shared" ca="1" si="61"/>
        <v>0</v>
      </c>
      <c r="O167" s="129">
        <f t="shared" ca="1" si="61"/>
        <v>0</v>
      </c>
      <c r="P167" s="129">
        <f t="shared" ca="1" si="61"/>
        <v>0</v>
      </c>
      <c r="Q167" s="129">
        <f t="shared" ca="1" si="61"/>
        <v>0</v>
      </c>
      <c r="R167" s="129">
        <f t="shared" ca="1" si="61"/>
        <v>0</v>
      </c>
      <c r="S167" s="129">
        <f t="shared" ca="1" si="61"/>
        <v>0</v>
      </c>
      <c r="T167" s="129">
        <f t="shared" ca="1" si="61"/>
        <v>0</v>
      </c>
      <c r="U167" s="129">
        <f t="shared" ref="U167:AJ182" ca="1" si="65">IFERROR((OptionPrice(LEFT($C$42),U$35,$C$37,$D167,$C$39,$C$41,$C$40)-$C$43)*$C$44,0)</f>
        <v>0</v>
      </c>
      <c r="V167" s="129">
        <f t="shared" ca="1" si="62"/>
        <v>0</v>
      </c>
      <c r="W167" s="129">
        <f t="shared" ca="1" si="62"/>
        <v>0</v>
      </c>
      <c r="X167" s="129">
        <f t="shared" ca="1" si="62"/>
        <v>0</v>
      </c>
      <c r="Y167" s="129">
        <f t="shared" ca="1" si="62"/>
        <v>0</v>
      </c>
      <c r="Z167" s="129">
        <f t="shared" ca="1" si="62"/>
        <v>0</v>
      </c>
      <c r="AA167" s="129">
        <f t="shared" ca="1" si="62"/>
        <v>0</v>
      </c>
      <c r="AB167" s="129">
        <f t="shared" ca="1" si="62"/>
        <v>0</v>
      </c>
      <c r="AC167" s="129">
        <f t="shared" ca="1" si="62"/>
        <v>0</v>
      </c>
      <c r="AD167" s="129">
        <f t="shared" ca="1" si="62"/>
        <v>0</v>
      </c>
      <c r="AE167" s="129">
        <f t="shared" ca="1" si="62"/>
        <v>0</v>
      </c>
      <c r="AF167" s="129">
        <f t="shared" ca="1" si="62"/>
        <v>0</v>
      </c>
      <c r="AG167" s="129">
        <f t="shared" ca="1" si="62"/>
        <v>0</v>
      </c>
      <c r="AH167" s="129">
        <f t="shared" ca="1" si="62"/>
        <v>0</v>
      </c>
      <c r="AI167" s="129">
        <f t="shared" ca="1" si="62"/>
        <v>0</v>
      </c>
      <c r="AJ167" s="129">
        <f t="shared" ca="1" si="62"/>
        <v>0</v>
      </c>
      <c r="AK167" s="129">
        <f t="shared" ref="AK167:AK182" ca="1" si="66">IFERROR((OptionPrice(LEFT($C$42),AK$35,$C$37,$D167,$C$39,$C$41,$C$40)-$C$43)*$C$44,0)</f>
        <v>0</v>
      </c>
      <c r="AL167" s="129">
        <f t="shared" ca="1" si="63"/>
        <v>0</v>
      </c>
      <c r="AM167" s="129">
        <f t="shared" ca="1" si="63"/>
        <v>0</v>
      </c>
      <c r="AN167" s="129">
        <f t="shared" ca="1" si="63"/>
        <v>0</v>
      </c>
      <c r="AO167" s="129">
        <f t="shared" ca="1" si="63"/>
        <v>0</v>
      </c>
    </row>
    <row r="168" spans="2:41">
      <c r="D168" s="153">
        <f t="shared" ca="1" si="64"/>
        <v>-0.11415525114155256</v>
      </c>
      <c r="E168" s="129">
        <f t="shared" ca="1" si="60"/>
        <v>0</v>
      </c>
      <c r="F168" s="129">
        <f t="shared" ref="F168:T168" ca="1" si="67">IFERROR((OptionPrice(LEFT($C$42),F$35,$C$37,$D168,$C$39,$C$41,$C$40)-$C$43)*$C$44,0)</f>
        <v>0</v>
      </c>
      <c r="G168" s="129">
        <f t="shared" ca="1" si="67"/>
        <v>0</v>
      </c>
      <c r="H168" s="129">
        <f t="shared" ca="1" si="67"/>
        <v>0</v>
      </c>
      <c r="I168" s="129">
        <f t="shared" ca="1" si="67"/>
        <v>0</v>
      </c>
      <c r="J168" s="129">
        <f t="shared" ca="1" si="67"/>
        <v>0</v>
      </c>
      <c r="K168" s="129">
        <f t="shared" ca="1" si="67"/>
        <v>0</v>
      </c>
      <c r="L168" s="129">
        <f t="shared" ca="1" si="67"/>
        <v>0</v>
      </c>
      <c r="M168" s="129">
        <f t="shared" ca="1" si="67"/>
        <v>0</v>
      </c>
      <c r="N168" s="129">
        <f t="shared" ca="1" si="67"/>
        <v>0</v>
      </c>
      <c r="O168" s="129">
        <f t="shared" ca="1" si="67"/>
        <v>0</v>
      </c>
      <c r="P168" s="129">
        <f t="shared" ca="1" si="67"/>
        <v>0</v>
      </c>
      <c r="Q168" s="129">
        <f t="shared" ca="1" si="67"/>
        <v>0</v>
      </c>
      <c r="R168" s="129">
        <f t="shared" ca="1" si="67"/>
        <v>0</v>
      </c>
      <c r="S168" s="129">
        <f t="shared" ca="1" si="67"/>
        <v>0</v>
      </c>
      <c r="T168" s="129">
        <f t="shared" ca="1" si="67"/>
        <v>0</v>
      </c>
      <c r="U168" s="129">
        <f t="shared" ca="1" si="65"/>
        <v>0</v>
      </c>
      <c r="V168" s="129">
        <f t="shared" ca="1" si="65"/>
        <v>0</v>
      </c>
      <c r="W168" s="129">
        <f t="shared" ca="1" si="65"/>
        <v>0</v>
      </c>
      <c r="X168" s="129">
        <f t="shared" ca="1" si="65"/>
        <v>0</v>
      </c>
      <c r="Y168" s="129">
        <f t="shared" ca="1" si="65"/>
        <v>0</v>
      </c>
      <c r="Z168" s="129">
        <f t="shared" ca="1" si="65"/>
        <v>0</v>
      </c>
      <c r="AA168" s="129">
        <f t="shared" ca="1" si="65"/>
        <v>0</v>
      </c>
      <c r="AB168" s="129">
        <f t="shared" ca="1" si="65"/>
        <v>0</v>
      </c>
      <c r="AC168" s="129">
        <f t="shared" ca="1" si="65"/>
        <v>0</v>
      </c>
      <c r="AD168" s="129">
        <f t="shared" ca="1" si="65"/>
        <v>0</v>
      </c>
      <c r="AE168" s="129">
        <f t="shared" ca="1" si="65"/>
        <v>0</v>
      </c>
      <c r="AF168" s="129">
        <f t="shared" ca="1" si="65"/>
        <v>0</v>
      </c>
      <c r="AG168" s="129">
        <f t="shared" ca="1" si="65"/>
        <v>0</v>
      </c>
      <c r="AH168" s="129">
        <f t="shared" ca="1" si="65"/>
        <v>0</v>
      </c>
      <c r="AI168" s="129">
        <f t="shared" ca="1" si="65"/>
        <v>0</v>
      </c>
      <c r="AJ168" s="129">
        <f t="shared" ca="1" si="65"/>
        <v>0</v>
      </c>
      <c r="AK168" s="129">
        <f t="shared" ca="1" si="66"/>
        <v>0</v>
      </c>
      <c r="AL168" s="129">
        <f t="shared" ca="1" si="63"/>
        <v>0</v>
      </c>
      <c r="AM168" s="129">
        <f t="shared" ca="1" si="63"/>
        <v>0</v>
      </c>
      <c r="AN168" s="129">
        <f t="shared" ca="1" si="63"/>
        <v>0</v>
      </c>
      <c r="AO168" s="129">
        <f t="shared" ca="1" si="63"/>
        <v>0</v>
      </c>
    </row>
    <row r="169" spans="2:41">
      <c r="D169" s="153">
        <f t="shared" ca="1" si="64"/>
        <v>-0.11461187214611877</v>
      </c>
      <c r="E169" s="129">
        <f t="shared" ref="E169:T183" ca="1" si="68">IFERROR((OptionPrice(LEFT($C$42),E$35,$C$37,$D169,$C$39,$C$41,$C$40)-$C$43)*$C$44,0)</f>
        <v>0</v>
      </c>
      <c r="F169" s="129">
        <f t="shared" ca="1" si="68"/>
        <v>0</v>
      </c>
      <c r="G169" s="129">
        <f t="shared" ca="1" si="68"/>
        <v>0</v>
      </c>
      <c r="H169" s="129">
        <f t="shared" ca="1" si="68"/>
        <v>0</v>
      </c>
      <c r="I169" s="129">
        <f t="shared" ca="1" si="68"/>
        <v>0</v>
      </c>
      <c r="J169" s="129">
        <f t="shared" ca="1" si="68"/>
        <v>0</v>
      </c>
      <c r="K169" s="129">
        <f t="shared" ca="1" si="68"/>
        <v>0</v>
      </c>
      <c r="L169" s="129">
        <f t="shared" ca="1" si="68"/>
        <v>0</v>
      </c>
      <c r="M169" s="129">
        <f t="shared" ca="1" si="68"/>
        <v>0</v>
      </c>
      <c r="N169" s="129">
        <f t="shared" ca="1" si="68"/>
        <v>0</v>
      </c>
      <c r="O169" s="129">
        <f t="shared" ca="1" si="68"/>
        <v>0</v>
      </c>
      <c r="P169" s="129">
        <f t="shared" ca="1" si="68"/>
        <v>0</v>
      </c>
      <c r="Q169" s="129">
        <f t="shared" ca="1" si="68"/>
        <v>0</v>
      </c>
      <c r="R169" s="129">
        <f t="shared" ca="1" si="68"/>
        <v>0</v>
      </c>
      <c r="S169" s="129">
        <f t="shared" ca="1" si="68"/>
        <v>0</v>
      </c>
      <c r="T169" s="129">
        <f t="shared" ca="1" si="68"/>
        <v>0</v>
      </c>
      <c r="U169" s="129">
        <f t="shared" ca="1" si="65"/>
        <v>0</v>
      </c>
      <c r="V169" s="129">
        <f t="shared" ca="1" si="65"/>
        <v>0</v>
      </c>
      <c r="W169" s="129">
        <f t="shared" ca="1" si="65"/>
        <v>0</v>
      </c>
      <c r="X169" s="129">
        <f t="shared" ca="1" si="65"/>
        <v>0</v>
      </c>
      <c r="Y169" s="129">
        <f t="shared" ca="1" si="65"/>
        <v>0</v>
      </c>
      <c r="Z169" s="129">
        <f t="shared" ca="1" si="65"/>
        <v>0</v>
      </c>
      <c r="AA169" s="129">
        <f t="shared" ca="1" si="65"/>
        <v>0</v>
      </c>
      <c r="AB169" s="129">
        <f t="shared" ca="1" si="65"/>
        <v>0</v>
      </c>
      <c r="AC169" s="129">
        <f t="shared" ca="1" si="65"/>
        <v>0</v>
      </c>
      <c r="AD169" s="129">
        <f t="shared" ca="1" si="65"/>
        <v>0</v>
      </c>
      <c r="AE169" s="129">
        <f t="shared" ca="1" si="65"/>
        <v>0</v>
      </c>
      <c r="AF169" s="129">
        <f t="shared" ca="1" si="65"/>
        <v>0</v>
      </c>
      <c r="AG169" s="129">
        <f t="shared" ca="1" si="65"/>
        <v>0</v>
      </c>
      <c r="AH169" s="129">
        <f t="shared" ca="1" si="65"/>
        <v>0</v>
      </c>
      <c r="AI169" s="129">
        <f t="shared" ca="1" si="65"/>
        <v>0</v>
      </c>
      <c r="AJ169" s="129">
        <f t="shared" ca="1" si="65"/>
        <v>0</v>
      </c>
      <c r="AK169" s="129">
        <f t="shared" ca="1" si="66"/>
        <v>0</v>
      </c>
      <c r="AL169" s="129">
        <f t="shared" ca="1" si="63"/>
        <v>0</v>
      </c>
      <c r="AM169" s="129">
        <f t="shared" ca="1" si="63"/>
        <v>0</v>
      </c>
      <c r="AN169" s="129">
        <f t="shared" ca="1" si="63"/>
        <v>0</v>
      </c>
      <c r="AO169" s="129">
        <f t="shared" ca="1" si="63"/>
        <v>0</v>
      </c>
    </row>
    <row r="170" spans="2:41">
      <c r="D170" s="153">
        <f t="shared" ca="1" si="64"/>
        <v>-0.11506849315068499</v>
      </c>
      <c r="E170" s="129">
        <f t="shared" ca="1" si="68"/>
        <v>0</v>
      </c>
      <c r="F170" s="129">
        <f t="shared" ca="1" si="68"/>
        <v>0</v>
      </c>
      <c r="G170" s="129">
        <f t="shared" ca="1" si="68"/>
        <v>0</v>
      </c>
      <c r="H170" s="129">
        <f t="shared" ca="1" si="68"/>
        <v>0</v>
      </c>
      <c r="I170" s="129">
        <f t="shared" ca="1" si="68"/>
        <v>0</v>
      </c>
      <c r="J170" s="129">
        <f t="shared" ca="1" si="68"/>
        <v>0</v>
      </c>
      <c r="K170" s="129">
        <f t="shared" ca="1" si="68"/>
        <v>0</v>
      </c>
      <c r="L170" s="129">
        <f t="shared" ca="1" si="68"/>
        <v>0</v>
      </c>
      <c r="M170" s="129">
        <f t="shared" ca="1" si="68"/>
        <v>0</v>
      </c>
      <c r="N170" s="129">
        <f t="shared" ca="1" si="68"/>
        <v>0</v>
      </c>
      <c r="O170" s="129">
        <f t="shared" ca="1" si="68"/>
        <v>0</v>
      </c>
      <c r="P170" s="129">
        <f t="shared" ca="1" si="68"/>
        <v>0</v>
      </c>
      <c r="Q170" s="129">
        <f t="shared" ca="1" si="68"/>
        <v>0</v>
      </c>
      <c r="R170" s="129">
        <f t="shared" ca="1" si="68"/>
        <v>0</v>
      </c>
      <c r="S170" s="129">
        <f t="shared" ca="1" si="68"/>
        <v>0</v>
      </c>
      <c r="T170" s="129">
        <f t="shared" ca="1" si="68"/>
        <v>0</v>
      </c>
      <c r="U170" s="129">
        <f t="shared" ca="1" si="65"/>
        <v>0</v>
      </c>
      <c r="V170" s="129">
        <f t="shared" ca="1" si="65"/>
        <v>0</v>
      </c>
      <c r="W170" s="129">
        <f t="shared" ca="1" si="65"/>
        <v>0</v>
      </c>
      <c r="X170" s="129">
        <f t="shared" ca="1" si="65"/>
        <v>0</v>
      </c>
      <c r="Y170" s="129">
        <f t="shared" ca="1" si="65"/>
        <v>0</v>
      </c>
      <c r="Z170" s="129">
        <f t="shared" ca="1" si="65"/>
        <v>0</v>
      </c>
      <c r="AA170" s="129">
        <f t="shared" ca="1" si="65"/>
        <v>0</v>
      </c>
      <c r="AB170" s="129">
        <f t="shared" ca="1" si="65"/>
        <v>0</v>
      </c>
      <c r="AC170" s="129">
        <f t="shared" ca="1" si="65"/>
        <v>0</v>
      </c>
      <c r="AD170" s="129">
        <f t="shared" ca="1" si="65"/>
        <v>0</v>
      </c>
      <c r="AE170" s="129">
        <f t="shared" ca="1" si="65"/>
        <v>0</v>
      </c>
      <c r="AF170" s="129">
        <f t="shared" ca="1" si="65"/>
        <v>0</v>
      </c>
      <c r="AG170" s="129">
        <f t="shared" ca="1" si="65"/>
        <v>0</v>
      </c>
      <c r="AH170" s="129">
        <f t="shared" ca="1" si="65"/>
        <v>0</v>
      </c>
      <c r="AI170" s="129">
        <f t="shared" ca="1" si="65"/>
        <v>0</v>
      </c>
      <c r="AJ170" s="129">
        <f t="shared" ca="1" si="65"/>
        <v>0</v>
      </c>
      <c r="AK170" s="129">
        <f t="shared" ca="1" si="66"/>
        <v>0</v>
      </c>
      <c r="AL170" s="129">
        <f t="shared" ca="1" si="63"/>
        <v>0</v>
      </c>
      <c r="AM170" s="129">
        <f t="shared" ca="1" si="63"/>
        <v>0</v>
      </c>
      <c r="AN170" s="129">
        <f t="shared" ca="1" si="63"/>
        <v>0</v>
      </c>
      <c r="AO170" s="129">
        <f t="shared" ca="1" si="63"/>
        <v>0</v>
      </c>
    </row>
    <row r="171" spans="2:41">
      <c r="D171" s="153">
        <f t="shared" ca="1" si="64"/>
        <v>-0.1155251141552512</v>
      </c>
      <c r="E171" s="129">
        <f t="shared" ca="1" si="68"/>
        <v>0</v>
      </c>
      <c r="F171" s="129">
        <f t="shared" ca="1" si="68"/>
        <v>0</v>
      </c>
      <c r="G171" s="129">
        <f t="shared" ca="1" si="68"/>
        <v>0</v>
      </c>
      <c r="H171" s="129">
        <f t="shared" ca="1" si="68"/>
        <v>0</v>
      </c>
      <c r="I171" s="129">
        <f t="shared" ca="1" si="68"/>
        <v>0</v>
      </c>
      <c r="J171" s="129">
        <f t="shared" ca="1" si="68"/>
        <v>0</v>
      </c>
      <c r="K171" s="129">
        <f t="shared" ca="1" si="68"/>
        <v>0</v>
      </c>
      <c r="L171" s="129">
        <f t="shared" ca="1" si="68"/>
        <v>0</v>
      </c>
      <c r="M171" s="129">
        <f t="shared" ca="1" si="68"/>
        <v>0</v>
      </c>
      <c r="N171" s="129">
        <f t="shared" ca="1" si="68"/>
        <v>0</v>
      </c>
      <c r="O171" s="129">
        <f t="shared" ca="1" si="68"/>
        <v>0</v>
      </c>
      <c r="P171" s="129">
        <f t="shared" ca="1" si="68"/>
        <v>0</v>
      </c>
      <c r="Q171" s="129">
        <f t="shared" ca="1" si="68"/>
        <v>0</v>
      </c>
      <c r="R171" s="129">
        <f t="shared" ca="1" si="68"/>
        <v>0</v>
      </c>
      <c r="S171" s="129">
        <f t="shared" ca="1" si="68"/>
        <v>0</v>
      </c>
      <c r="T171" s="129">
        <f t="shared" ca="1" si="68"/>
        <v>0</v>
      </c>
      <c r="U171" s="129">
        <f t="shared" ca="1" si="65"/>
        <v>0</v>
      </c>
      <c r="V171" s="129">
        <f t="shared" ca="1" si="65"/>
        <v>0</v>
      </c>
      <c r="W171" s="129">
        <f t="shared" ca="1" si="65"/>
        <v>0</v>
      </c>
      <c r="X171" s="129">
        <f t="shared" ca="1" si="65"/>
        <v>0</v>
      </c>
      <c r="Y171" s="129">
        <f t="shared" ca="1" si="65"/>
        <v>0</v>
      </c>
      <c r="Z171" s="129">
        <f t="shared" ca="1" si="65"/>
        <v>0</v>
      </c>
      <c r="AA171" s="129">
        <f t="shared" ca="1" si="65"/>
        <v>0</v>
      </c>
      <c r="AB171" s="129">
        <f t="shared" ca="1" si="65"/>
        <v>0</v>
      </c>
      <c r="AC171" s="129">
        <f t="shared" ca="1" si="65"/>
        <v>0</v>
      </c>
      <c r="AD171" s="129">
        <f t="shared" ca="1" si="65"/>
        <v>0</v>
      </c>
      <c r="AE171" s="129">
        <f t="shared" ca="1" si="65"/>
        <v>0</v>
      </c>
      <c r="AF171" s="129">
        <f t="shared" ca="1" si="65"/>
        <v>0</v>
      </c>
      <c r="AG171" s="129">
        <f t="shared" ca="1" si="65"/>
        <v>0</v>
      </c>
      <c r="AH171" s="129">
        <f t="shared" ca="1" si="65"/>
        <v>0</v>
      </c>
      <c r="AI171" s="129">
        <f t="shared" ca="1" si="65"/>
        <v>0</v>
      </c>
      <c r="AJ171" s="129">
        <f t="shared" ca="1" si="65"/>
        <v>0</v>
      </c>
      <c r="AK171" s="129">
        <f t="shared" ca="1" si="66"/>
        <v>0</v>
      </c>
      <c r="AL171" s="129">
        <f t="shared" ca="1" si="63"/>
        <v>0</v>
      </c>
      <c r="AM171" s="129">
        <f t="shared" ca="1" si="63"/>
        <v>0</v>
      </c>
      <c r="AN171" s="129">
        <f t="shared" ca="1" si="63"/>
        <v>0</v>
      </c>
      <c r="AO171" s="129">
        <f t="shared" ca="1" si="63"/>
        <v>0</v>
      </c>
    </row>
    <row r="172" spans="2:41">
      <c r="D172" s="153">
        <f t="shared" ca="1" si="64"/>
        <v>-0.11598173515981741</v>
      </c>
      <c r="E172" s="129">
        <f t="shared" ca="1" si="68"/>
        <v>0</v>
      </c>
      <c r="F172" s="129">
        <f t="shared" ca="1" si="68"/>
        <v>0</v>
      </c>
      <c r="G172" s="129">
        <f t="shared" ca="1" si="68"/>
        <v>0</v>
      </c>
      <c r="H172" s="129">
        <f t="shared" ca="1" si="68"/>
        <v>0</v>
      </c>
      <c r="I172" s="129">
        <f t="shared" ca="1" si="68"/>
        <v>0</v>
      </c>
      <c r="J172" s="129">
        <f t="shared" ca="1" si="68"/>
        <v>0</v>
      </c>
      <c r="K172" s="129">
        <f t="shared" ca="1" si="68"/>
        <v>0</v>
      </c>
      <c r="L172" s="129">
        <f t="shared" ca="1" si="68"/>
        <v>0</v>
      </c>
      <c r="M172" s="129">
        <f t="shared" ca="1" si="68"/>
        <v>0</v>
      </c>
      <c r="N172" s="129">
        <f t="shared" ca="1" si="68"/>
        <v>0</v>
      </c>
      <c r="O172" s="129">
        <f t="shared" ca="1" si="68"/>
        <v>0</v>
      </c>
      <c r="P172" s="129">
        <f t="shared" ca="1" si="68"/>
        <v>0</v>
      </c>
      <c r="Q172" s="129">
        <f t="shared" ca="1" si="68"/>
        <v>0</v>
      </c>
      <c r="R172" s="129">
        <f t="shared" ca="1" si="68"/>
        <v>0</v>
      </c>
      <c r="S172" s="129">
        <f t="shared" ca="1" si="68"/>
        <v>0</v>
      </c>
      <c r="T172" s="129">
        <f t="shared" ca="1" si="68"/>
        <v>0</v>
      </c>
      <c r="U172" s="129">
        <f t="shared" ca="1" si="65"/>
        <v>0</v>
      </c>
      <c r="V172" s="129">
        <f t="shared" ca="1" si="65"/>
        <v>0</v>
      </c>
      <c r="W172" s="129">
        <f t="shared" ca="1" si="65"/>
        <v>0</v>
      </c>
      <c r="X172" s="129">
        <f t="shared" ca="1" si="65"/>
        <v>0</v>
      </c>
      <c r="Y172" s="129">
        <f t="shared" ca="1" si="65"/>
        <v>0</v>
      </c>
      <c r="Z172" s="129">
        <f t="shared" ca="1" si="65"/>
        <v>0</v>
      </c>
      <c r="AA172" s="129">
        <f t="shared" ca="1" si="65"/>
        <v>0</v>
      </c>
      <c r="AB172" s="129">
        <f t="shared" ca="1" si="65"/>
        <v>0</v>
      </c>
      <c r="AC172" s="129">
        <f t="shared" ca="1" si="65"/>
        <v>0</v>
      </c>
      <c r="AD172" s="129">
        <f t="shared" ca="1" si="65"/>
        <v>0</v>
      </c>
      <c r="AE172" s="129">
        <f t="shared" ca="1" si="65"/>
        <v>0</v>
      </c>
      <c r="AF172" s="129">
        <f t="shared" ca="1" si="65"/>
        <v>0</v>
      </c>
      <c r="AG172" s="129">
        <f t="shared" ca="1" si="65"/>
        <v>0</v>
      </c>
      <c r="AH172" s="129">
        <f t="shared" ca="1" si="65"/>
        <v>0</v>
      </c>
      <c r="AI172" s="129">
        <f t="shared" ca="1" si="65"/>
        <v>0</v>
      </c>
      <c r="AJ172" s="129">
        <f t="shared" ca="1" si="65"/>
        <v>0</v>
      </c>
      <c r="AK172" s="129">
        <f t="shared" ca="1" si="66"/>
        <v>0</v>
      </c>
      <c r="AL172" s="129">
        <f t="shared" ca="1" si="63"/>
        <v>0</v>
      </c>
      <c r="AM172" s="129">
        <f t="shared" ca="1" si="63"/>
        <v>0</v>
      </c>
      <c r="AN172" s="129">
        <f t="shared" ca="1" si="63"/>
        <v>0</v>
      </c>
      <c r="AO172" s="129">
        <f t="shared" ca="1" si="63"/>
        <v>0</v>
      </c>
    </row>
    <row r="173" spans="2:41">
      <c r="D173" s="153">
        <f t="shared" ca="1" si="64"/>
        <v>-0.11643835616438362</v>
      </c>
      <c r="E173" s="129">
        <f t="shared" ca="1" si="68"/>
        <v>0</v>
      </c>
      <c r="F173" s="129">
        <f t="shared" ca="1" si="68"/>
        <v>0</v>
      </c>
      <c r="G173" s="129">
        <f t="shared" ca="1" si="68"/>
        <v>0</v>
      </c>
      <c r="H173" s="129">
        <f t="shared" ca="1" si="68"/>
        <v>0</v>
      </c>
      <c r="I173" s="129">
        <f t="shared" ca="1" si="68"/>
        <v>0</v>
      </c>
      <c r="J173" s="129">
        <f t="shared" ca="1" si="68"/>
        <v>0</v>
      </c>
      <c r="K173" s="129">
        <f t="shared" ca="1" si="68"/>
        <v>0</v>
      </c>
      <c r="L173" s="129">
        <f t="shared" ca="1" si="68"/>
        <v>0</v>
      </c>
      <c r="M173" s="129">
        <f t="shared" ca="1" si="68"/>
        <v>0</v>
      </c>
      <c r="N173" s="129">
        <f t="shared" ca="1" si="68"/>
        <v>0</v>
      </c>
      <c r="O173" s="129">
        <f t="shared" ca="1" si="68"/>
        <v>0</v>
      </c>
      <c r="P173" s="129">
        <f t="shared" ca="1" si="68"/>
        <v>0</v>
      </c>
      <c r="Q173" s="129">
        <f t="shared" ca="1" si="68"/>
        <v>0</v>
      </c>
      <c r="R173" s="129">
        <f t="shared" ca="1" si="68"/>
        <v>0</v>
      </c>
      <c r="S173" s="129">
        <f t="shared" ca="1" si="68"/>
        <v>0</v>
      </c>
      <c r="T173" s="129">
        <f t="shared" ca="1" si="68"/>
        <v>0</v>
      </c>
      <c r="U173" s="129">
        <f t="shared" ca="1" si="65"/>
        <v>0</v>
      </c>
      <c r="V173" s="129">
        <f t="shared" ca="1" si="65"/>
        <v>0</v>
      </c>
      <c r="W173" s="129">
        <f t="shared" ca="1" si="65"/>
        <v>0</v>
      </c>
      <c r="X173" s="129">
        <f t="shared" ca="1" si="65"/>
        <v>0</v>
      </c>
      <c r="Y173" s="129">
        <f t="shared" ca="1" si="65"/>
        <v>0</v>
      </c>
      <c r="Z173" s="129">
        <f t="shared" ca="1" si="65"/>
        <v>0</v>
      </c>
      <c r="AA173" s="129">
        <f t="shared" ca="1" si="65"/>
        <v>0</v>
      </c>
      <c r="AB173" s="129">
        <f t="shared" ca="1" si="65"/>
        <v>0</v>
      </c>
      <c r="AC173" s="129">
        <f t="shared" ca="1" si="65"/>
        <v>0</v>
      </c>
      <c r="AD173" s="129">
        <f t="shared" ca="1" si="65"/>
        <v>0</v>
      </c>
      <c r="AE173" s="129">
        <f t="shared" ca="1" si="65"/>
        <v>0</v>
      </c>
      <c r="AF173" s="129">
        <f t="shared" ca="1" si="65"/>
        <v>0</v>
      </c>
      <c r="AG173" s="129">
        <f t="shared" ca="1" si="65"/>
        <v>0</v>
      </c>
      <c r="AH173" s="129">
        <f t="shared" ca="1" si="65"/>
        <v>0</v>
      </c>
      <c r="AI173" s="129">
        <f t="shared" ca="1" si="65"/>
        <v>0</v>
      </c>
      <c r="AJ173" s="129">
        <f t="shared" ca="1" si="65"/>
        <v>0</v>
      </c>
      <c r="AK173" s="129">
        <f t="shared" ca="1" si="66"/>
        <v>0</v>
      </c>
      <c r="AL173" s="129">
        <f t="shared" ca="1" si="63"/>
        <v>0</v>
      </c>
      <c r="AM173" s="129">
        <f t="shared" ca="1" si="63"/>
        <v>0</v>
      </c>
      <c r="AN173" s="129">
        <f t="shared" ca="1" si="63"/>
        <v>0</v>
      </c>
      <c r="AO173" s="129">
        <f t="shared" ca="1" si="63"/>
        <v>0</v>
      </c>
    </row>
    <row r="174" spans="2:41">
      <c r="D174" s="153">
        <f t="shared" ca="1" si="64"/>
        <v>-0.11689497716894984</v>
      </c>
      <c r="E174" s="129">
        <f t="shared" ca="1" si="68"/>
        <v>0</v>
      </c>
      <c r="F174" s="129">
        <f t="shared" ca="1" si="68"/>
        <v>0</v>
      </c>
      <c r="G174" s="129">
        <f t="shared" ca="1" si="68"/>
        <v>0</v>
      </c>
      <c r="H174" s="129">
        <f t="shared" ca="1" si="68"/>
        <v>0</v>
      </c>
      <c r="I174" s="129">
        <f t="shared" ca="1" si="68"/>
        <v>0</v>
      </c>
      <c r="J174" s="129">
        <f t="shared" ca="1" si="68"/>
        <v>0</v>
      </c>
      <c r="K174" s="129">
        <f t="shared" ca="1" si="68"/>
        <v>0</v>
      </c>
      <c r="L174" s="129">
        <f t="shared" ca="1" si="68"/>
        <v>0</v>
      </c>
      <c r="M174" s="129">
        <f t="shared" ca="1" si="68"/>
        <v>0</v>
      </c>
      <c r="N174" s="129">
        <f t="shared" ca="1" si="68"/>
        <v>0</v>
      </c>
      <c r="O174" s="129">
        <f t="shared" ca="1" si="68"/>
        <v>0</v>
      </c>
      <c r="P174" s="129">
        <f t="shared" ca="1" si="68"/>
        <v>0</v>
      </c>
      <c r="Q174" s="129">
        <f t="shared" ca="1" si="68"/>
        <v>0</v>
      </c>
      <c r="R174" s="129">
        <f t="shared" ca="1" si="68"/>
        <v>0</v>
      </c>
      <c r="S174" s="129">
        <f t="shared" ca="1" si="68"/>
        <v>0</v>
      </c>
      <c r="T174" s="129">
        <f t="shared" ca="1" si="68"/>
        <v>0</v>
      </c>
      <c r="U174" s="129">
        <f t="shared" ca="1" si="65"/>
        <v>0</v>
      </c>
      <c r="V174" s="129">
        <f t="shared" ca="1" si="65"/>
        <v>0</v>
      </c>
      <c r="W174" s="129">
        <f t="shared" ca="1" si="65"/>
        <v>0</v>
      </c>
      <c r="X174" s="129">
        <f t="shared" ca="1" si="65"/>
        <v>0</v>
      </c>
      <c r="Y174" s="129">
        <f t="shared" ca="1" si="65"/>
        <v>0</v>
      </c>
      <c r="Z174" s="129">
        <f t="shared" ca="1" si="65"/>
        <v>0</v>
      </c>
      <c r="AA174" s="129">
        <f t="shared" ca="1" si="65"/>
        <v>0</v>
      </c>
      <c r="AB174" s="129">
        <f t="shared" ca="1" si="65"/>
        <v>0</v>
      </c>
      <c r="AC174" s="129">
        <f t="shared" ca="1" si="65"/>
        <v>0</v>
      </c>
      <c r="AD174" s="129">
        <f t="shared" ca="1" si="65"/>
        <v>0</v>
      </c>
      <c r="AE174" s="129">
        <f t="shared" ca="1" si="65"/>
        <v>0</v>
      </c>
      <c r="AF174" s="129">
        <f t="shared" ca="1" si="65"/>
        <v>0</v>
      </c>
      <c r="AG174" s="129">
        <f t="shared" ca="1" si="65"/>
        <v>0</v>
      </c>
      <c r="AH174" s="129">
        <f t="shared" ca="1" si="65"/>
        <v>0</v>
      </c>
      <c r="AI174" s="129">
        <f t="shared" ca="1" si="65"/>
        <v>0</v>
      </c>
      <c r="AJ174" s="129">
        <f t="shared" ca="1" si="65"/>
        <v>0</v>
      </c>
      <c r="AK174" s="129">
        <f t="shared" ca="1" si="66"/>
        <v>0</v>
      </c>
      <c r="AL174" s="129">
        <f t="shared" ca="1" si="63"/>
        <v>0</v>
      </c>
      <c r="AM174" s="129">
        <f t="shared" ca="1" si="63"/>
        <v>0</v>
      </c>
      <c r="AN174" s="129">
        <f t="shared" ca="1" si="63"/>
        <v>0</v>
      </c>
      <c r="AO174" s="129">
        <f t="shared" ca="1" si="63"/>
        <v>0</v>
      </c>
    </row>
    <row r="175" spans="2:41">
      <c r="D175" s="153">
        <f t="shared" ca="1" si="64"/>
        <v>-0.11735159817351605</v>
      </c>
      <c r="E175" s="129">
        <f t="shared" ca="1" si="68"/>
        <v>0</v>
      </c>
      <c r="F175" s="129">
        <f t="shared" ca="1" si="68"/>
        <v>0</v>
      </c>
      <c r="G175" s="129">
        <f t="shared" ca="1" si="68"/>
        <v>0</v>
      </c>
      <c r="H175" s="129">
        <f t="shared" ca="1" si="68"/>
        <v>0</v>
      </c>
      <c r="I175" s="129">
        <f t="shared" ca="1" si="68"/>
        <v>0</v>
      </c>
      <c r="J175" s="129">
        <f t="shared" ca="1" si="68"/>
        <v>0</v>
      </c>
      <c r="K175" s="129">
        <f t="shared" ca="1" si="68"/>
        <v>0</v>
      </c>
      <c r="L175" s="129">
        <f t="shared" ca="1" si="68"/>
        <v>0</v>
      </c>
      <c r="M175" s="129">
        <f t="shared" ca="1" si="68"/>
        <v>0</v>
      </c>
      <c r="N175" s="129">
        <f t="shared" ca="1" si="68"/>
        <v>0</v>
      </c>
      <c r="O175" s="129">
        <f t="shared" ca="1" si="68"/>
        <v>0</v>
      </c>
      <c r="P175" s="129">
        <f t="shared" ca="1" si="68"/>
        <v>0</v>
      </c>
      <c r="Q175" s="129">
        <f t="shared" ca="1" si="68"/>
        <v>0</v>
      </c>
      <c r="R175" s="129">
        <f t="shared" ca="1" si="68"/>
        <v>0</v>
      </c>
      <c r="S175" s="129">
        <f t="shared" ca="1" si="68"/>
        <v>0</v>
      </c>
      <c r="T175" s="129">
        <f t="shared" ca="1" si="68"/>
        <v>0</v>
      </c>
      <c r="U175" s="129">
        <f t="shared" ca="1" si="65"/>
        <v>0</v>
      </c>
      <c r="V175" s="129">
        <f t="shared" ca="1" si="65"/>
        <v>0</v>
      </c>
      <c r="W175" s="129">
        <f t="shared" ca="1" si="65"/>
        <v>0</v>
      </c>
      <c r="X175" s="129">
        <f t="shared" ca="1" si="65"/>
        <v>0</v>
      </c>
      <c r="Y175" s="129">
        <f t="shared" ca="1" si="65"/>
        <v>0</v>
      </c>
      <c r="Z175" s="129">
        <f t="shared" ca="1" si="65"/>
        <v>0</v>
      </c>
      <c r="AA175" s="129">
        <f t="shared" ca="1" si="65"/>
        <v>0</v>
      </c>
      <c r="AB175" s="129">
        <f t="shared" ca="1" si="65"/>
        <v>0</v>
      </c>
      <c r="AC175" s="129">
        <f t="shared" ca="1" si="65"/>
        <v>0</v>
      </c>
      <c r="AD175" s="129">
        <f t="shared" ca="1" si="65"/>
        <v>0</v>
      </c>
      <c r="AE175" s="129">
        <f t="shared" ca="1" si="65"/>
        <v>0</v>
      </c>
      <c r="AF175" s="129">
        <f t="shared" ca="1" si="65"/>
        <v>0</v>
      </c>
      <c r="AG175" s="129">
        <f t="shared" ca="1" si="65"/>
        <v>0</v>
      </c>
      <c r="AH175" s="129">
        <f t="shared" ca="1" si="65"/>
        <v>0</v>
      </c>
      <c r="AI175" s="129">
        <f t="shared" ca="1" si="65"/>
        <v>0</v>
      </c>
      <c r="AJ175" s="129">
        <f t="shared" ca="1" si="65"/>
        <v>0</v>
      </c>
      <c r="AK175" s="129">
        <f t="shared" ca="1" si="66"/>
        <v>0</v>
      </c>
      <c r="AL175" s="129">
        <f t="shared" ca="1" si="63"/>
        <v>0</v>
      </c>
      <c r="AM175" s="129">
        <f t="shared" ca="1" si="63"/>
        <v>0</v>
      </c>
      <c r="AN175" s="129">
        <f t="shared" ca="1" si="63"/>
        <v>0</v>
      </c>
      <c r="AO175" s="129">
        <f t="shared" ca="1" si="63"/>
        <v>0</v>
      </c>
    </row>
    <row r="176" spans="2:41">
      <c r="D176" s="153">
        <f t="shared" ca="1" si="64"/>
        <v>-0.11780821917808226</v>
      </c>
      <c r="E176" s="129">
        <f t="shared" ca="1" si="68"/>
        <v>0</v>
      </c>
      <c r="F176" s="129">
        <f t="shared" ca="1" si="68"/>
        <v>0</v>
      </c>
      <c r="G176" s="129">
        <f t="shared" ca="1" si="68"/>
        <v>0</v>
      </c>
      <c r="H176" s="129">
        <f t="shared" ca="1" si="68"/>
        <v>0</v>
      </c>
      <c r="I176" s="129">
        <f t="shared" ca="1" si="68"/>
        <v>0</v>
      </c>
      <c r="J176" s="129">
        <f t="shared" ca="1" si="68"/>
        <v>0</v>
      </c>
      <c r="K176" s="129">
        <f t="shared" ca="1" si="68"/>
        <v>0</v>
      </c>
      <c r="L176" s="129">
        <f t="shared" ca="1" si="68"/>
        <v>0</v>
      </c>
      <c r="M176" s="129">
        <f t="shared" ca="1" si="68"/>
        <v>0</v>
      </c>
      <c r="N176" s="129">
        <f t="shared" ca="1" si="68"/>
        <v>0</v>
      </c>
      <c r="O176" s="129">
        <f t="shared" ca="1" si="68"/>
        <v>0</v>
      </c>
      <c r="P176" s="129">
        <f t="shared" ca="1" si="68"/>
        <v>0</v>
      </c>
      <c r="Q176" s="129">
        <f t="shared" ca="1" si="68"/>
        <v>0</v>
      </c>
      <c r="R176" s="129">
        <f t="shared" ca="1" si="68"/>
        <v>0</v>
      </c>
      <c r="S176" s="129">
        <f t="shared" ca="1" si="68"/>
        <v>0</v>
      </c>
      <c r="T176" s="129">
        <f t="shared" ca="1" si="68"/>
        <v>0</v>
      </c>
      <c r="U176" s="129">
        <f t="shared" ca="1" si="65"/>
        <v>0</v>
      </c>
      <c r="V176" s="129">
        <f t="shared" ca="1" si="65"/>
        <v>0</v>
      </c>
      <c r="W176" s="129">
        <f t="shared" ca="1" si="65"/>
        <v>0</v>
      </c>
      <c r="X176" s="129">
        <f t="shared" ca="1" si="65"/>
        <v>0</v>
      </c>
      <c r="Y176" s="129">
        <f t="shared" ca="1" si="65"/>
        <v>0</v>
      </c>
      <c r="Z176" s="129">
        <f t="shared" ca="1" si="65"/>
        <v>0</v>
      </c>
      <c r="AA176" s="129">
        <f t="shared" ca="1" si="65"/>
        <v>0</v>
      </c>
      <c r="AB176" s="129">
        <f t="shared" ca="1" si="65"/>
        <v>0</v>
      </c>
      <c r="AC176" s="129">
        <f t="shared" ca="1" si="65"/>
        <v>0</v>
      </c>
      <c r="AD176" s="129">
        <f t="shared" ca="1" si="65"/>
        <v>0</v>
      </c>
      <c r="AE176" s="129">
        <f t="shared" ca="1" si="65"/>
        <v>0</v>
      </c>
      <c r="AF176" s="129">
        <f t="shared" ca="1" si="65"/>
        <v>0</v>
      </c>
      <c r="AG176" s="129">
        <f t="shared" ca="1" si="65"/>
        <v>0</v>
      </c>
      <c r="AH176" s="129">
        <f t="shared" ca="1" si="65"/>
        <v>0</v>
      </c>
      <c r="AI176" s="129">
        <f t="shared" ca="1" si="65"/>
        <v>0</v>
      </c>
      <c r="AJ176" s="129">
        <f t="shared" ca="1" si="65"/>
        <v>0</v>
      </c>
      <c r="AK176" s="129">
        <f t="shared" ca="1" si="66"/>
        <v>0</v>
      </c>
      <c r="AL176" s="129">
        <f t="shared" ca="1" si="63"/>
        <v>0</v>
      </c>
      <c r="AM176" s="129">
        <f t="shared" ca="1" si="63"/>
        <v>0</v>
      </c>
      <c r="AN176" s="129">
        <f t="shared" ca="1" si="63"/>
        <v>0</v>
      </c>
      <c r="AO176" s="129">
        <f t="shared" ca="1" si="63"/>
        <v>0</v>
      </c>
    </row>
    <row r="177" spans="4:41">
      <c r="D177" s="153">
        <f t="shared" ca="1" si="64"/>
        <v>-0.11826484018264848</v>
      </c>
      <c r="E177" s="129">
        <f t="shared" ca="1" si="68"/>
        <v>0</v>
      </c>
      <c r="F177" s="129">
        <f t="shared" ca="1" si="68"/>
        <v>0</v>
      </c>
      <c r="G177" s="129">
        <f t="shared" ca="1" si="68"/>
        <v>0</v>
      </c>
      <c r="H177" s="129">
        <f t="shared" ca="1" si="68"/>
        <v>0</v>
      </c>
      <c r="I177" s="129">
        <f t="shared" ca="1" si="68"/>
        <v>0</v>
      </c>
      <c r="J177" s="129">
        <f t="shared" ca="1" si="68"/>
        <v>0</v>
      </c>
      <c r="K177" s="129">
        <f t="shared" ca="1" si="68"/>
        <v>0</v>
      </c>
      <c r="L177" s="129">
        <f t="shared" ca="1" si="68"/>
        <v>0</v>
      </c>
      <c r="M177" s="129">
        <f t="shared" ca="1" si="68"/>
        <v>0</v>
      </c>
      <c r="N177" s="129">
        <f t="shared" ca="1" si="68"/>
        <v>0</v>
      </c>
      <c r="O177" s="129">
        <f t="shared" ca="1" si="68"/>
        <v>0</v>
      </c>
      <c r="P177" s="129">
        <f t="shared" ca="1" si="68"/>
        <v>0</v>
      </c>
      <c r="Q177" s="129">
        <f t="shared" ca="1" si="68"/>
        <v>0</v>
      </c>
      <c r="R177" s="129">
        <f t="shared" ca="1" si="68"/>
        <v>0</v>
      </c>
      <c r="S177" s="129">
        <f t="shared" ca="1" si="68"/>
        <v>0</v>
      </c>
      <c r="T177" s="129">
        <f t="shared" ca="1" si="68"/>
        <v>0</v>
      </c>
      <c r="U177" s="129">
        <f t="shared" ca="1" si="65"/>
        <v>0</v>
      </c>
      <c r="V177" s="129">
        <f t="shared" ca="1" si="65"/>
        <v>0</v>
      </c>
      <c r="W177" s="129">
        <f t="shared" ca="1" si="65"/>
        <v>0</v>
      </c>
      <c r="X177" s="129">
        <f t="shared" ca="1" si="65"/>
        <v>0</v>
      </c>
      <c r="Y177" s="129">
        <f t="shared" ca="1" si="65"/>
        <v>0</v>
      </c>
      <c r="Z177" s="129">
        <f t="shared" ca="1" si="65"/>
        <v>0</v>
      </c>
      <c r="AA177" s="129">
        <f t="shared" ca="1" si="65"/>
        <v>0</v>
      </c>
      <c r="AB177" s="129">
        <f t="shared" ca="1" si="65"/>
        <v>0</v>
      </c>
      <c r="AC177" s="129">
        <f t="shared" ca="1" si="65"/>
        <v>0</v>
      </c>
      <c r="AD177" s="129">
        <f t="shared" ca="1" si="65"/>
        <v>0</v>
      </c>
      <c r="AE177" s="129">
        <f t="shared" ca="1" si="65"/>
        <v>0</v>
      </c>
      <c r="AF177" s="129">
        <f t="shared" ca="1" si="65"/>
        <v>0</v>
      </c>
      <c r="AG177" s="129">
        <f t="shared" ca="1" si="65"/>
        <v>0</v>
      </c>
      <c r="AH177" s="129">
        <f t="shared" ca="1" si="65"/>
        <v>0</v>
      </c>
      <c r="AI177" s="129">
        <f t="shared" ca="1" si="65"/>
        <v>0</v>
      </c>
      <c r="AJ177" s="129">
        <f t="shared" ca="1" si="65"/>
        <v>0</v>
      </c>
      <c r="AK177" s="129">
        <f t="shared" ca="1" si="66"/>
        <v>0</v>
      </c>
      <c r="AL177" s="129">
        <f t="shared" ca="1" si="63"/>
        <v>0</v>
      </c>
      <c r="AM177" s="129">
        <f t="shared" ca="1" si="63"/>
        <v>0</v>
      </c>
      <c r="AN177" s="129">
        <f t="shared" ca="1" si="63"/>
        <v>0</v>
      </c>
      <c r="AO177" s="129">
        <f t="shared" ca="1" si="63"/>
        <v>0</v>
      </c>
    </row>
    <row r="178" spans="4:41">
      <c r="D178" s="153">
        <f t="shared" ca="1" si="64"/>
        <v>-0.11872146118721469</v>
      </c>
      <c r="E178" s="129">
        <f t="shared" ca="1" si="68"/>
        <v>0</v>
      </c>
      <c r="F178" s="129">
        <f t="shared" ca="1" si="68"/>
        <v>0</v>
      </c>
      <c r="G178" s="129">
        <f t="shared" ca="1" si="68"/>
        <v>0</v>
      </c>
      <c r="H178" s="129">
        <f t="shared" ca="1" si="68"/>
        <v>0</v>
      </c>
      <c r="I178" s="129">
        <f t="shared" ca="1" si="68"/>
        <v>0</v>
      </c>
      <c r="J178" s="129">
        <f t="shared" ca="1" si="68"/>
        <v>0</v>
      </c>
      <c r="K178" s="129">
        <f t="shared" ca="1" si="68"/>
        <v>0</v>
      </c>
      <c r="L178" s="129">
        <f t="shared" ca="1" si="68"/>
        <v>0</v>
      </c>
      <c r="M178" s="129">
        <f t="shared" ca="1" si="68"/>
        <v>0</v>
      </c>
      <c r="N178" s="129">
        <f t="shared" ca="1" si="68"/>
        <v>0</v>
      </c>
      <c r="O178" s="129">
        <f t="shared" ca="1" si="68"/>
        <v>0</v>
      </c>
      <c r="P178" s="129">
        <f t="shared" ca="1" si="68"/>
        <v>0</v>
      </c>
      <c r="Q178" s="129">
        <f t="shared" ca="1" si="68"/>
        <v>0</v>
      </c>
      <c r="R178" s="129">
        <f t="shared" ca="1" si="68"/>
        <v>0</v>
      </c>
      <c r="S178" s="129">
        <f t="shared" ca="1" si="68"/>
        <v>0</v>
      </c>
      <c r="T178" s="129">
        <f t="shared" ca="1" si="68"/>
        <v>0</v>
      </c>
      <c r="U178" s="129">
        <f t="shared" ca="1" si="65"/>
        <v>0</v>
      </c>
      <c r="V178" s="129">
        <f t="shared" ca="1" si="65"/>
        <v>0</v>
      </c>
      <c r="W178" s="129">
        <f t="shared" ca="1" si="65"/>
        <v>0</v>
      </c>
      <c r="X178" s="129">
        <f t="shared" ca="1" si="65"/>
        <v>0</v>
      </c>
      <c r="Y178" s="129">
        <f t="shared" ca="1" si="65"/>
        <v>0</v>
      </c>
      <c r="Z178" s="129">
        <f t="shared" ca="1" si="65"/>
        <v>0</v>
      </c>
      <c r="AA178" s="129">
        <f t="shared" ca="1" si="65"/>
        <v>0</v>
      </c>
      <c r="AB178" s="129">
        <f t="shared" ca="1" si="65"/>
        <v>0</v>
      </c>
      <c r="AC178" s="129">
        <f t="shared" ca="1" si="65"/>
        <v>0</v>
      </c>
      <c r="AD178" s="129">
        <f t="shared" ca="1" si="65"/>
        <v>0</v>
      </c>
      <c r="AE178" s="129">
        <f t="shared" ca="1" si="65"/>
        <v>0</v>
      </c>
      <c r="AF178" s="129">
        <f t="shared" ca="1" si="65"/>
        <v>0</v>
      </c>
      <c r="AG178" s="129">
        <f t="shared" ca="1" si="65"/>
        <v>0</v>
      </c>
      <c r="AH178" s="129">
        <f t="shared" ca="1" si="65"/>
        <v>0</v>
      </c>
      <c r="AI178" s="129">
        <f t="shared" ca="1" si="65"/>
        <v>0</v>
      </c>
      <c r="AJ178" s="129">
        <f t="shared" ca="1" si="65"/>
        <v>0</v>
      </c>
      <c r="AK178" s="129">
        <f t="shared" ca="1" si="66"/>
        <v>0</v>
      </c>
      <c r="AL178" s="129">
        <f t="shared" ca="1" si="63"/>
        <v>0</v>
      </c>
      <c r="AM178" s="129">
        <f t="shared" ca="1" si="63"/>
        <v>0</v>
      </c>
      <c r="AN178" s="129">
        <f t="shared" ca="1" si="63"/>
        <v>0</v>
      </c>
      <c r="AO178" s="129">
        <f t="shared" ca="1" si="63"/>
        <v>0</v>
      </c>
    </row>
    <row r="179" spans="4:41">
      <c r="D179" s="153">
        <f t="shared" ca="1" si="64"/>
        <v>-0.1191780821917809</v>
      </c>
      <c r="E179" s="129">
        <f t="shared" ca="1" si="68"/>
        <v>0</v>
      </c>
      <c r="F179" s="129">
        <f t="shared" ca="1" si="68"/>
        <v>0</v>
      </c>
      <c r="G179" s="129">
        <f t="shared" ca="1" si="68"/>
        <v>0</v>
      </c>
      <c r="H179" s="129">
        <f t="shared" ca="1" si="68"/>
        <v>0</v>
      </c>
      <c r="I179" s="129">
        <f t="shared" ca="1" si="68"/>
        <v>0</v>
      </c>
      <c r="J179" s="129">
        <f t="shared" ca="1" si="68"/>
        <v>0</v>
      </c>
      <c r="K179" s="129">
        <f t="shared" ca="1" si="68"/>
        <v>0</v>
      </c>
      <c r="L179" s="129">
        <f t="shared" ca="1" si="68"/>
        <v>0</v>
      </c>
      <c r="M179" s="129">
        <f t="shared" ca="1" si="68"/>
        <v>0</v>
      </c>
      <c r="N179" s="129">
        <f t="shared" ca="1" si="68"/>
        <v>0</v>
      </c>
      <c r="O179" s="129">
        <f t="shared" ca="1" si="68"/>
        <v>0</v>
      </c>
      <c r="P179" s="129">
        <f t="shared" ca="1" si="68"/>
        <v>0</v>
      </c>
      <c r="Q179" s="129">
        <f t="shared" ca="1" si="68"/>
        <v>0</v>
      </c>
      <c r="R179" s="129">
        <f t="shared" ca="1" si="68"/>
        <v>0</v>
      </c>
      <c r="S179" s="129">
        <f t="shared" ca="1" si="68"/>
        <v>0</v>
      </c>
      <c r="T179" s="129">
        <f t="shared" ca="1" si="68"/>
        <v>0</v>
      </c>
      <c r="U179" s="129">
        <f t="shared" ca="1" si="65"/>
        <v>0</v>
      </c>
      <c r="V179" s="129">
        <f t="shared" ca="1" si="65"/>
        <v>0</v>
      </c>
      <c r="W179" s="129">
        <f t="shared" ca="1" si="65"/>
        <v>0</v>
      </c>
      <c r="X179" s="129">
        <f t="shared" ca="1" si="65"/>
        <v>0</v>
      </c>
      <c r="Y179" s="129">
        <f t="shared" ca="1" si="65"/>
        <v>0</v>
      </c>
      <c r="Z179" s="129">
        <f t="shared" ca="1" si="65"/>
        <v>0</v>
      </c>
      <c r="AA179" s="129">
        <f t="shared" ca="1" si="65"/>
        <v>0</v>
      </c>
      <c r="AB179" s="129">
        <f t="shared" ca="1" si="65"/>
        <v>0</v>
      </c>
      <c r="AC179" s="129">
        <f t="shared" ca="1" si="65"/>
        <v>0</v>
      </c>
      <c r="AD179" s="129">
        <f t="shared" ca="1" si="65"/>
        <v>0</v>
      </c>
      <c r="AE179" s="129">
        <f t="shared" ca="1" si="65"/>
        <v>0</v>
      </c>
      <c r="AF179" s="129">
        <f t="shared" ca="1" si="65"/>
        <v>0</v>
      </c>
      <c r="AG179" s="129">
        <f t="shared" ca="1" si="65"/>
        <v>0</v>
      </c>
      <c r="AH179" s="129">
        <f t="shared" ca="1" si="65"/>
        <v>0</v>
      </c>
      <c r="AI179" s="129">
        <f t="shared" ca="1" si="65"/>
        <v>0</v>
      </c>
      <c r="AJ179" s="129">
        <f t="shared" ca="1" si="65"/>
        <v>0</v>
      </c>
      <c r="AK179" s="129">
        <f t="shared" ca="1" si="66"/>
        <v>0</v>
      </c>
      <c r="AL179" s="129">
        <f t="shared" ca="1" si="63"/>
        <v>0</v>
      </c>
      <c r="AM179" s="129">
        <f t="shared" ca="1" si="63"/>
        <v>0</v>
      </c>
      <c r="AN179" s="129">
        <f t="shared" ca="1" si="63"/>
        <v>0</v>
      </c>
      <c r="AO179" s="129">
        <f t="shared" ca="1" si="63"/>
        <v>0</v>
      </c>
    </row>
    <row r="180" spans="4:41">
      <c r="D180" s="153">
        <f t="shared" ca="1" si="64"/>
        <v>-0.11963470319634711</v>
      </c>
      <c r="E180" s="129">
        <f t="shared" ca="1" si="68"/>
        <v>0</v>
      </c>
      <c r="F180" s="129">
        <f t="shared" ca="1" si="68"/>
        <v>0</v>
      </c>
      <c r="G180" s="129">
        <f t="shared" ca="1" si="68"/>
        <v>0</v>
      </c>
      <c r="H180" s="129">
        <f t="shared" ca="1" si="68"/>
        <v>0</v>
      </c>
      <c r="I180" s="129">
        <f t="shared" ca="1" si="68"/>
        <v>0</v>
      </c>
      <c r="J180" s="129">
        <f t="shared" ca="1" si="68"/>
        <v>0</v>
      </c>
      <c r="K180" s="129">
        <f t="shared" ca="1" si="68"/>
        <v>0</v>
      </c>
      <c r="L180" s="129">
        <f t="shared" ca="1" si="68"/>
        <v>0</v>
      </c>
      <c r="M180" s="129">
        <f t="shared" ca="1" si="68"/>
        <v>0</v>
      </c>
      <c r="N180" s="129">
        <f t="shared" ca="1" si="68"/>
        <v>0</v>
      </c>
      <c r="O180" s="129">
        <f t="shared" ca="1" si="68"/>
        <v>0</v>
      </c>
      <c r="P180" s="129">
        <f t="shared" ca="1" si="68"/>
        <v>0</v>
      </c>
      <c r="Q180" s="129">
        <f t="shared" ca="1" si="68"/>
        <v>0</v>
      </c>
      <c r="R180" s="129">
        <f t="shared" ca="1" si="68"/>
        <v>0</v>
      </c>
      <c r="S180" s="129">
        <f t="shared" ca="1" si="68"/>
        <v>0</v>
      </c>
      <c r="T180" s="129">
        <f t="shared" ca="1" si="68"/>
        <v>0</v>
      </c>
      <c r="U180" s="129">
        <f t="shared" ca="1" si="65"/>
        <v>0</v>
      </c>
      <c r="V180" s="129">
        <f t="shared" ca="1" si="65"/>
        <v>0</v>
      </c>
      <c r="W180" s="129">
        <f t="shared" ca="1" si="65"/>
        <v>0</v>
      </c>
      <c r="X180" s="129">
        <f t="shared" ca="1" si="65"/>
        <v>0</v>
      </c>
      <c r="Y180" s="129">
        <f t="shared" ca="1" si="65"/>
        <v>0</v>
      </c>
      <c r="Z180" s="129">
        <f t="shared" ca="1" si="65"/>
        <v>0</v>
      </c>
      <c r="AA180" s="129">
        <f t="shared" ca="1" si="65"/>
        <v>0</v>
      </c>
      <c r="AB180" s="129">
        <f t="shared" ca="1" si="65"/>
        <v>0</v>
      </c>
      <c r="AC180" s="129">
        <f t="shared" ca="1" si="65"/>
        <v>0</v>
      </c>
      <c r="AD180" s="129">
        <f t="shared" ca="1" si="65"/>
        <v>0</v>
      </c>
      <c r="AE180" s="129">
        <f t="shared" ca="1" si="65"/>
        <v>0</v>
      </c>
      <c r="AF180" s="129">
        <f t="shared" ca="1" si="65"/>
        <v>0</v>
      </c>
      <c r="AG180" s="129">
        <f t="shared" ca="1" si="65"/>
        <v>0</v>
      </c>
      <c r="AH180" s="129">
        <f t="shared" ca="1" si="65"/>
        <v>0</v>
      </c>
      <c r="AI180" s="129">
        <f t="shared" ca="1" si="65"/>
        <v>0</v>
      </c>
      <c r="AJ180" s="129">
        <f t="shared" ca="1" si="65"/>
        <v>0</v>
      </c>
      <c r="AK180" s="129">
        <f t="shared" ca="1" si="66"/>
        <v>0</v>
      </c>
      <c r="AL180" s="129">
        <f t="shared" ca="1" si="63"/>
        <v>0</v>
      </c>
      <c r="AM180" s="129">
        <f t="shared" ca="1" si="63"/>
        <v>0</v>
      </c>
      <c r="AN180" s="129">
        <f t="shared" ca="1" si="63"/>
        <v>0</v>
      </c>
      <c r="AO180" s="129">
        <f t="shared" ca="1" si="63"/>
        <v>0</v>
      </c>
    </row>
    <row r="181" spans="4:41">
      <c r="D181" s="153">
        <f t="shared" ca="1" si="64"/>
        <v>-0.12009132420091333</v>
      </c>
      <c r="E181" s="129">
        <f t="shared" ca="1" si="68"/>
        <v>0</v>
      </c>
      <c r="F181" s="129">
        <f t="shared" ca="1" si="68"/>
        <v>0</v>
      </c>
      <c r="G181" s="129">
        <f t="shared" ca="1" si="68"/>
        <v>0</v>
      </c>
      <c r="H181" s="129">
        <f t="shared" ca="1" si="68"/>
        <v>0</v>
      </c>
      <c r="I181" s="129">
        <f t="shared" ca="1" si="68"/>
        <v>0</v>
      </c>
      <c r="J181" s="129">
        <f t="shared" ca="1" si="68"/>
        <v>0</v>
      </c>
      <c r="K181" s="129">
        <f t="shared" ca="1" si="68"/>
        <v>0</v>
      </c>
      <c r="L181" s="129">
        <f t="shared" ca="1" si="68"/>
        <v>0</v>
      </c>
      <c r="M181" s="129">
        <f t="shared" ca="1" si="68"/>
        <v>0</v>
      </c>
      <c r="N181" s="129">
        <f t="shared" ca="1" si="68"/>
        <v>0</v>
      </c>
      <c r="O181" s="129">
        <f t="shared" ca="1" si="68"/>
        <v>0</v>
      </c>
      <c r="P181" s="129">
        <f t="shared" ca="1" si="68"/>
        <v>0</v>
      </c>
      <c r="Q181" s="129">
        <f t="shared" ca="1" si="68"/>
        <v>0</v>
      </c>
      <c r="R181" s="129">
        <f t="shared" ca="1" si="68"/>
        <v>0</v>
      </c>
      <c r="S181" s="129">
        <f t="shared" ca="1" si="68"/>
        <v>0</v>
      </c>
      <c r="T181" s="129">
        <f t="shared" ca="1" si="68"/>
        <v>0</v>
      </c>
      <c r="U181" s="129">
        <f t="shared" ca="1" si="65"/>
        <v>0</v>
      </c>
      <c r="V181" s="129">
        <f t="shared" ca="1" si="65"/>
        <v>0</v>
      </c>
      <c r="W181" s="129">
        <f t="shared" ca="1" si="65"/>
        <v>0</v>
      </c>
      <c r="X181" s="129">
        <f t="shared" ca="1" si="65"/>
        <v>0</v>
      </c>
      <c r="Y181" s="129">
        <f t="shared" ca="1" si="65"/>
        <v>0</v>
      </c>
      <c r="Z181" s="129">
        <f t="shared" ca="1" si="65"/>
        <v>0</v>
      </c>
      <c r="AA181" s="129">
        <f t="shared" ca="1" si="65"/>
        <v>0</v>
      </c>
      <c r="AB181" s="129">
        <f t="shared" ca="1" si="65"/>
        <v>0</v>
      </c>
      <c r="AC181" s="129">
        <f t="shared" ca="1" si="65"/>
        <v>0</v>
      </c>
      <c r="AD181" s="129">
        <f t="shared" ca="1" si="65"/>
        <v>0</v>
      </c>
      <c r="AE181" s="129">
        <f t="shared" ca="1" si="65"/>
        <v>0</v>
      </c>
      <c r="AF181" s="129">
        <f t="shared" ca="1" si="65"/>
        <v>0</v>
      </c>
      <c r="AG181" s="129">
        <f t="shared" ca="1" si="65"/>
        <v>0</v>
      </c>
      <c r="AH181" s="129">
        <f t="shared" ca="1" si="65"/>
        <v>0</v>
      </c>
      <c r="AI181" s="129">
        <f t="shared" ca="1" si="65"/>
        <v>0</v>
      </c>
      <c r="AJ181" s="129">
        <f t="shared" ca="1" si="65"/>
        <v>0</v>
      </c>
      <c r="AK181" s="129">
        <f t="shared" ca="1" si="66"/>
        <v>0</v>
      </c>
      <c r="AL181" s="129">
        <f t="shared" ca="1" si="63"/>
        <v>0</v>
      </c>
      <c r="AM181" s="129">
        <f t="shared" ca="1" si="63"/>
        <v>0</v>
      </c>
      <c r="AN181" s="129">
        <f t="shared" ca="1" si="63"/>
        <v>0</v>
      </c>
      <c r="AO181" s="129">
        <f t="shared" ca="1" si="63"/>
        <v>0</v>
      </c>
    </row>
    <row r="182" spans="4:41">
      <c r="D182" s="153">
        <f t="shared" ca="1" si="64"/>
        <v>-0.12054794520547954</v>
      </c>
      <c r="E182" s="129">
        <f t="shared" ca="1" si="68"/>
        <v>0</v>
      </c>
      <c r="F182" s="129">
        <f t="shared" ca="1" si="68"/>
        <v>0</v>
      </c>
      <c r="G182" s="129">
        <f t="shared" ca="1" si="68"/>
        <v>0</v>
      </c>
      <c r="H182" s="129">
        <f t="shared" ca="1" si="68"/>
        <v>0</v>
      </c>
      <c r="I182" s="129">
        <f t="shared" ca="1" si="68"/>
        <v>0</v>
      </c>
      <c r="J182" s="129">
        <f t="shared" ca="1" si="68"/>
        <v>0</v>
      </c>
      <c r="K182" s="129">
        <f t="shared" ca="1" si="68"/>
        <v>0</v>
      </c>
      <c r="L182" s="129">
        <f t="shared" ca="1" si="68"/>
        <v>0</v>
      </c>
      <c r="M182" s="129">
        <f t="shared" ca="1" si="68"/>
        <v>0</v>
      </c>
      <c r="N182" s="129">
        <f t="shared" ca="1" si="68"/>
        <v>0</v>
      </c>
      <c r="O182" s="129">
        <f t="shared" ca="1" si="68"/>
        <v>0</v>
      </c>
      <c r="P182" s="129">
        <f t="shared" ca="1" si="68"/>
        <v>0</v>
      </c>
      <c r="Q182" s="129">
        <f t="shared" ca="1" si="68"/>
        <v>0</v>
      </c>
      <c r="R182" s="129">
        <f t="shared" ca="1" si="68"/>
        <v>0</v>
      </c>
      <c r="S182" s="129">
        <f t="shared" ca="1" si="68"/>
        <v>0</v>
      </c>
      <c r="T182" s="129">
        <f t="shared" ca="1" si="68"/>
        <v>0</v>
      </c>
      <c r="U182" s="129">
        <f t="shared" ca="1" si="65"/>
        <v>0</v>
      </c>
      <c r="V182" s="129">
        <f t="shared" ca="1" si="65"/>
        <v>0</v>
      </c>
      <c r="W182" s="129">
        <f t="shared" ca="1" si="65"/>
        <v>0</v>
      </c>
      <c r="X182" s="129">
        <f t="shared" ca="1" si="65"/>
        <v>0</v>
      </c>
      <c r="Y182" s="129">
        <f t="shared" ca="1" si="65"/>
        <v>0</v>
      </c>
      <c r="Z182" s="129">
        <f t="shared" ca="1" si="65"/>
        <v>0</v>
      </c>
      <c r="AA182" s="129">
        <f t="shared" ca="1" si="65"/>
        <v>0</v>
      </c>
      <c r="AB182" s="129">
        <f t="shared" ca="1" si="65"/>
        <v>0</v>
      </c>
      <c r="AC182" s="129">
        <f t="shared" ca="1" si="65"/>
        <v>0</v>
      </c>
      <c r="AD182" s="129">
        <f t="shared" ca="1" si="65"/>
        <v>0</v>
      </c>
      <c r="AE182" s="129">
        <f t="shared" ca="1" si="65"/>
        <v>0</v>
      </c>
      <c r="AF182" s="129">
        <f t="shared" ca="1" si="65"/>
        <v>0</v>
      </c>
      <c r="AG182" s="129">
        <f t="shared" ca="1" si="65"/>
        <v>0</v>
      </c>
      <c r="AH182" s="129">
        <f t="shared" ca="1" si="65"/>
        <v>0</v>
      </c>
      <c r="AI182" s="129">
        <f t="shared" ca="1" si="65"/>
        <v>0</v>
      </c>
      <c r="AJ182" s="129">
        <f t="shared" ca="1" si="65"/>
        <v>0</v>
      </c>
      <c r="AK182" s="129">
        <f t="shared" ca="1" si="66"/>
        <v>0</v>
      </c>
      <c r="AL182" s="129">
        <f t="shared" ca="1" si="63"/>
        <v>0</v>
      </c>
      <c r="AM182" s="129">
        <f t="shared" ca="1" si="63"/>
        <v>0</v>
      </c>
      <c r="AN182" s="129">
        <f t="shared" ca="1" si="63"/>
        <v>0</v>
      </c>
      <c r="AO182" s="129">
        <f t="shared" ca="1" si="63"/>
        <v>0</v>
      </c>
    </row>
    <row r="183" spans="4:41">
      <c r="D183" s="153">
        <f t="shared" ca="1" si="64"/>
        <v>-0.12100456621004575</v>
      </c>
      <c r="E183" s="129">
        <f t="shared" ca="1" si="68"/>
        <v>0</v>
      </c>
      <c r="F183" s="129">
        <f t="shared" ca="1" si="68"/>
        <v>0</v>
      </c>
      <c r="G183" s="129">
        <f t="shared" ca="1" si="68"/>
        <v>0</v>
      </c>
      <c r="H183" s="129">
        <f t="shared" ca="1" si="68"/>
        <v>0</v>
      </c>
      <c r="I183" s="129">
        <f t="shared" ca="1" si="68"/>
        <v>0</v>
      </c>
      <c r="J183" s="129">
        <f t="shared" ca="1" si="68"/>
        <v>0</v>
      </c>
      <c r="K183" s="129">
        <f t="shared" ca="1" si="68"/>
        <v>0</v>
      </c>
      <c r="L183" s="129">
        <f t="shared" ca="1" si="68"/>
        <v>0</v>
      </c>
      <c r="M183" s="129">
        <f t="shared" ca="1" si="68"/>
        <v>0</v>
      </c>
      <c r="N183" s="129">
        <f t="shared" ca="1" si="68"/>
        <v>0</v>
      </c>
      <c r="O183" s="129">
        <f t="shared" ca="1" si="68"/>
        <v>0</v>
      </c>
      <c r="P183" s="129">
        <f t="shared" ca="1" si="68"/>
        <v>0</v>
      </c>
      <c r="Q183" s="129">
        <f t="shared" ca="1" si="68"/>
        <v>0</v>
      </c>
      <c r="R183" s="129">
        <f t="shared" ca="1" si="68"/>
        <v>0</v>
      </c>
      <c r="S183" s="129">
        <f t="shared" ca="1" si="68"/>
        <v>0</v>
      </c>
      <c r="T183" s="129">
        <f t="shared" ca="1" si="68"/>
        <v>0</v>
      </c>
      <c r="U183" s="129">
        <f t="shared" ref="U183:AK183" ca="1" si="69">IFERROR((OptionPrice(LEFT($C$42),U$35,$C$37,$D183,$C$39,$C$41,$C$40)-$C$43)*$C$44,0)</f>
        <v>0</v>
      </c>
      <c r="V183" s="129">
        <f t="shared" ca="1" si="69"/>
        <v>0</v>
      </c>
      <c r="W183" s="129">
        <f t="shared" ca="1" si="69"/>
        <v>0</v>
      </c>
      <c r="X183" s="129">
        <f t="shared" ca="1" si="69"/>
        <v>0</v>
      </c>
      <c r="Y183" s="129">
        <f t="shared" ca="1" si="69"/>
        <v>0</v>
      </c>
      <c r="Z183" s="129">
        <f t="shared" ca="1" si="69"/>
        <v>0</v>
      </c>
      <c r="AA183" s="129">
        <f t="shared" ca="1" si="69"/>
        <v>0</v>
      </c>
      <c r="AB183" s="129">
        <f t="shared" ca="1" si="69"/>
        <v>0</v>
      </c>
      <c r="AC183" s="129">
        <f t="shared" ca="1" si="69"/>
        <v>0</v>
      </c>
      <c r="AD183" s="129">
        <f t="shared" ca="1" si="69"/>
        <v>0</v>
      </c>
      <c r="AE183" s="129">
        <f t="shared" ca="1" si="69"/>
        <v>0</v>
      </c>
      <c r="AF183" s="129">
        <f t="shared" ca="1" si="69"/>
        <v>0</v>
      </c>
      <c r="AG183" s="129">
        <f t="shared" ca="1" si="69"/>
        <v>0</v>
      </c>
      <c r="AH183" s="129">
        <f t="shared" ca="1" si="69"/>
        <v>0</v>
      </c>
      <c r="AI183" s="129">
        <f t="shared" ca="1" si="69"/>
        <v>0</v>
      </c>
      <c r="AJ183" s="129">
        <f t="shared" ca="1" si="69"/>
        <v>0</v>
      </c>
      <c r="AK183" s="129">
        <f t="shared" ca="1" si="69"/>
        <v>0</v>
      </c>
      <c r="AL183" s="129">
        <f t="shared" ca="1" si="63"/>
        <v>0</v>
      </c>
      <c r="AM183" s="129">
        <f t="shared" ca="1" si="63"/>
        <v>0</v>
      </c>
      <c r="AN183" s="129">
        <f t="shared" ca="1" si="63"/>
        <v>0</v>
      </c>
      <c r="AO183" s="129">
        <f t="shared" ca="1" si="63"/>
        <v>0</v>
      </c>
    </row>
  </sheetData>
  <conditionalFormatting sqref="C6">
    <cfRule type="cellIs" dxfId="65" priority="81" operator="lessThan">
      <formula>0</formula>
    </cfRule>
    <cfRule type="cellIs" dxfId="64" priority="87" operator="greaterThan">
      <formula>0</formula>
    </cfRule>
  </conditionalFormatting>
  <conditionalFormatting sqref="C10">
    <cfRule type="cellIs" dxfId="63" priority="79" operator="lessThan">
      <formula>0</formula>
    </cfRule>
    <cfRule type="cellIs" dxfId="62" priority="80" operator="greaterThan">
      <formula>0</formula>
    </cfRule>
  </conditionalFormatting>
  <conditionalFormatting sqref="C7">
    <cfRule type="cellIs" dxfId="61" priority="69" operator="lessThan">
      <formula>0</formula>
    </cfRule>
    <cfRule type="cellIs" dxfId="60" priority="70" operator="greaterThan">
      <formula>0</formula>
    </cfRule>
  </conditionalFormatting>
  <conditionalFormatting sqref="C13">
    <cfRule type="cellIs" dxfId="59" priority="59" operator="lessThan">
      <formula>0</formula>
    </cfRule>
    <cfRule type="cellIs" dxfId="58" priority="60" operator="greaterThan">
      <formula>0</formula>
    </cfRule>
  </conditionalFormatting>
  <conditionalFormatting sqref="C15">
    <cfRule type="cellIs" dxfId="57" priority="57" operator="lessThan">
      <formula>0</formula>
    </cfRule>
    <cfRule type="cellIs" dxfId="56" priority="58" operator="greaterThan">
      <formula>0</formula>
    </cfRule>
  </conditionalFormatting>
  <conditionalFormatting sqref="C17">
    <cfRule type="cellIs" dxfId="55" priority="55" operator="lessThan">
      <formula>0</formula>
    </cfRule>
    <cfRule type="cellIs" dxfId="54" priority="56" operator="greaterThan">
      <formula>0</formula>
    </cfRule>
  </conditionalFormatting>
  <conditionalFormatting sqref="C19">
    <cfRule type="cellIs" dxfId="53" priority="53" operator="lessThan">
      <formula>0</formula>
    </cfRule>
    <cfRule type="cellIs" dxfId="52" priority="54" operator="greaterThan">
      <formula>0</formula>
    </cfRule>
  </conditionalFormatting>
  <conditionalFormatting sqref="C14">
    <cfRule type="cellIs" dxfId="51" priority="51" operator="lessThan">
      <formula>0</formula>
    </cfRule>
    <cfRule type="cellIs" dxfId="50" priority="52" operator="greaterThan">
      <formula>0</formula>
    </cfRule>
  </conditionalFormatting>
  <conditionalFormatting sqref="C16">
    <cfRule type="cellIs" dxfId="49" priority="49" operator="lessThan">
      <formula>0</formula>
    </cfRule>
    <cfRule type="cellIs" dxfId="48" priority="50" operator="greaterThan">
      <formula>0</formula>
    </cfRule>
  </conditionalFormatting>
  <conditionalFormatting sqref="C18">
    <cfRule type="cellIs" dxfId="47" priority="47" operator="lessThan">
      <formula>0</formula>
    </cfRule>
    <cfRule type="cellIs" dxfId="46" priority="48" operator="greaterThan">
      <formula>0</formula>
    </cfRule>
  </conditionalFormatting>
  <conditionalFormatting sqref="C20">
    <cfRule type="cellIs" dxfId="45" priority="45" operator="lessThan">
      <formula>0</formula>
    </cfRule>
    <cfRule type="cellIs" dxfId="44" priority="46" operator="greaterThan">
      <formula>0</formula>
    </cfRule>
  </conditionalFormatting>
  <conditionalFormatting sqref="E37:AO68">
    <cfRule type="containsText" dxfId="43" priority="21" operator="containsText" text="&quot;&quot;">
      <formula>NOT(ISERROR(SEARCH("""""",E37)))</formula>
    </cfRule>
    <cfRule type="cellIs" dxfId="42" priority="44" operator="greaterThan">
      <formula>1</formula>
    </cfRule>
  </conditionalFormatting>
  <conditionalFormatting sqref="E74:AO105">
    <cfRule type="cellIs" dxfId="41" priority="41" operator="greaterThan">
      <formula>0</formula>
    </cfRule>
  </conditionalFormatting>
  <conditionalFormatting sqref="E111:AO142">
    <cfRule type="cellIs" dxfId="40" priority="40" operator="greaterThan">
      <formula>0</formula>
    </cfRule>
  </conditionalFormatting>
  <conditionalFormatting sqref="E152:AO183">
    <cfRule type="containsText" dxfId="39" priority="13" operator="containsText" text="&quot;&quot;">
      <formula>NOT(ISERROR(SEARCH("""""",E152)))</formula>
    </cfRule>
    <cfRule type="cellIs" dxfId="38" priority="20" operator="greaterThan">
      <formula>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8" operator="between" id="{35A23C72-EB6D-4E8B-B7CA-2B0BF75A2513}">
            <xm:f>Market!$E$13</xm:f>
            <xm:f>Market!$F$13</xm:f>
            <x14:dxf>
              <fill>
                <patternFill>
                  <bgColor theme="9" tint="0.59996337778862885"/>
                </patternFill>
              </fill>
            </x14:dxf>
          </x14:cfRule>
          <x14:cfRule type="cellIs" priority="39" operator="between" id="{AC3F30D2-B594-4DA9-A348-9D54DA4B8935}">
            <xm:f>Market!$D$13</xm:f>
            <xm:f>Market!$E$13</xm:f>
            <x14:dxf>
              <fill>
                <patternFill>
                  <bgColor theme="9" tint="0.79998168889431442"/>
                </patternFill>
              </fill>
            </x14:dxf>
          </x14:cfRule>
          <xm:sqref>E35:AO35</xm:sqref>
        </x14:conditionalFormatting>
        <x14:conditionalFormatting xmlns:xm="http://schemas.microsoft.com/office/excel/2006/main">
          <x14:cfRule type="cellIs" priority="34" operator="between" id="{B395BF49-FDF4-4A74-9AEB-03C1EB687EE6}">
            <xm:f>Market!$G$13</xm:f>
            <xm:f>Market!$H$13</xm:f>
            <x14:dxf>
              <fill>
                <patternFill>
                  <bgColor theme="7" tint="0.79998168889431442"/>
                </patternFill>
              </fill>
            </x14:dxf>
          </x14:cfRule>
          <x14:cfRule type="cellIs" priority="35" operator="between" id="{1B0233EA-D3FE-4C18-AC9D-CD586578102F}">
            <xm:f>Market!$H$13</xm:f>
            <xm:f>Market!$I$13</xm:f>
            <x14:dxf>
              <fill>
                <patternFill>
                  <bgColor theme="7" tint="0.59996337778862885"/>
                </patternFill>
              </fill>
            </x14:dxf>
          </x14:cfRule>
          <x14:cfRule type="cellIs" priority="36" operator="lessThan" id="{60FD102D-8C60-46C9-A23A-B9335D906D3A}">
            <xm:f>Market!$I$13</xm:f>
            <x14:dxf>
              <fill>
                <patternFill>
                  <fgColor rgb="FFFF0000"/>
                  <bgColor theme="7" tint="0.39994506668294322"/>
                </patternFill>
              </fill>
            </x14:dxf>
          </x14:cfRule>
          <x14:cfRule type="cellIs" priority="37" operator="greaterThan" id="{2EDA249D-501D-4D5D-85AA-272634ADE8D9}">
            <xm:f>Market!$F$13</xm:f>
            <x14:dxf>
              <fill>
                <patternFill>
                  <bgColor theme="9" tint="0.39994506668294322"/>
                </patternFill>
              </fill>
            </x14:dxf>
          </x14:cfRule>
          <xm:sqref>D35:AO35</xm:sqref>
        </x14:conditionalFormatting>
        <x14:conditionalFormatting xmlns:xm="http://schemas.microsoft.com/office/excel/2006/main">
          <x14:cfRule type="cellIs" priority="18" operator="between" id="{225D693C-4C1D-4876-962E-B214640B354C}">
            <xm:f>Market!$E$13</xm:f>
            <xm:f>Market!$F$13</xm:f>
            <x14:dxf>
              <fill>
                <patternFill>
                  <bgColor theme="9" tint="0.59996337778862885"/>
                </patternFill>
              </fill>
            </x14:dxf>
          </x14:cfRule>
          <x14:cfRule type="cellIs" priority="19" operator="between" id="{928B2AEF-A231-4E35-B165-44A42225F859}">
            <xm:f>Market!$D$13</xm:f>
            <xm:f>Market!$E$13</xm:f>
            <x14:dxf>
              <fill>
                <patternFill>
                  <bgColor theme="9" tint="0.79998168889431442"/>
                </patternFill>
              </fill>
            </x14:dxf>
          </x14:cfRule>
          <xm:sqref>E150:AO150</xm:sqref>
        </x14:conditionalFormatting>
        <x14:conditionalFormatting xmlns:xm="http://schemas.microsoft.com/office/excel/2006/main">
          <x14:cfRule type="cellIs" priority="14" operator="between" id="{2FBBF2BD-7A47-4CD7-866F-50C548102BC6}">
            <xm:f>Market!$G$13</xm:f>
            <xm:f>Market!$H$13</xm:f>
            <x14:dxf>
              <fill>
                <patternFill>
                  <bgColor theme="7" tint="0.79998168889431442"/>
                </patternFill>
              </fill>
            </x14:dxf>
          </x14:cfRule>
          <x14:cfRule type="cellIs" priority="15" operator="between" id="{4397EE4B-313C-413A-A1AB-44EACA21FE05}">
            <xm:f>Market!$H$13</xm:f>
            <xm:f>Market!$I$13</xm:f>
            <x14:dxf>
              <fill>
                <patternFill>
                  <bgColor theme="7" tint="0.59996337778862885"/>
                </patternFill>
              </fill>
            </x14:dxf>
          </x14:cfRule>
          <x14:cfRule type="cellIs" priority="16" operator="lessThan" id="{45FF6606-36F9-40E4-8D7D-8EB06B99D93D}">
            <xm:f>Market!$I$13</xm:f>
            <x14:dxf>
              <fill>
                <patternFill>
                  <fgColor rgb="FFFF0000"/>
                  <bgColor theme="7" tint="0.39994506668294322"/>
                </patternFill>
              </fill>
            </x14:dxf>
          </x14:cfRule>
          <x14:cfRule type="cellIs" priority="17" operator="greaterThan" id="{E8D0F401-D35B-4F41-B954-2B65F34498A6}">
            <xm:f>Market!$F$13</xm:f>
            <x14:dxf>
              <fill>
                <patternFill>
                  <bgColor theme="9" tint="0.39994506668294322"/>
                </patternFill>
              </fill>
            </x14:dxf>
          </x14:cfRule>
          <xm:sqref>D150:AO150</xm:sqref>
        </x14:conditionalFormatting>
        <x14:conditionalFormatting xmlns:xm="http://schemas.microsoft.com/office/excel/2006/main">
          <x14:cfRule type="cellIs" priority="11" operator="between" id="{31B6B3F1-B200-4D8F-8655-CB0DF7D5B6AE}">
            <xm:f>Market!$E$13</xm:f>
            <xm:f>Market!$F$13</xm:f>
            <x14:dxf>
              <fill>
                <patternFill>
                  <bgColor theme="9" tint="0.59996337778862885"/>
                </patternFill>
              </fill>
            </x14:dxf>
          </x14:cfRule>
          <x14:cfRule type="cellIs" priority="12" operator="between" id="{6ABF33B7-AED0-485D-A222-63D23CC02C07}">
            <xm:f>Market!$D$13</xm:f>
            <xm:f>Market!$E$13</xm:f>
            <x14:dxf>
              <fill>
                <patternFill>
                  <bgColor theme="9" tint="0.79998168889431442"/>
                </patternFill>
              </fill>
            </x14:dxf>
          </x14:cfRule>
          <xm:sqref>E72:AO72</xm:sqref>
        </x14:conditionalFormatting>
        <x14:conditionalFormatting xmlns:xm="http://schemas.microsoft.com/office/excel/2006/main">
          <x14:cfRule type="cellIs" priority="7" operator="between" id="{2FDCBB57-142F-4CC2-9EF3-E6448F776025}">
            <xm:f>Market!$G$13</xm:f>
            <xm:f>Market!$H$13</xm:f>
            <x14:dxf>
              <fill>
                <patternFill>
                  <bgColor theme="7" tint="0.79998168889431442"/>
                </patternFill>
              </fill>
            </x14:dxf>
          </x14:cfRule>
          <x14:cfRule type="cellIs" priority="8" operator="between" id="{6237B8CD-359D-4827-BEC9-572560E37E36}">
            <xm:f>Market!$H$13</xm:f>
            <xm:f>Market!$I$13</xm:f>
            <x14:dxf>
              <fill>
                <patternFill>
                  <bgColor theme="7" tint="0.59996337778862885"/>
                </patternFill>
              </fill>
            </x14:dxf>
          </x14:cfRule>
          <x14:cfRule type="cellIs" priority="9" operator="lessThan" id="{51CCA0CB-BF00-4399-AB28-39BD17E09008}">
            <xm:f>Market!$I$13</xm:f>
            <x14:dxf>
              <fill>
                <patternFill>
                  <fgColor rgb="FFFF0000"/>
                  <bgColor theme="7" tint="0.39994506668294322"/>
                </patternFill>
              </fill>
            </x14:dxf>
          </x14:cfRule>
          <x14:cfRule type="cellIs" priority="10" operator="greaterThan" id="{E23ED720-B52B-4F91-AA33-2D2D79597E63}">
            <xm:f>Market!$F$13</xm:f>
            <x14:dxf>
              <fill>
                <patternFill>
                  <bgColor theme="9" tint="0.39994506668294322"/>
                </patternFill>
              </fill>
            </x14:dxf>
          </x14:cfRule>
          <xm:sqref>D72:AO72</xm:sqref>
        </x14:conditionalFormatting>
        <x14:conditionalFormatting xmlns:xm="http://schemas.microsoft.com/office/excel/2006/main">
          <x14:cfRule type="cellIs" priority="5" operator="between" id="{75D17DB6-7D2D-4905-81AC-393B3FFCE38D}">
            <xm:f>Market!$E$13</xm:f>
            <xm:f>Market!$F$13</xm:f>
            <x14:dxf>
              <fill>
                <patternFill>
                  <bgColor theme="9" tint="0.59996337778862885"/>
                </patternFill>
              </fill>
            </x14:dxf>
          </x14:cfRule>
          <x14:cfRule type="cellIs" priority="6" operator="between" id="{7664F38E-18F7-46A2-B6E2-4C0AB40806A1}">
            <xm:f>Market!$D$13</xm:f>
            <xm:f>Market!$E$13</xm:f>
            <x14:dxf>
              <fill>
                <patternFill>
                  <bgColor theme="9" tint="0.79998168889431442"/>
                </patternFill>
              </fill>
            </x14:dxf>
          </x14:cfRule>
          <xm:sqref>E109:AO109</xm:sqref>
        </x14:conditionalFormatting>
        <x14:conditionalFormatting xmlns:xm="http://schemas.microsoft.com/office/excel/2006/main">
          <x14:cfRule type="cellIs" priority="1" operator="between" id="{3A6E4268-CC50-4A3F-ADE6-1258034FC9F5}">
            <xm:f>Market!$G$13</xm:f>
            <xm:f>Market!$H$13</xm:f>
            <x14:dxf>
              <fill>
                <patternFill>
                  <bgColor theme="7" tint="0.79998168889431442"/>
                </patternFill>
              </fill>
            </x14:dxf>
          </x14:cfRule>
          <x14:cfRule type="cellIs" priority="2" operator="between" id="{34B87CC3-0D90-457C-8537-BC3134366E2D}">
            <xm:f>Market!$H$13</xm:f>
            <xm:f>Market!$I$13</xm:f>
            <x14:dxf>
              <fill>
                <patternFill>
                  <bgColor theme="7" tint="0.59996337778862885"/>
                </patternFill>
              </fill>
            </x14:dxf>
          </x14:cfRule>
          <x14:cfRule type="cellIs" priority="3" operator="lessThan" id="{D721B00E-27E6-415F-87F0-274A9BC5CBEE}">
            <xm:f>Market!$I$13</xm:f>
            <x14:dxf>
              <fill>
                <patternFill>
                  <fgColor rgb="FFFF0000"/>
                  <bgColor theme="7" tint="0.39994506668294322"/>
                </patternFill>
              </fill>
            </x14:dxf>
          </x14:cfRule>
          <x14:cfRule type="cellIs" priority="4" operator="greaterThan" id="{BE948F2F-7680-48D6-AF23-CBFBAB7586E5}">
            <xm:f>Market!$F$13</xm:f>
            <x14:dxf>
              <fill>
                <patternFill>
                  <bgColor theme="9" tint="0.39994506668294322"/>
                </patternFill>
              </fill>
            </x14:dxf>
          </x14:cfRule>
          <xm:sqref>D109:AO109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B2" sqref="B2"/>
    </sheetView>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S30"/>
  <sheetViews>
    <sheetView workbookViewId="0">
      <selection activeCell="C13" sqref="C13"/>
    </sheetView>
  </sheetViews>
  <sheetFormatPr defaultColWidth="36.7109375" defaultRowHeight="15"/>
  <cols>
    <col min="1" max="1" width="6.5703125" customWidth="1"/>
    <col min="2" max="2" width="19.7109375" bestFit="1" customWidth="1"/>
    <col min="3" max="3" width="33.140625" bestFit="1" customWidth="1"/>
    <col min="4" max="4" width="15.140625" bestFit="1" customWidth="1"/>
    <col min="5" max="5" width="15.28515625" bestFit="1" customWidth="1"/>
    <col min="6" max="6" width="18.42578125" bestFit="1" customWidth="1"/>
    <col min="7" max="7" width="31.42578125" bestFit="1" customWidth="1"/>
    <col min="8" max="8" width="9.140625" bestFit="1" customWidth="1"/>
    <col min="9" max="9" width="15.140625" bestFit="1" customWidth="1"/>
    <col min="10" max="10" width="16.85546875" bestFit="1" customWidth="1"/>
    <col min="11" max="11" width="7.85546875" bestFit="1" customWidth="1"/>
    <col min="12" max="12" width="8.7109375" bestFit="1" customWidth="1"/>
    <col min="13" max="13" width="7.85546875" bestFit="1" customWidth="1"/>
    <col min="14" max="14" width="9" bestFit="1" customWidth="1"/>
    <col min="15" max="15" width="16.5703125" bestFit="1" customWidth="1"/>
    <col min="16" max="16" width="17" bestFit="1" customWidth="1"/>
    <col min="17" max="17" width="10.42578125" bestFit="1" customWidth="1"/>
    <col min="18" max="18" width="10.5703125" bestFit="1" customWidth="1"/>
    <col min="19" max="19" width="12.7109375" bestFit="1" customWidth="1"/>
  </cols>
  <sheetData>
    <row r="2" spans="1:19">
      <c r="B2" s="57" t="s">
        <v>501</v>
      </c>
      <c r="C2" s="57" t="s">
        <v>502</v>
      </c>
      <c r="D2" s="57" t="s">
        <v>581</v>
      </c>
      <c r="E2" s="57" t="s">
        <v>503</v>
      </c>
      <c r="F2" s="57" t="s">
        <v>504</v>
      </c>
    </row>
    <row r="3" spans="1:19">
      <c r="B3" s="58" t="s">
        <v>505</v>
      </c>
      <c r="C3" s="59">
        <v>0.2</v>
      </c>
      <c r="D3" s="58" t="s">
        <v>506</v>
      </c>
      <c r="E3" s="58">
        <v>10</v>
      </c>
      <c r="F3" s="58" t="s">
        <v>507</v>
      </c>
    </row>
    <row r="4" spans="1:19">
      <c r="B4" s="56" t="s">
        <v>411</v>
      </c>
      <c r="C4" s="60">
        <v>0.15</v>
      </c>
      <c r="D4" s="56" t="s">
        <v>508</v>
      </c>
      <c r="E4" s="56">
        <v>20</v>
      </c>
      <c r="F4" s="56" t="s">
        <v>509</v>
      </c>
    </row>
    <row r="5" spans="1:19">
      <c r="B5" s="58" t="s">
        <v>462</v>
      </c>
      <c r="C5" s="59">
        <v>0.2</v>
      </c>
      <c r="D5" s="58" t="s">
        <v>510</v>
      </c>
      <c r="E5" s="58">
        <v>4</v>
      </c>
      <c r="F5" s="58" t="s">
        <v>511</v>
      </c>
    </row>
    <row r="6" spans="1:19">
      <c r="B6" s="56" t="s">
        <v>512</v>
      </c>
      <c r="C6" s="60">
        <v>0.25</v>
      </c>
      <c r="D6" s="56" t="s">
        <v>513</v>
      </c>
      <c r="E6" s="56">
        <v>8</v>
      </c>
      <c r="F6" s="56" t="s">
        <v>514</v>
      </c>
    </row>
    <row r="7" spans="1:19">
      <c r="B7" s="58" t="s">
        <v>515</v>
      </c>
      <c r="C7" s="59">
        <v>0.2</v>
      </c>
      <c r="D7" s="58" t="s">
        <v>516</v>
      </c>
      <c r="E7" s="58">
        <v>12</v>
      </c>
      <c r="F7" s="58" t="s">
        <v>517</v>
      </c>
    </row>
    <row r="8" spans="1:19">
      <c r="B8" s="56"/>
      <c r="C8" s="56"/>
      <c r="D8" s="56" t="s">
        <v>518</v>
      </c>
      <c r="E8" s="56"/>
      <c r="F8" s="57" t="s">
        <v>519</v>
      </c>
    </row>
    <row r="9" spans="1:19" ht="18">
      <c r="A9" t="s">
        <v>580</v>
      </c>
      <c r="B9" s="61"/>
    </row>
    <row r="10" spans="1:19">
      <c r="B10" s="57" t="s">
        <v>520</v>
      </c>
      <c r="C10" s="57" t="s">
        <v>501</v>
      </c>
      <c r="D10" s="57" t="s">
        <v>521</v>
      </c>
      <c r="E10" s="57" t="s">
        <v>522</v>
      </c>
      <c r="F10" s="57" t="s">
        <v>523</v>
      </c>
      <c r="G10" s="57" t="s">
        <v>524</v>
      </c>
      <c r="H10" s="57" t="s">
        <v>525</v>
      </c>
      <c r="I10" s="57" t="s">
        <v>526</v>
      </c>
      <c r="J10" s="57" t="s">
        <v>527</v>
      </c>
      <c r="K10" s="57" t="s">
        <v>528</v>
      </c>
      <c r="L10" s="57" t="s">
        <v>529</v>
      </c>
      <c r="M10" s="57" t="s">
        <v>530</v>
      </c>
      <c r="N10" s="57" t="s">
        <v>531</v>
      </c>
      <c r="O10" s="57" t="s">
        <v>532</v>
      </c>
      <c r="P10" s="57" t="s">
        <v>533</v>
      </c>
      <c r="Q10" s="57" t="s">
        <v>534</v>
      </c>
      <c r="R10" s="57" t="s">
        <v>535</v>
      </c>
      <c r="S10" s="57" t="s">
        <v>536</v>
      </c>
    </row>
    <row r="11" spans="1:19">
      <c r="B11" s="56">
        <v>6</v>
      </c>
      <c r="C11" s="56" t="s">
        <v>550</v>
      </c>
      <c r="D11" s="56" t="s">
        <v>551</v>
      </c>
      <c r="E11" s="56">
        <v>532977</v>
      </c>
      <c r="F11" s="62">
        <v>4124.6499999999996</v>
      </c>
      <c r="G11" s="56" t="s">
        <v>552</v>
      </c>
      <c r="H11" s="64">
        <v>4.5</v>
      </c>
      <c r="I11" s="64">
        <v>121055.25</v>
      </c>
      <c r="J11" s="64">
        <v>27273.43</v>
      </c>
      <c r="K11" s="56">
        <v>24.92</v>
      </c>
      <c r="L11" s="56">
        <v>17.75</v>
      </c>
      <c r="M11" s="56">
        <v>19.850000000000001</v>
      </c>
      <c r="N11" s="56">
        <v>25.41</v>
      </c>
      <c r="O11" s="56">
        <v>4.21</v>
      </c>
      <c r="P11" s="56">
        <v>3.62</v>
      </c>
      <c r="Q11" s="56" t="s">
        <v>544</v>
      </c>
      <c r="R11" s="56">
        <v>4.4400000000000004</v>
      </c>
      <c r="S11" s="56">
        <v>4.3600000000000003</v>
      </c>
    </row>
    <row r="12" spans="1:19">
      <c r="B12" s="58">
        <v>19</v>
      </c>
      <c r="C12" s="58" t="s">
        <v>576</v>
      </c>
      <c r="D12" s="58" t="s">
        <v>473</v>
      </c>
      <c r="E12" s="58">
        <v>541154</v>
      </c>
      <c r="F12" s="63">
        <v>1036.3</v>
      </c>
      <c r="G12" s="58" t="s">
        <v>577</v>
      </c>
      <c r="H12" s="65">
        <v>1</v>
      </c>
      <c r="I12" s="65">
        <v>34866.58</v>
      </c>
      <c r="J12" s="65">
        <v>15412.27</v>
      </c>
      <c r="K12" s="58">
        <v>10.76</v>
      </c>
      <c r="L12" s="58">
        <v>23.51</v>
      </c>
      <c r="M12" s="58">
        <v>22.61</v>
      </c>
      <c r="N12" s="58">
        <v>26.33</v>
      </c>
      <c r="O12" s="58">
        <v>6.31</v>
      </c>
      <c r="P12" s="58">
        <v>10.09</v>
      </c>
      <c r="Q12" s="58" t="s">
        <v>544</v>
      </c>
      <c r="R12" s="58">
        <v>2.2599999999999998</v>
      </c>
      <c r="S12" s="58">
        <v>1.53</v>
      </c>
    </row>
    <row r="13" spans="1:19">
      <c r="B13" s="56">
        <v>16</v>
      </c>
      <c r="C13" s="56" t="s">
        <v>411</v>
      </c>
      <c r="D13" s="56" t="s">
        <v>411</v>
      </c>
      <c r="E13" s="56">
        <v>500875</v>
      </c>
      <c r="F13" s="56">
        <v>203.3</v>
      </c>
      <c r="G13" s="56" t="s">
        <v>570</v>
      </c>
      <c r="H13" s="64">
        <v>4.5</v>
      </c>
      <c r="I13" s="64">
        <v>250608.07</v>
      </c>
      <c r="J13" s="64">
        <v>60347.34</v>
      </c>
      <c r="K13" s="56">
        <v>19.04</v>
      </c>
      <c r="L13" s="56">
        <v>34.51</v>
      </c>
      <c r="M13" s="56">
        <v>20.95</v>
      </c>
      <c r="N13" s="56">
        <v>28.52</v>
      </c>
      <c r="O13" s="56">
        <v>4.68</v>
      </c>
      <c r="P13" s="56">
        <v>7.01</v>
      </c>
      <c r="Q13" s="56" t="s">
        <v>544</v>
      </c>
      <c r="R13" s="56">
        <v>4.1500000000000004</v>
      </c>
      <c r="S13" s="56">
        <v>5.09</v>
      </c>
    </row>
    <row r="14" spans="1:19">
      <c r="B14" s="56">
        <v>18</v>
      </c>
      <c r="C14" s="56" t="s">
        <v>574</v>
      </c>
      <c r="D14" s="56" t="s">
        <v>472</v>
      </c>
      <c r="E14" s="56">
        <v>540699</v>
      </c>
      <c r="F14" s="62">
        <v>4477.75</v>
      </c>
      <c r="G14" s="56" t="s">
        <v>575</v>
      </c>
      <c r="H14" s="64">
        <v>1</v>
      </c>
      <c r="I14" s="64">
        <v>26208.03</v>
      </c>
      <c r="J14" s="64">
        <v>737.3</v>
      </c>
      <c r="K14" s="56">
        <v>164.01</v>
      </c>
      <c r="L14" s="56">
        <v>4.4400000000000004</v>
      </c>
      <c r="M14" s="56">
        <v>25</v>
      </c>
      <c r="N14" s="56">
        <v>32.24</v>
      </c>
      <c r="O14" s="56">
        <v>35.93</v>
      </c>
      <c r="P14" s="56">
        <v>35.5</v>
      </c>
      <c r="Q14" s="56">
        <v>0.21</v>
      </c>
      <c r="R14" s="56">
        <v>35.549999999999997</v>
      </c>
      <c r="S14" s="56">
        <v>4.0599999999999996</v>
      </c>
    </row>
    <row r="15" spans="1:19">
      <c r="B15" s="56">
        <v>14</v>
      </c>
      <c r="C15" s="56" t="s">
        <v>566</v>
      </c>
      <c r="D15" s="56" t="s">
        <v>567</v>
      </c>
      <c r="E15" s="56">
        <v>509820</v>
      </c>
      <c r="F15" s="56">
        <v>293.8</v>
      </c>
      <c r="G15" s="56" t="s">
        <v>568</v>
      </c>
      <c r="H15" s="64">
        <v>0.5</v>
      </c>
      <c r="I15" s="64">
        <v>2246.02</v>
      </c>
      <c r="J15" s="64">
        <v>764.91</v>
      </c>
      <c r="K15" s="56">
        <v>26.47</v>
      </c>
      <c r="L15" s="56">
        <v>8.74</v>
      </c>
      <c r="M15" s="56">
        <v>12.83</v>
      </c>
      <c r="N15" s="56">
        <v>13.96</v>
      </c>
      <c r="O15" s="56">
        <v>16.43</v>
      </c>
      <c r="P15" s="56">
        <v>13.85</v>
      </c>
      <c r="Q15" s="56">
        <v>0.39</v>
      </c>
      <c r="R15" s="56">
        <v>2.94</v>
      </c>
      <c r="S15" s="56">
        <v>0.89</v>
      </c>
    </row>
    <row r="16" spans="1:19">
      <c r="B16" s="56">
        <v>8</v>
      </c>
      <c r="C16" s="56" t="s">
        <v>556</v>
      </c>
      <c r="D16" s="56" t="s">
        <v>478</v>
      </c>
      <c r="E16" s="56">
        <v>542652</v>
      </c>
      <c r="F16" s="62">
        <v>1947.6</v>
      </c>
      <c r="G16" s="56" t="s">
        <v>555</v>
      </c>
      <c r="H16" s="64">
        <v>1</v>
      </c>
      <c r="I16" s="64">
        <v>29062.06</v>
      </c>
      <c r="J16" s="64">
        <v>4753.9399999999996</v>
      </c>
      <c r="K16" s="56">
        <v>33.25</v>
      </c>
      <c r="L16" s="56">
        <v>13.07</v>
      </c>
      <c r="M16" s="56">
        <v>20.36</v>
      </c>
      <c r="N16" s="56">
        <v>24.8</v>
      </c>
      <c r="O16" s="56">
        <v>11.4</v>
      </c>
      <c r="P16" s="56">
        <v>36.450000000000003</v>
      </c>
      <c r="Q16" s="56">
        <v>0.04</v>
      </c>
      <c r="R16" s="56">
        <v>6.11</v>
      </c>
      <c r="S16" s="56">
        <v>3.26</v>
      </c>
    </row>
    <row r="17" spans="2:19">
      <c r="B17" s="58">
        <v>7</v>
      </c>
      <c r="C17" s="58" t="s">
        <v>553</v>
      </c>
      <c r="D17" s="58" t="s">
        <v>554</v>
      </c>
      <c r="E17" s="58">
        <v>517569</v>
      </c>
      <c r="F17" s="58">
        <v>696.15</v>
      </c>
      <c r="G17" s="58" t="s">
        <v>555</v>
      </c>
      <c r="H17" s="65">
        <v>0.5</v>
      </c>
      <c r="I17" s="65">
        <v>6231.03</v>
      </c>
      <c r="J17" s="65">
        <v>1778.05</v>
      </c>
      <c r="K17" s="58">
        <v>22.8</v>
      </c>
      <c r="L17" s="58">
        <v>11.01</v>
      </c>
      <c r="M17" s="58">
        <v>16.64</v>
      </c>
      <c r="N17" s="58">
        <v>21.48</v>
      </c>
      <c r="O17" s="58">
        <v>12.21</v>
      </c>
      <c r="P17" s="58">
        <v>34.31</v>
      </c>
      <c r="Q17" s="58">
        <v>0.16</v>
      </c>
      <c r="R17" s="58">
        <v>3.5</v>
      </c>
      <c r="S17" s="58">
        <v>1.49</v>
      </c>
    </row>
    <row r="18" spans="2:19">
      <c r="B18" s="58">
        <v>9</v>
      </c>
      <c r="C18" s="58" t="s">
        <v>557</v>
      </c>
      <c r="D18" s="58" t="s">
        <v>214</v>
      </c>
      <c r="E18" s="58">
        <v>506395</v>
      </c>
      <c r="F18" s="58">
        <v>898.6</v>
      </c>
      <c r="G18" s="58" t="s">
        <v>558</v>
      </c>
      <c r="H18" s="65">
        <v>3</v>
      </c>
      <c r="I18" s="65">
        <v>26867.62</v>
      </c>
      <c r="J18" s="65">
        <v>5150.59</v>
      </c>
      <c r="K18" s="58">
        <v>20.21</v>
      </c>
      <c r="L18" s="58">
        <v>14.18</v>
      </c>
      <c r="M18" s="58">
        <v>28.08</v>
      </c>
      <c r="N18" s="58">
        <v>32.96</v>
      </c>
      <c r="O18" s="58">
        <v>4.3600000000000003</v>
      </c>
      <c r="P18" s="58">
        <v>31.11</v>
      </c>
      <c r="Q18" s="58">
        <v>7.0000000000000007E-2</v>
      </c>
      <c r="R18" s="58">
        <v>5.22</v>
      </c>
      <c r="S18" s="58">
        <v>1.89</v>
      </c>
    </row>
    <row r="19" spans="2:19">
      <c r="B19" s="58">
        <v>11</v>
      </c>
      <c r="C19" s="58" t="s">
        <v>560</v>
      </c>
      <c r="D19" s="58" t="s">
        <v>561</v>
      </c>
      <c r="E19" s="58">
        <v>532714</v>
      </c>
      <c r="F19" s="58">
        <v>449.1</v>
      </c>
      <c r="G19" s="58" t="s">
        <v>562</v>
      </c>
      <c r="H19" s="65">
        <v>0.5</v>
      </c>
      <c r="I19" s="65">
        <v>11660.24</v>
      </c>
      <c r="J19" s="65">
        <v>3359.69</v>
      </c>
      <c r="K19" s="58">
        <v>21.1</v>
      </c>
      <c r="L19" s="58">
        <v>8.6999999999999993</v>
      </c>
      <c r="M19" s="58">
        <v>17.95</v>
      </c>
      <c r="N19" s="58">
        <v>19.11</v>
      </c>
      <c r="O19" s="58">
        <v>9.01</v>
      </c>
      <c r="P19" s="58">
        <v>30.37</v>
      </c>
      <c r="Q19" s="58">
        <v>0.59</v>
      </c>
      <c r="R19" s="58">
        <v>3.47</v>
      </c>
      <c r="S19" s="58">
        <v>0.89</v>
      </c>
    </row>
    <row r="20" spans="2:19">
      <c r="B20" s="56">
        <v>20</v>
      </c>
      <c r="C20" s="56" t="s">
        <v>578</v>
      </c>
      <c r="D20" s="56" t="s">
        <v>579</v>
      </c>
      <c r="E20" s="56">
        <v>533758</v>
      </c>
      <c r="F20" s="62">
        <v>1576.35</v>
      </c>
      <c r="G20" s="56" t="s">
        <v>547</v>
      </c>
      <c r="H20" s="64">
        <v>2</v>
      </c>
      <c r="I20" s="64">
        <v>20025.2</v>
      </c>
      <c r="J20" s="64">
        <v>1694.66</v>
      </c>
      <c r="K20" s="56">
        <v>55.6</v>
      </c>
      <c r="L20" s="56">
        <v>7.99</v>
      </c>
      <c r="M20" s="56">
        <v>23.61</v>
      </c>
      <c r="N20" s="56">
        <v>28.28</v>
      </c>
      <c r="O20" s="56">
        <v>15.4</v>
      </c>
      <c r="P20" s="56">
        <v>25.32</v>
      </c>
      <c r="Q20" s="56">
        <v>0.26</v>
      </c>
      <c r="R20" s="56">
        <v>11.82</v>
      </c>
      <c r="S20" s="56">
        <v>2.36</v>
      </c>
    </row>
    <row r="21" spans="2:19">
      <c r="B21" s="56">
        <v>4</v>
      </c>
      <c r="C21" s="56" t="s">
        <v>545</v>
      </c>
      <c r="D21" s="56" t="s">
        <v>546</v>
      </c>
      <c r="E21" s="56">
        <v>513434</v>
      </c>
      <c r="F21" s="62">
        <v>1115.9000000000001</v>
      </c>
      <c r="G21" s="56" t="s">
        <v>547</v>
      </c>
      <c r="H21" s="64">
        <v>0.5</v>
      </c>
      <c r="I21" s="64">
        <v>3595.1</v>
      </c>
      <c r="J21" s="64">
        <v>1300.05</v>
      </c>
      <c r="K21" s="56">
        <v>16.36</v>
      </c>
      <c r="L21" s="56">
        <v>20.27</v>
      </c>
      <c r="M21" s="56">
        <v>20.32</v>
      </c>
      <c r="N21" s="56">
        <v>25.09</v>
      </c>
      <c r="O21" s="56">
        <v>6.63</v>
      </c>
      <c r="P21" s="56">
        <v>14.3</v>
      </c>
      <c r="Q21" s="56">
        <v>0.12</v>
      </c>
      <c r="R21" s="56">
        <v>2.77</v>
      </c>
      <c r="S21" s="56">
        <v>1.88</v>
      </c>
    </row>
    <row r="22" spans="2:19">
      <c r="B22" s="58">
        <v>5</v>
      </c>
      <c r="C22" s="58" t="s">
        <v>548</v>
      </c>
      <c r="D22" s="58" t="s">
        <v>402</v>
      </c>
      <c r="E22" s="58">
        <v>532281</v>
      </c>
      <c r="F22" s="58">
        <v>983.6</v>
      </c>
      <c r="G22" s="58" t="s">
        <v>549</v>
      </c>
      <c r="H22" s="65">
        <v>4</v>
      </c>
      <c r="I22" s="65">
        <v>267377.42</v>
      </c>
      <c r="J22" s="65">
        <v>59913</v>
      </c>
      <c r="K22" s="58">
        <v>23.99</v>
      </c>
      <c r="L22" s="58">
        <v>26.6</v>
      </c>
      <c r="M22" s="58">
        <v>20.05</v>
      </c>
      <c r="N22" s="58">
        <v>26.06</v>
      </c>
      <c r="O22" s="58">
        <v>19.34</v>
      </c>
      <c r="P22" s="58">
        <v>14.75</v>
      </c>
      <c r="Q22" s="58">
        <v>0.11</v>
      </c>
      <c r="R22" s="58">
        <v>4.46</v>
      </c>
      <c r="S22" s="58">
        <v>3.55</v>
      </c>
    </row>
    <row r="23" spans="2:19">
      <c r="B23" s="58">
        <v>15</v>
      </c>
      <c r="C23" s="58" t="s">
        <v>569</v>
      </c>
      <c r="D23" s="58" t="s">
        <v>477</v>
      </c>
      <c r="E23" s="58">
        <v>532466</v>
      </c>
      <c r="F23" s="63">
        <v>3574.5</v>
      </c>
      <c r="G23" s="58" t="s">
        <v>549</v>
      </c>
      <c r="H23" s="65">
        <v>4</v>
      </c>
      <c r="I23" s="65">
        <v>30952.67</v>
      </c>
      <c r="J23" s="65">
        <v>6848.77</v>
      </c>
      <c r="K23" s="58">
        <v>17.57</v>
      </c>
      <c r="L23" s="58">
        <v>49.53</v>
      </c>
      <c r="M23" s="58">
        <v>26.26</v>
      </c>
      <c r="N23" s="58">
        <v>36.71</v>
      </c>
      <c r="O23" s="58">
        <v>3.82</v>
      </c>
      <c r="P23" s="58">
        <v>10.58</v>
      </c>
      <c r="Q23" s="58">
        <v>0.01</v>
      </c>
      <c r="R23" s="58">
        <v>4.5199999999999996</v>
      </c>
      <c r="S23" s="58">
        <v>6.21</v>
      </c>
    </row>
    <row r="24" spans="2:19">
      <c r="B24" s="56">
        <v>10</v>
      </c>
      <c r="C24" s="56" t="s">
        <v>559</v>
      </c>
      <c r="D24" s="56" t="s">
        <v>462</v>
      </c>
      <c r="E24" s="56">
        <v>526299</v>
      </c>
      <c r="F24" s="62">
        <v>2086.15</v>
      </c>
      <c r="G24" s="56" t="s">
        <v>549</v>
      </c>
      <c r="H24" s="64">
        <v>3</v>
      </c>
      <c r="I24" s="64">
        <v>38359.379999999997</v>
      </c>
      <c r="J24" s="64">
        <v>6526.71</v>
      </c>
      <c r="K24" s="56">
        <v>31.52</v>
      </c>
      <c r="L24" s="56">
        <v>18.54</v>
      </c>
      <c r="M24" s="56">
        <v>19.7</v>
      </c>
      <c r="N24" s="56">
        <v>24.01</v>
      </c>
      <c r="O24" s="56">
        <v>9.84</v>
      </c>
      <c r="P24" s="56">
        <v>13.53</v>
      </c>
      <c r="Q24" s="56">
        <v>0.18</v>
      </c>
      <c r="R24" s="56">
        <v>5.88</v>
      </c>
      <c r="S24" s="56">
        <v>3.95</v>
      </c>
    </row>
    <row r="25" spans="2:19">
      <c r="B25" s="58">
        <v>17</v>
      </c>
      <c r="C25" s="58" t="s">
        <v>571</v>
      </c>
      <c r="D25" s="58" t="s">
        <v>572</v>
      </c>
      <c r="E25" s="58">
        <v>500408</v>
      </c>
      <c r="F25" s="63">
        <v>4002.95</v>
      </c>
      <c r="G25" s="58" t="s">
        <v>573</v>
      </c>
      <c r="H25" s="65">
        <v>1</v>
      </c>
      <c r="I25" s="65">
        <v>23828.21</v>
      </c>
      <c r="J25" s="65">
        <v>1352.18</v>
      </c>
      <c r="K25" s="58">
        <v>65.22</v>
      </c>
      <c r="L25" s="58">
        <v>28.67</v>
      </c>
      <c r="M25" s="58">
        <v>29.92</v>
      </c>
      <c r="N25" s="58">
        <v>40.03</v>
      </c>
      <c r="O25" s="58">
        <v>11.18</v>
      </c>
      <c r="P25" s="58">
        <v>18.809999999999999</v>
      </c>
      <c r="Q25" s="58">
        <v>0.05</v>
      </c>
      <c r="R25" s="58">
        <v>17.62</v>
      </c>
      <c r="S25" s="58">
        <v>13.05</v>
      </c>
    </row>
    <row r="26" spans="2:19">
      <c r="B26" s="58">
        <v>3</v>
      </c>
      <c r="C26" s="58" t="s">
        <v>541</v>
      </c>
      <c r="D26" s="58" t="s">
        <v>542</v>
      </c>
      <c r="E26" s="58">
        <v>512573</v>
      </c>
      <c r="F26" s="58">
        <v>531.54999999999995</v>
      </c>
      <c r="G26" s="58" t="s">
        <v>543</v>
      </c>
      <c r="H26" s="65">
        <v>3</v>
      </c>
      <c r="I26" s="65">
        <v>7384.51</v>
      </c>
      <c r="J26" s="65">
        <v>1761.21</v>
      </c>
      <c r="K26" s="58">
        <v>20.51</v>
      </c>
      <c r="L26" s="58">
        <v>11.21</v>
      </c>
      <c r="M26" s="58">
        <v>22.75</v>
      </c>
      <c r="N26" s="58">
        <v>32.26</v>
      </c>
      <c r="O26" s="58">
        <v>16.2</v>
      </c>
      <c r="P26" s="58">
        <v>18.62</v>
      </c>
      <c r="Q26" s="58" t="s">
        <v>544</v>
      </c>
      <c r="R26" s="58">
        <v>4.1900000000000004</v>
      </c>
      <c r="S26" s="58">
        <v>1.8</v>
      </c>
    </row>
    <row r="27" spans="2:19">
      <c r="B27" s="56">
        <v>2</v>
      </c>
      <c r="C27" s="56" t="s">
        <v>539</v>
      </c>
      <c r="D27" s="56" t="s">
        <v>395</v>
      </c>
      <c r="E27" s="56">
        <v>531642</v>
      </c>
      <c r="F27" s="56">
        <v>537.70000000000005</v>
      </c>
      <c r="G27" s="56" t="s">
        <v>540</v>
      </c>
      <c r="H27" s="64">
        <v>4.5</v>
      </c>
      <c r="I27" s="64">
        <v>65802.61</v>
      </c>
      <c r="J27" s="64">
        <v>3240</v>
      </c>
      <c r="K27" s="56">
        <v>56.62</v>
      </c>
      <c r="L27" s="56">
        <v>19.739999999999998</v>
      </c>
      <c r="M27" s="56">
        <v>36.950000000000003</v>
      </c>
      <c r="N27" s="56">
        <v>44.27</v>
      </c>
      <c r="O27" s="56">
        <v>5.99</v>
      </c>
      <c r="P27" s="56">
        <v>10.8</v>
      </c>
      <c r="Q27" s="56">
        <v>0.11</v>
      </c>
      <c r="R27" s="56">
        <v>20.309999999999999</v>
      </c>
      <c r="S27" s="56">
        <v>8.18</v>
      </c>
    </row>
    <row r="28" spans="2:19">
      <c r="B28" s="56">
        <v>12</v>
      </c>
      <c r="C28" s="56" t="s">
        <v>563</v>
      </c>
      <c r="D28" s="56" t="s">
        <v>20</v>
      </c>
      <c r="E28" s="56">
        <v>533573</v>
      </c>
      <c r="F28" s="56">
        <v>986.8</v>
      </c>
      <c r="G28" s="56" t="s">
        <v>538</v>
      </c>
      <c r="H28" s="64">
        <v>3</v>
      </c>
      <c r="I28" s="64">
        <v>19688.75</v>
      </c>
      <c r="J28" s="64">
        <v>5127.6099999999997</v>
      </c>
      <c r="K28" s="56">
        <v>16.71</v>
      </c>
      <c r="L28" s="56">
        <v>28.88</v>
      </c>
      <c r="M28" s="56">
        <v>28.23</v>
      </c>
      <c r="N28" s="56">
        <v>26.01</v>
      </c>
      <c r="O28" s="56">
        <v>11.24</v>
      </c>
      <c r="P28" s="56">
        <v>10.35</v>
      </c>
      <c r="Q28" s="56">
        <v>0.1</v>
      </c>
      <c r="R28" s="56">
        <v>3.84</v>
      </c>
      <c r="S28" s="56">
        <v>3.65</v>
      </c>
    </row>
    <row r="29" spans="2:19">
      <c r="B29" s="58">
        <v>1</v>
      </c>
      <c r="C29" s="58" t="s">
        <v>537</v>
      </c>
      <c r="D29" s="58" t="s">
        <v>21</v>
      </c>
      <c r="E29" s="58">
        <v>524742</v>
      </c>
      <c r="F29" s="58">
        <v>658.5</v>
      </c>
      <c r="G29" s="58" t="s">
        <v>538</v>
      </c>
      <c r="H29" s="65">
        <v>0.5</v>
      </c>
      <c r="I29" s="65">
        <v>5009.4399999999996</v>
      </c>
      <c r="J29" s="65">
        <v>1185.83</v>
      </c>
      <c r="K29" s="58">
        <v>20.68</v>
      </c>
      <c r="L29" s="58">
        <v>30.97</v>
      </c>
      <c r="M29" s="58">
        <v>24.33</v>
      </c>
      <c r="N29" s="58">
        <v>30.77</v>
      </c>
      <c r="O29" s="58">
        <v>34.770000000000003</v>
      </c>
      <c r="P29" s="58">
        <v>39.619999999999997</v>
      </c>
      <c r="Q29" s="58">
        <v>0.02</v>
      </c>
      <c r="R29" s="58">
        <v>4.22</v>
      </c>
      <c r="S29" s="58">
        <v>4.72</v>
      </c>
    </row>
    <row r="30" spans="2:19">
      <c r="B30" s="58">
        <v>13</v>
      </c>
      <c r="C30" s="58" t="s">
        <v>564</v>
      </c>
      <c r="D30" s="58" t="s">
        <v>343</v>
      </c>
      <c r="E30" s="58">
        <v>534816</v>
      </c>
      <c r="F30" s="58">
        <v>241.7</v>
      </c>
      <c r="G30" s="58" t="s">
        <v>565</v>
      </c>
      <c r="H30" s="65">
        <v>0.5</v>
      </c>
      <c r="I30" s="65">
        <v>65918.16</v>
      </c>
      <c r="J30" s="65">
        <v>15877</v>
      </c>
      <c r="K30" s="58">
        <v>17.440000000000001</v>
      </c>
      <c r="L30" s="58">
        <v>51.45</v>
      </c>
      <c r="M30" s="58">
        <v>25.69</v>
      </c>
      <c r="N30" s="58">
        <v>19.82</v>
      </c>
      <c r="O30" s="58">
        <v>20.21</v>
      </c>
      <c r="P30" s="58">
        <v>13.89</v>
      </c>
      <c r="Q30" s="58">
        <v>1.28</v>
      </c>
      <c r="R30" s="58">
        <v>4.1500000000000004</v>
      </c>
      <c r="S30" s="58">
        <v>4.72</v>
      </c>
    </row>
  </sheetData>
  <sortState ref="B11:S30">
    <sortCondition ref="G11:G30"/>
    <sortCondition descending="1" ref="H11:H30"/>
    <sortCondition descending="1" ref="I11:I30"/>
    <sortCondition ref="K11:K30"/>
    <sortCondition descending="1" ref="M11:M30"/>
    <sortCondition ref="Q11:Q30"/>
    <sortCondition ref="R11:R30"/>
    <sortCondition ref="S11:S30"/>
    <sortCondition descending="1" ref="O11:O3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X58"/>
  <sheetViews>
    <sheetView zoomScale="85" zoomScaleNormal="85" workbookViewId="0">
      <pane xSplit="3" ySplit="1" topLeftCell="I2" activePane="bottomRight" state="frozen"/>
      <selection pane="topRight" activeCell="D1" sqref="D1"/>
      <selection pane="bottomLeft" activeCell="A2" sqref="A2"/>
      <selection pane="bottomRight" activeCell="M13" sqref="M13"/>
    </sheetView>
  </sheetViews>
  <sheetFormatPr defaultRowHeight="15" outlineLevelCol="1"/>
  <cols>
    <col min="1" max="1" width="10.5703125" bestFit="1" customWidth="1"/>
    <col min="2" max="2" width="20.5703125" bestFit="1" customWidth="1"/>
    <col min="3" max="3" width="20.5703125" customWidth="1"/>
    <col min="7" max="7" width="12.28515625" bestFit="1" customWidth="1"/>
    <col min="8" max="8" width="12" customWidth="1"/>
    <col min="14" max="14" width="9.28515625" bestFit="1" customWidth="1"/>
    <col min="15" max="15" width="11.85546875" bestFit="1" customWidth="1"/>
    <col min="16" max="16" width="11.85546875" customWidth="1"/>
    <col min="17" max="17" width="9.28515625" bestFit="1" customWidth="1"/>
    <col min="18" max="18" width="9.28515625" customWidth="1"/>
    <col min="19" max="19" width="12.7109375" bestFit="1" customWidth="1"/>
    <col min="20" max="20" width="9.28515625" customWidth="1"/>
    <col min="21" max="21" width="10.28515625" bestFit="1" customWidth="1"/>
    <col min="22" max="22" width="11.7109375" bestFit="1" customWidth="1"/>
    <col min="23" max="23" width="12.7109375" bestFit="1" customWidth="1"/>
    <col min="24" max="24" width="11.85546875" style="39" bestFit="1" customWidth="1"/>
    <col min="27" max="27" width="9.140625" style="39"/>
    <col min="28" max="28" width="15" bestFit="1" customWidth="1"/>
    <col min="37" max="37" width="22.140625" customWidth="1"/>
    <col min="38" max="41" width="12.28515625" customWidth="1"/>
    <col min="42" max="42" width="12.28515625" hidden="1" customWidth="1" outlineLevel="1"/>
    <col min="43" max="43" width="12.28515625" customWidth="1" collapsed="1"/>
    <col min="44" max="45" width="12.28515625" hidden="1" customWidth="1" outlineLevel="1"/>
    <col min="46" max="46" width="12.28515625" customWidth="1" collapsed="1"/>
    <col min="47" max="47" width="12.28515625" customWidth="1"/>
    <col min="48" max="48" width="18.5703125" hidden="1" customWidth="1" outlineLevel="1"/>
    <col min="49" max="49" width="17.5703125" hidden="1" customWidth="1" outlineLevel="1"/>
    <col min="50" max="50" width="9.140625" collapsed="1"/>
  </cols>
  <sheetData>
    <row r="1" spans="1:50" ht="45">
      <c r="A1" s="41">
        <f ca="1">TODAY()</f>
        <v>44516</v>
      </c>
      <c r="B1" t="s">
        <v>32</v>
      </c>
      <c r="C1" s="51" t="s">
        <v>480</v>
      </c>
      <c r="D1" s="51" t="s">
        <v>581</v>
      </c>
      <c r="E1" s="51" t="s">
        <v>583</v>
      </c>
      <c r="F1" s="66" t="s">
        <v>584</v>
      </c>
      <c r="G1" s="66" t="s">
        <v>585</v>
      </c>
      <c r="H1" s="66" t="s">
        <v>586</v>
      </c>
      <c r="I1" s="67">
        <v>-0.1</v>
      </c>
      <c r="J1" s="67">
        <v>-0.15</v>
      </c>
      <c r="K1" s="67">
        <v>0.1</v>
      </c>
      <c r="L1" s="67">
        <v>0.15</v>
      </c>
      <c r="M1" s="67" t="s">
        <v>89</v>
      </c>
      <c r="N1" s="66" t="s">
        <v>124</v>
      </c>
      <c r="O1" s="66" t="s">
        <v>121</v>
      </c>
      <c r="P1" s="66" t="s">
        <v>595</v>
      </c>
      <c r="Q1" s="66" t="s">
        <v>123</v>
      </c>
      <c r="R1" s="66" t="s">
        <v>82</v>
      </c>
      <c r="S1" s="66" t="s">
        <v>133</v>
      </c>
      <c r="T1" s="66" t="s">
        <v>125</v>
      </c>
      <c r="U1" s="66" t="s">
        <v>126</v>
      </c>
      <c r="V1" s="66" t="s">
        <v>128</v>
      </c>
      <c r="W1" s="66" t="s">
        <v>127</v>
      </c>
      <c r="X1" s="68" t="s">
        <v>129</v>
      </c>
      <c r="Y1" s="66" t="s">
        <v>130</v>
      </c>
      <c r="Z1" s="66" t="s">
        <v>499</v>
      </c>
      <c r="AA1" s="68" t="s">
        <v>131</v>
      </c>
      <c r="AB1" s="66" t="s">
        <v>132</v>
      </c>
      <c r="AC1" s="66" t="s">
        <v>86</v>
      </c>
      <c r="AD1" s="66" t="s">
        <v>594</v>
      </c>
      <c r="AE1" s="66" t="s">
        <v>88</v>
      </c>
      <c r="AF1" s="66" t="s">
        <v>87</v>
      </c>
      <c r="AG1" t="s">
        <v>144</v>
      </c>
      <c r="AK1" s="51" t="s">
        <v>3</v>
      </c>
      <c r="AL1" s="51" t="s">
        <v>482</v>
      </c>
      <c r="AM1" s="51" t="s">
        <v>483</v>
      </c>
      <c r="AN1" s="51" t="s">
        <v>484</v>
      </c>
      <c r="AO1" s="51" t="s">
        <v>485</v>
      </c>
      <c r="AP1" s="51" t="s">
        <v>486</v>
      </c>
      <c r="AQ1" s="51" t="s">
        <v>487</v>
      </c>
      <c r="AR1" s="51" t="s">
        <v>488</v>
      </c>
      <c r="AS1" s="51" t="s">
        <v>489</v>
      </c>
      <c r="AT1" s="51" t="s">
        <v>490</v>
      </c>
      <c r="AU1" s="51" t="s">
        <v>491</v>
      </c>
      <c r="AV1" t="s">
        <v>492</v>
      </c>
      <c r="AW1" t="s">
        <v>493</v>
      </c>
      <c r="AX1" t="s">
        <v>603</v>
      </c>
    </row>
    <row r="2" spans="1:50">
      <c r="A2" s="41" t="s">
        <v>582</v>
      </c>
      <c r="B2" t="s">
        <v>122</v>
      </c>
      <c r="D2" t="str">
        <f>mrigxl_getStockQuote(B2)</f>
        <v>7,525.00</v>
      </c>
      <c r="G2" t="s">
        <v>589</v>
      </c>
      <c r="I2">
        <f t="shared" ref="I2:I9" si="0">$D2*(1+I$1)</f>
        <v>6772.5</v>
      </c>
      <c r="J2">
        <f t="shared" ref="J2:L9" si="1">$D2*(1+J$1)</f>
        <v>6396.25</v>
      </c>
      <c r="K2">
        <f t="shared" si="1"/>
        <v>8277.5</v>
      </c>
      <c r="L2">
        <f t="shared" si="1"/>
        <v>8653.75</v>
      </c>
      <c r="M2" s="40">
        <v>44525</v>
      </c>
      <c r="N2" s="37">
        <v>125</v>
      </c>
      <c r="O2" s="37">
        <v>6500</v>
      </c>
      <c r="P2" s="39">
        <f>O2/D2</f>
        <v>0.86378737541528239</v>
      </c>
      <c r="Q2" s="37" t="str">
        <f>mrigxl_getStockOptionQuote(B2,M2,O2,"PE","SIRIUS")</f>
        <v>3.70</v>
      </c>
      <c r="R2" s="37">
        <v>35</v>
      </c>
      <c r="S2" s="37">
        <v>133712</v>
      </c>
      <c r="T2" s="37">
        <v>1</v>
      </c>
      <c r="U2" s="37">
        <f t="shared" ref="U2:U6" si="2">Q2*N2*T2</f>
        <v>462.5</v>
      </c>
      <c r="V2" s="37">
        <f t="shared" ref="V2:V7" si="3">S2*T2</f>
        <v>133712</v>
      </c>
      <c r="W2" s="37">
        <f t="shared" ref="W2:W7" si="4">N2*O2*T2</f>
        <v>812500</v>
      </c>
      <c r="X2" s="39">
        <f t="shared" ref="X2:X7" si="5">Q2*N2/S2</f>
        <v>3.4589266483187747E-3</v>
      </c>
      <c r="Y2" s="37">
        <f t="shared" ref="Y2:Y7" ca="1" si="6">YEARFRAC($A$1,M2)</f>
        <v>2.5000000000000001E-2</v>
      </c>
      <c r="Z2" s="37">
        <f t="shared" ref="Z2:Z7" ca="1" si="7">M2-$A$1</f>
        <v>9</v>
      </c>
      <c r="AA2" s="39">
        <f t="shared" ref="AA2:AA7" ca="1" si="8">X2/Y2</f>
        <v>0.13835706593275099</v>
      </c>
      <c r="AB2" s="37"/>
      <c r="AG2" t="s">
        <v>145</v>
      </c>
      <c r="AK2" t="s">
        <v>99</v>
      </c>
      <c r="AL2" s="45">
        <v>17387.650000000001</v>
      </c>
      <c r="AM2" s="45">
        <v>17532.7</v>
      </c>
      <c r="AN2" s="45">
        <v>17386.900000000001</v>
      </c>
      <c r="AO2" s="45">
        <v>17523.900000000001</v>
      </c>
      <c r="AP2">
        <v>143.9</v>
      </c>
      <c r="AQ2">
        <v>0.83</v>
      </c>
      <c r="AR2" s="45">
        <v>3347.65</v>
      </c>
      <c r="AS2" s="45">
        <v>20873.57</v>
      </c>
      <c r="AT2" s="45">
        <v>17438.55</v>
      </c>
      <c r="AU2" s="45">
        <v>10790.2</v>
      </c>
      <c r="AV2">
        <v>53.18</v>
      </c>
      <c r="AW2">
        <v>5.8</v>
      </c>
      <c r="AX2">
        <v>5.15</v>
      </c>
    </row>
    <row r="3" spans="1:50">
      <c r="A3" s="41"/>
      <c r="B3" t="s">
        <v>472</v>
      </c>
      <c r="D3" t="s">
        <v>749</v>
      </c>
      <c r="F3">
        <v>260</v>
      </c>
      <c r="I3">
        <f t="shared" si="0"/>
        <v>4870.8</v>
      </c>
      <c r="J3">
        <f t="shared" si="1"/>
        <v>4600.2</v>
      </c>
      <c r="K3">
        <f t="shared" si="1"/>
        <v>5953.2000000000007</v>
      </c>
      <c r="L3">
        <f t="shared" si="1"/>
        <v>6223.7999999999993</v>
      </c>
      <c r="M3" s="40">
        <v>44525</v>
      </c>
      <c r="N3" s="37">
        <f>VLOOKUP(TRIM($B3),Lots!$B:$E,2,0)</f>
        <v>125</v>
      </c>
      <c r="O3" s="37">
        <v>4500</v>
      </c>
      <c r="P3" s="39">
        <f t="shared" ref="P3:P7" si="9">O3/D3</f>
        <v>0.83148558758314861</v>
      </c>
      <c r="Q3" s="37" t="str">
        <f t="shared" ref="Q3:Q9" si="10">mrigxl_getStockOptionQuote(B3,M3,O3,"PE","SIRIUS")</f>
        <v>9.55</v>
      </c>
      <c r="R3" s="37">
        <v>21.96</v>
      </c>
      <c r="S3" s="37">
        <v>97350</v>
      </c>
      <c r="T3" s="37">
        <v>1</v>
      </c>
      <c r="U3" s="37">
        <f t="shared" si="2"/>
        <v>1193.75</v>
      </c>
      <c r="V3" s="37">
        <f t="shared" si="3"/>
        <v>97350</v>
      </c>
      <c r="W3" s="37">
        <f t="shared" si="4"/>
        <v>562500</v>
      </c>
      <c r="X3" s="39">
        <f t="shared" si="5"/>
        <v>1.2262455059065229E-2</v>
      </c>
      <c r="Y3" s="37">
        <f t="shared" ca="1" si="6"/>
        <v>2.5000000000000001E-2</v>
      </c>
      <c r="Z3" s="37">
        <f t="shared" ca="1" si="7"/>
        <v>9</v>
      </c>
      <c r="AA3" s="39">
        <f t="shared" ca="1" si="8"/>
        <v>0.4904982023626091</v>
      </c>
      <c r="AB3" s="37"/>
      <c r="AG3" t="s">
        <v>146</v>
      </c>
      <c r="AK3" t="s">
        <v>426</v>
      </c>
      <c r="AL3" s="45">
        <v>116</v>
      </c>
      <c r="AM3" s="45">
        <v>123.75</v>
      </c>
      <c r="AN3" s="45">
        <v>116</v>
      </c>
      <c r="AO3" s="45">
        <v>123.65</v>
      </c>
      <c r="AP3">
        <v>7.75</v>
      </c>
      <c r="AQ3">
        <v>6.69</v>
      </c>
      <c r="AR3">
        <v>412.77</v>
      </c>
      <c r="AS3" s="45">
        <v>502.79</v>
      </c>
      <c r="AT3" s="45">
        <v>123.75</v>
      </c>
      <c r="AU3" s="45">
        <v>78.099999999999994</v>
      </c>
      <c r="AV3">
        <v>36.1</v>
      </c>
      <c r="AW3">
        <v>4.04</v>
      </c>
      <c r="AX3">
        <v>-1.99</v>
      </c>
    </row>
    <row r="4" spans="1:50">
      <c r="A4" s="41"/>
      <c r="B4" s="36" t="s">
        <v>434</v>
      </c>
      <c r="C4" s="36"/>
      <c r="D4" s="36" t="s">
        <v>750</v>
      </c>
      <c r="E4" s="36"/>
      <c r="F4" s="36">
        <v>177</v>
      </c>
      <c r="G4" s="69" t="s">
        <v>587</v>
      </c>
      <c r="H4" s="70" t="s">
        <v>588</v>
      </c>
      <c r="I4" s="36">
        <f t="shared" si="0"/>
        <v>2191.5</v>
      </c>
      <c r="J4" s="36">
        <f t="shared" si="1"/>
        <v>2069.75</v>
      </c>
      <c r="K4" s="36">
        <f t="shared" si="1"/>
        <v>2678.5</v>
      </c>
      <c r="L4" s="36">
        <f t="shared" si="1"/>
        <v>2800.25</v>
      </c>
      <c r="M4" s="47">
        <v>44525</v>
      </c>
      <c r="N4" s="48">
        <f>VLOOKUP(TRIM($B4),Lots!$B:$E,2,0)</f>
        <v>375</v>
      </c>
      <c r="O4" s="48">
        <v>2200</v>
      </c>
      <c r="P4" s="49">
        <f t="shared" si="9"/>
        <v>0.90349075975359339</v>
      </c>
      <c r="Q4" s="48" t="str">
        <f t="shared" si="10"/>
        <v>4.50</v>
      </c>
      <c r="R4" s="48">
        <v>28.39</v>
      </c>
      <c r="S4" s="48">
        <v>116776</v>
      </c>
      <c r="T4" s="48">
        <v>1</v>
      </c>
      <c r="U4" s="48">
        <f t="shared" si="2"/>
        <v>1687.5</v>
      </c>
      <c r="V4" s="48">
        <f t="shared" si="3"/>
        <v>116776</v>
      </c>
      <c r="W4" s="48">
        <f t="shared" si="4"/>
        <v>825000</v>
      </c>
      <c r="X4" s="49">
        <f t="shared" si="5"/>
        <v>1.4450743303418511E-2</v>
      </c>
      <c r="Y4" s="48">
        <f t="shared" ca="1" si="6"/>
        <v>2.5000000000000001E-2</v>
      </c>
      <c r="Z4" s="48">
        <f t="shared" ca="1" si="7"/>
        <v>9</v>
      </c>
      <c r="AA4" s="49">
        <f t="shared" ca="1" si="8"/>
        <v>0.57802973213674036</v>
      </c>
      <c r="AB4" s="37"/>
      <c r="AG4" t="s">
        <v>147</v>
      </c>
      <c r="AK4" t="s">
        <v>203</v>
      </c>
      <c r="AL4">
        <v>697</v>
      </c>
      <c r="AM4">
        <v>734.95</v>
      </c>
      <c r="AN4">
        <v>696.15</v>
      </c>
      <c r="AO4">
        <v>725.55</v>
      </c>
      <c r="AP4">
        <v>31.35</v>
      </c>
      <c r="AQ4">
        <v>4.5199999999999996</v>
      </c>
      <c r="AR4">
        <v>509.11</v>
      </c>
      <c r="AS4">
        <v>3669.19</v>
      </c>
      <c r="AT4">
        <v>734.95</v>
      </c>
      <c r="AU4">
        <v>394</v>
      </c>
      <c r="AV4">
        <v>53.04</v>
      </c>
      <c r="AW4">
        <v>14.43</v>
      </c>
      <c r="AX4">
        <v>8.9700000000000006</v>
      </c>
    </row>
    <row r="5" spans="1:50">
      <c r="A5" s="41"/>
      <c r="B5" s="36" t="s">
        <v>393</v>
      </c>
      <c r="C5" s="36" t="s">
        <v>756</v>
      </c>
      <c r="D5" s="36" t="s">
        <v>751</v>
      </c>
      <c r="E5" s="36"/>
      <c r="F5" s="36"/>
      <c r="G5" s="36" t="s">
        <v>590</v>
      </c>
      <c r="H5" s="36" t="s">
        <v>591</v>
      </c>
      <c r="I5" s="36">
        <f t="shared" si="0"/>
        <v>6115.5</v>
      </c>
      <c r="J5" s="36">
        <f t="shared" si="1"/>
        <v>5775.75</v>
      </c>
      <c r="K5" s="36">
        <f t="shared" si="1"/>
        <v>7474.5000000000009</v>
      </c>
      <c r="L5" s="36">
        <f t="shared" si="1"/>
        <v>7814.2499999999991</v>
      </c>
      <c r="M5" s="47">
        <v>44525</v>
      </c>
      <c r="N5" s="48">
        <f>VLOOKUP(TRIM($B5),Lots!$B:$E,2,0)</f>
        <v>150</v>
      </c>
      <c r="O5" s="48">
        <v>600</v>
      </c>
      <c r="P5" s="49">
        <f t="shared" si="9"/>
        <v>8.8300220750551883E-2</v>
      </c>
      <c r="Q5" s="48">
        <f t="shared" si="10"/>
        <v>-1</v>
      </c>
      <c r="R5" s="48">
        <v>39.409999999999997</v>
      </c>
      <c r="S5" s="48">
        <v>145115</v>
      </c>
      <c r="T5" s="48">
        <v>1</v>
      </c>
      <c r="U5" s="48">
        <f t="shared" si="2"/>
        <v>-150</v>
      </c>
      <c r="V5" s="48">
        <f t="shared" si="3"/>
        <v>145115</v>
      </c>
      <c r="W5" s="48">
        <f t="shared" si="4"/>
        <v>90000</v>
      </c>
      <c r="X5" s="49">
        <f t="shared" si="5"/>
        <v>-1.0336629569651656E-3</v>
      </c>
      <c r="Y5" s="48">
        <f t="shared" ca="1" si="6"/>
        <v>2.5000000000000001E-2</v>
      </c>
      <c r="Z5" s="48">
        <f t="shared" ca="1" si="7"/>
        <v>9</v>
      </c>
      <c r="AA5" s="49">
        <f t="shared" ca="1" si="8"/>
        <v>-4.1346518278606623E-2</v>
      </c>
      <c r="AB5" s="37"/>
      <c r="AK5" t="s">
        <v>112</v>
      </c>
      <c r="AL5">
        <v>155.5</v>
      </c>
      <c r="AM5">
        <v>162.25</v>
      </c>
      <c r="AN5">
        <v>154.25</v>
      </c>
      <c r="AO5">
        <v>161.25</v>
      </c>
      <c r="AP5">
        <v>6.55</v>
      </c>
      <c r="AQ5">
        <v>4.2300000000000004</v>
      </c>
      <c r="AR5">
        <v>221.03</v>
      </c>
      <c r="AS5">
        <v>351.45</v>
      </c>
      <c r="AT5">
        <v>165</v>
      </c>
      <c r="AU5">
        <v>109.55</v>
      </c>
      <c r="AV5">
        <v>29.05</v>
      </c>
      <c r="AW5">
        <v>13.56</v>
      </c>
      <c r="AX5">
        <v>7.62</v>
      </c>
    </row>
    <row r="6" spans="1:50">
      <c r="A6" s="41"/>
      <c r="B6" s="36" t="s">
        <v>572</v>
      </c>
      <c r="C6" s="50"/>
      <c r="D6" s="36" t="s">
        <v>752</v>
      </c>
      <c r="E6" s="36"/>
      <c r="F6" s="36"/>
      <c r="G6" s="36" t="s">
        <v>592</v>
      </c>
      <c r="H6" s="36" t="s">
        <v>593</v>
      </c>
      <c r="I6" s="36">
        <f t="shared" si="0"/>
        <v>5487.5250000000005</v>
      </c>
      <c r="J6" s="36">
        <f t="shared" si="1"/>
        <v>5182.6624999999995</v>
      </c>
      <c r="K6" s="36">
        <f t="shared" si="1"/>
        <v>6706.9750000000004</v>
      </c>
      <c r="L6" s="36">
        <f t="shared" si="1"/>
        <v>7011.8374999999996</v>
      </c>
      <c r="M6" s="47">
        <v>44525</v>
      </c>
      <c r="N6" s="48" t="e">
        <f>VLOOKUP(TRIM($B6),Lots!$B:$E,2,0)</f>
        <v>#N/A</v>
      </c>
      <c r="O6" s="48">
        <v>4400</v>
      </c>
      <c r="P6" s="49">
        <f t="shared" si="9"/>
        <v>0.72163680347697734</v>
      </c>
      <c r="Q6" s="48">
        <f t="shared" si="10"/>
        <v>-1</v>
      </c>
      <c r="R6" s="48">
        <v>29.34</v>
      </c>
      <c r="S6" s="48">
        <v>76077</v>
      </c>
      <c r="T6" s="48">
        <v>1</v>
      </c>
      <c r="U6" s="48" t="e">
        <f t="shared" si="2"/>
        <v>#N/A</v>
      </c>
      <c r="V6" s="48">
        <f t="shared" si="3"/>
        <v>76077</v>
      </c>
      <c r="W6" s="48" t="e">
        <f t="shared" si="4"/>
        <v>#N/A</v>
      </c>
      <c r="X6" s="49" t="e">
        <f t="shared" si="5"/>
        <v>#N/A</v>
      </c>
      <c r="Y6" s="48">
        <f t="shared" ca="1" si="6"/>
        <v>2.5000000000000001E-2</v>
      </c>
      <c r="Z6" s="48">
        <f t="shared" ca="1" si="7"/>
        <v>9</v>
      </c>
      <c r="AA6" s="49" t="e">
        <f t="shared" ca="1" si="8"/>
        <v>#N/A</v>
      </c>
      <c r="AB6" s="37"/>
      <c r="AG6" t="s">
        <v>148</v>
      </c>
      <c r="AK6" t="s">
        <v>427</v>
      </c>
      <c r="AL6" s="45">
        <v>124.25</v>
      </c>
      <c r="AM6" s="45">
        <v>130.69999999999999</v>
      </c>
      <c r="AN6" s="45">
        <v>124.25</v>
      </c>
      <c r="AO6" s="45">
        <v>128.94999999999999</v>
      </c>
      <c r="AP6">
        <v>5</v>
      </c>
      <c r="AQ6">
        <v>4.03</v>
      </c>
      <c r="AR6">
        <v>385.54</v>
      </c>
      <c r="AS6">
        <v>496.84</v>
      </c>
      <c r="AT6" s="45">
        <v>130.69999999999999</v>
      </c>
      <c r="AU6" s="45">
        <v>64.099999999999994</v>
      </c>
      <c r="AV6">
        <v>75.08</v>
      </c>
      <c r="AW6">
        <v>11.65</v>
      </c>
      <c r="AX6">
        <v>6.76</v>
      </c>
    </row>
    <row r="7" spans="1:50">
      <c r="A7" s="41"/>
      <c r="B7" s="36" t="s">
        <v>396</v>
      </c>
      <c r="C7" s="50"/>
      <c r="D7" s="36" t="s">
        <v>753</v>
      </c>
      <c r="E7" s="36"/>
      <c r="F7" s="36"/>
      <c r="G7" s="36" t="s">
        <v>592</v>
      </c>
      <c r="H7" s="36" t="s">
        <v>593</v>
      </c>
      <c r="I7" s="72">
        <f t="shared" si="0"/>
        <v>4220.0550000000003</v>
      </c>
      <c r="J7" s="72">
        <f t="shared" si="1"/>
        <v>3985.6074999999996</v>
      </c>
      <c r="K7" s="72">
        <f t="shared" si="1"/>
        <v>5157.8450000000003</v>
      </c>
      <c r="L7" s="72">
        <f t="shared" si="1"/>
        <v>5392.2924999999996</v>
      </c>
      <c r="M7" s="47">
        <v>44525</v>
      </c>
      <c r="N7" s="48">
        <f>VLOOKUP(TRIM($B7),Lots!$B:$E,2,0)</f>
        <v>400</v>
      </c>
      <c r="O7" s="48">
        <v>4000</v>
      </c>
      <c r="P7" s="49">
        <f t="shared" si="9"/>
        <v>0.85306945051664018</v>
      </c>
      <c r="Q7" s="48" t="str">
        <f t="shared" si="10"/>
        <v>4.15</v>
      </c>
      <c r="R7" s="48">
        <v>51</v>
      </c>
      <c r="S7" s="48">
        <v>143316</v>
      </c>
      <c r="T7" s="48">
        <v>1</v>
      </c>
      <c r="U7" s="48">
        <f>Q7*N7*T7</f>
        <v>1660.0000000000002</v>
      </c>
      <c r="V7" s="48">
        <f t="shared" si="3"/>
        <v>143316</v>
      </c>
      <c r="W7" s="48">
        <f t="shared" si="4"/>
        <v>1600000</v>
      </c>
      <c r="X7" s="49">
        <f t="shared" si="5"/>
        <v>1.1582796059058306E-2</v>
      </c>
      <c r="Y7" s="48">
        <f t="shared" ca="1" si="6"/>
        <v>2.5000000000000001E-2</v>
      </c>
      <c r="Z7" s="48">
        <f t="shared" ca="1" si="7"/>
        <v>9</v>
      </c>
      <c r="AA7" s="49">
        <f t="shared" ca="1" si="8"/>
        <v>0.46331184236233225</v>
      </c>
      <c r="AB7" s="37"/>
      <c r="AG7" t="s">
        <v>149</v>
      </c>
      <c r="AK7" t="s">
        <v>434</v>
      </c>
      <c r="AL7" s="45">
        <v>2060</v>
      </c>
      <c r="AM7" s="45">
        <v>2133</v>
      </c>
      <c r="AN7" s="45">
        <v>2060</v>
      </c>
      <c r="AO7" s="45">
        <v>2123</v>
      </c>
      <c r="AP7">
        <v>67.3</v>
      </c>
      <c r="AQ7">
        <v>3.27</v>
      </c>
      <c r="AR7">
        <v>25.33</v>
      </c>
      <c r="AS7">
        <v>535.33000000000004</v>
      </c>
      <c r="AT7" s="45">
        <v>2133</v>
      </c>
      <c r="AU7" s="45">
        <v>1076</v>
      </c>
      <c r="AV7">
        <v>78.7</v>
      </c>
      <c r="AW7">
        <v>15.56</v>
      </c>
      <c r="AX7">
        <v>11.85</v>
      </c>
    </row>
    <row r="8" spans="1:50">
      <c r="A8" s="41"/>
      <c r="B8" s="36" t="s">
        <v>748</v>
      </c>
      <c r="C8" s="36" t="s">
        <v>756</v>
      </c>
      <c r="D8" t="s">
        <v>754</v>
      </c>
      <c r="G8" s="36" t="s">
        <v>592</v>
      </c>
      <c r="H8" s="36" t="s">
        <v>593</v>
      </c>
      <c r="I8" s="72">
        <f t="shared" si="0"/>
        <v>6174</v>
      </c>
      <c r="J8" s="72">
        <f t="shared" si="1"/>
        <v>5831</v>
      </c>
      <c r="K8" s="72">
        <f t="shared" si="1"/>
        <v>7546.0000000000009</v>
      </c>
      <c r="L8" s="72">
        <f t="shared" si="1"/>
        <v>7888.9999999999991</v>
      </c>
      <c r="M8" s="47">
        <v>44525</v>
      </c>
      <c r="N8" s="48" t="e">
        <f>VLOOKUP(TRIM($B8),Lots!$B:$E,2,0)</f>
        <v>#N/A</v>
      </c>
      <c r="O8" s="48">
        <v>4650</v>
      </c>
      <c r="P8" s="49">
        <f t="shared" ref="P8:P9" si="11">O8/D8</f>
        <v>0.67784256559766765</v>
      </c>
      <c r="Q8" s="48">
        <f t="shared" si="10"/>
        <v>-1</v>
      </c>
      <c r="R8" s="48">
        <v>29.34</v>
      </c>
      <c r="S8" s="48">
        <v>82682.720000000001</v>
      </c>
      <c r="T8" s="48">
        <v>1</v>
      </c>
      <c r="U8" s="48" t="e">
        <f t="shared" ref="U8:U9" si="12">Q8*N8*T8</f>
        <v>#N/A</v>
      </c>
      <c r="V8" s="48">
        <f t="shared" ref="V8:V9" si="13">S8*T8</f>
        <v>82682.720000000001</v>
      </c>
      <c r="W8" s="48" t="e">
        <f t="shared" ref="W8:W9" si="14">N8*O8*T8</f>
        <v>#N/A</v>
      </c>
      <c r="X8" s="49" t="e">
        <f t="shared" ref="X8:X9" si="15">Q8*N8/S8</f>
        <v>#N/A</v>
      </c>
      <c r="Y8" s="48">
        <f t="shared" ref="Y8:Y9" ca="1" si="16">YEARFRAC($A$1,M8)</f>
        <v>2.5000000000000001E-2</v>
      </c>
      <c r="Z8" s="48">
        <f t="shared" ref="Z8:Z9" ca="1" si="17">M8-$A$1</f>
        <v>9</v>
      </c>
      <c r="AA8" s="49" t="e">
        <f t="shared" ref="AA8:AA9" ca="1" si="18">X8/Y8</f>
        <v>#N/A</v>
      </c>
      <c r="AB8" s="37"/>
      <c r="AG8" t="s">
        <v>150</v>
      </c>
      <c r="AK8" t="s">
        <v>402</v>
      </c>
      <c r="AL8" s="45">
        <v>1238.6500000000001</v>
      </c>
      <c r="AM8" s="45">
        <v>1288.95</v>
      </c>
      <c r="AN8" s="45">
        <v>1230.25</v>
      </c>
      <c r="AO8" s="45">
        <v>1274.9000000000001</v>
      </c>
      <c r="AP8">
        <v>36.25</v>
      </c>
      <c r="AQ8">
        <v>2.93</v>
      </c>
      <c r="AR8">
        <v>54.11</v>
      </c>
      <c r="AS8">
        <v>683.43</v>
      </c>
      <c r="AT8" s="45">
        <v>1288.95</v>
      </c>
      <c r="AU8" s="45">
        <v>744.15</v>
      </c>
      <c r="AV8">
        <v>60.37</v>
      </c>
      <c r="AW8">
        <v>13.46</v>
      </c>
      <c r="AX8">
        <v>10.65</v>
      </c>
    </row>
    <row r="9" spans="1:50">
      <c r="A9" s="41"/>
      <c r="B9" s="36" t="s">
        <v>747</v>
      </c>
      <c r="C9" s="36" t="s">
        <v>756</v>
      </c>
      <c r="D9" t="s">
        <v>755</v>
      </c>
      <c r="G9" s="36" t="s">
        <v>592</v>
      </c>
      <c r="H9" s="36" t="s">
        <v>593</v>
      </c>
      <c r="I9" s="72" t="e">
        <f t="shared" si="0"/>
        <v>#VALUE!</v>
      </c>
      <c r="J9" s="72" t="e">
        <f t="shared" si="1"/>
        <v>#VALUE!</v>
      </c>
      <c r="K9" s="72" t="e">
        <f t="shared" si="1"/>
        <v>#VALUE!</v>
      </c>
      <c r="L9" s="72" t="e">
        <f t="shared" si="1"/>
        <v>#VALUE!</v>
      </c>
      <c r="M9" s="47">
        <v>44525</v>
      </c>
      <c r="N9" s="48" t="e">
        <f>VLOOKUP(TRIM($B9),Lots!$B:$E,2,0)</f>
        <v>#N/A</v>
      </c>
      <c r="O9" s="48">
        <v>4650</v>
      </c>
      <c r="P9" s="49" t="e">
        <f t="shared" si="11"/>
        <v>#VALUE!</v>
      </c>
      <c r="Q9" s="48">
        <f t="shared" si="10"/>
        <v>-1</v>
      </c>
      <c r="R9" s="48">
        <v>29.34</v>
      </c>
      <c r="S9" s="48">
        <v>82682.720000000001</v>
      </c>
      <c r="T9" s="48">
        <v>1</v>
      </c>
      <c r="U9" s="48" t="e">
        <f t="shared" si="12"/>
        <v>#N/A</v>
      </c>
      <c r="V9" s="48">
        <f t="shared" si="13"/>
        <v>82682.720000000001</v>
      </c>
      <c r="W9" s="48" t="e">
        <f t="shared" si="14"/>
        <v>#N/A</v>
      </c>
      <c r="X9" s="49" t="e">
        <f t="shared" si="15"/>
        <v>#N/A</v>
      </c>
      <c r="Y9" s="48">
        <f t="shared" ca="1" si="16"/>
        <v>2.5000000000000001E-2</v>
      </c>
      <c r="Z9" s="48">
        <f t="shared" ca="1" si="17"/>
        <v>9</v>
      </c>
      <c r="AA9" s="49" t="e">
        <f t="shared" ca="1" si="18"/>
        <v>#N/A</v>
      </c>
      <c r="AB9" s="37"/>
      <c r="AK9" t="s">
        <v>119</v>
      </c>
      <c r="AL9">
        <v>433</v>
      </c>
      <c r="AM9">
        <v>444.9</v>
      </c>
      <c r="AN9">
        <v>431.45</v>
      </c>
      <c r="AO9">
        <v>444.5</v>
      </c>
      <c r="AP9">
        <v>11.5</v>
      </c>
      <c r="AQ9">
        <v>2.66</v>
      </c>
      <c r="AR9">
        <v>181.99</v>
      </c>
      <c r="AS9">
        <v>797.97</v>
      </c>
      <c r="AT9">
        <v>467.45</v>
      </c>
      <c r="AU9">
        <v>175.5</v>
      </c>
      <c r="AV9">
        <v>123.93</v>
      </c>
      <c r="AW9">
        <v>4.63</v>
      </c>
      <c r="AX9">
        <v>0.42</v>
      </c>
    </row>
    <row r="10" spans="1:50">
      <c r="A10" s="41"/>
      <c r="I10" s="8"/>
      <c r="J10" s="8"/>
      <c r="K10" s="8"/>
      <c r="L10" s="8"/>
      <c r="M10" s="8"/>
      <c r="N10" s="37"/>
      <c r="O10" s="37"/>
      <c r="P10" s="37"/>
      <c r="Q10" s="37"/>
      <c r="R10" s="37"/>
      <c r="S10" s="37"/>
      <c r="T10" s="37"/>
      <c r="U10" s="37"/>
      <c r="V10" s="37"/>
      <c r="W10" s="37"/>
      <c r="Y10" s="37"/>
      <c r="Z10" s="37"/>
      <c r="AB10" s="37"/>
      <c r="AG10" t="s">
        <v>151</v>
      </c>
      <c r="AK10" t="s">
        <v>399</v>
      </c>
      <c r="AL10" s="45">
        <v>174</v>
      </c>
      <c r="AM10" s="45">
        <v>179</v>
      </c>
      <c r="AN10" s="45">
        <v>173.75</v>
      </c>
      <c r="AO10" s="45">
        <v>177.95</v>
      </c>
      <c r="AP10">
        <v>3.85</v>
      </c>
      <c r="AQ10">
        <v>2.21</v>
      </c>
      <c r="AR10">
        <v>126.27</v>
      </c>
      <c r="AS10">
        <v>224.16</v>
      </c>
      <c r="AT10" s="45">
        <v>188.63</v>
      </c>
      <c r="AU10" s="45">
        <v>115.95</v>
      </c>
      <c r="AV10">
        <v>3.76</v>
      </c>
      <c r="AW10">
        <v>-1.52</v>
      </c>
      <c r="AX10">
        <v>-5.76</v>
      </c>
    </row>
    <row r="11" spans="1:50">
      <c r="A11" s="41"/>
      <c r="I11" s="8"/>
      <c r="J11" s="8"/>
      <c r="K11" s="8"/>
      <c r="L11" s="8"/>
      <c r="M11" s="8"/>
      <c r="N11" s="37"/>
      <c r="O11" s="37"/>
      <c r="P11" s="37"/>
      <c r="Q11" s="37"/>
      <c r="R11" s="37"/>
      <c r="S11" s="37"/>
      <c r="T11" s="37"/>
      <c r="U11" s="37"/>
      <c r="V11" s="37"/>
      <c r="W11" s="37"/>
      <c r="Y11" s="37"/>
      <c r="Z11" s="37"/>
      <c r="AB11" s="37"/>
      <c r="AC11" s="44"/>
      <c r="AK11" t="s">
        <v>116</v>
      </c>
      <c r="AL11" s="45">
        <v>1036</v>
      </c>
      <c r="AM11" s="45">
        <v>1059.8</v>
      </c>
      <c r="AN11" s="45">
        <v>1027.5</v>
      </c>
      <c r="AO11" s="45">
        <v>1057.45</v>
      </c>
      <c r="AP11">
        <v>20.85</v>
      </c>
      <c r="AQ11">
        <v>2.0099999999999998</v>
      </c>
      <c r="AR11">
        <v>52.97</v>
      </c>
      <c r="AS11">
        <v>552.9</v>
      </c>
      <c r="AT11" s="45">
        <v>1119.5</v>
      </c>
      <c r="AU11" s="45">
        <v>485</v>
      </c>
      <c r="AV11">
        <v>73.540000000000006</v>
      </c>
      <c r="AW11">
        <v>3.77</v>
      </c>
      <c r="AX11">
        <v>1.22</v>
      </c>
    </row>
    <row r="12" spans="1:50">
      <c r="A12" s="41"/>
      <c r="I12" s="8"/>
      <c r="J12" s="8"/>
      <c r="K12" s="8"/>
      <c r="L12" s="8"/>
      <c r="M12" s="8"/>
      <c r="N12" s="37"/>
      <c r="O12" s="37"/>
      <c r="P12" s="37"/>
      <c r="Q12" s="37"/>
      <c r="R12" s="37"/>
      <c r="S12" s="37"/>
      <c r="T12" s="37"/>
      <c r="U12" s="37"/>
      <c r="V12" s="37"/>
      <c r="W12" s="37"/>
      <c r="Y12" s="37"/>
      <c r="Z12" s="37"/>
      <c r="AB12" s="37"/>
      <c r="AC12" s="44"/>
      <c r="AG12" t="s">
        <v>152</v>
      </c>
      <c r="AK12" t="s">
        <v>299</v>
      </c>
      <c r="AL12" s="45">
        <v>306.10000000000002</v>
      </c>
      <c r="AM12" s="45">
        <v>312.45</v>
      </c>
      <c r="AN12" s="45">
        <v>306.10000000000002</v>
      </c>
      <c r="AO12" s="45">
        <v>312.2</v>
      </c>
      <c r="AP12">
        <v>6.1</v>
      </c>
      <c r="AQ12">
        <v>1.99</v>
      </c>
      <c r="AR12">
        <v>211.6</v>
      </c>
      <c r="AS12">
        <v>653.37</v>
      </c>
      <c r="AT12" s="45">
        <v>360.75</v>
      </c>
      <c r="AU12" s="45">
        <v>122.15</v>
      </c>
      <c r="AV12">
        <v>110.16</v>
      </c>
      <c r="AW12">
        <v>2.8</v>
      </c>
      <c r="AX12">
        <v>-0.37</v>
      </c>
    </row>
    <row r="13" spans="1:50">
      <c r="A13" s="41"/>
      <c r="I13" s="8"/>
      <c r="J13" s="8"/>
      <c r="K13" s="8"/>
      <c r="L13" s="8"/>
      <c r="M13" s="8"/>
      <c r="N13" s="37"/>
      <c r="O13" s="37"/>
      <c r="P13" s="37"/>
      <c r="Q13" s="37"/>
      <c r="R13" s="37"/>
      <c r="S13" s="37"/>
      <c r="T13" s="37"/>
      <c r="U13" s="37"/>
      <c r="V13" s="37"/>
      <c r="W13" s="37"/>
      <c r="Y13" s="37"/>
      <c r="Z13" s="37"/>
      <c r="AB13" s="37"/>
      <c r="AC13" s="44"/>
      <c r="AG13" t="s">
        <v>153</v>
      </c>
      <c r="AK13" t="s">
        <v>101</v>
      </c>
      <c r="AL13" s="45">
        <v>3882.1</v>
      </c>
      <c r="AM13" s="45">
        <v>3980</v>
      </c>
      <c r="AN13" s="45">
        <v>3866</v>
      </c>
      <c r="AO13" s="45">
        <v>3950</v>
      </c>
      <c r="AP13">
        <v>64.099999999999994</v>
      </c>
      <c r="AQ13">
        <v>1.65</v>
      </c>
      <c r="AR13">
        <v>21.45</v>
      </c>
      <c r="AS13" s="45">
        <v>842.22</v>
      </c>
      <c r="AT13" s="45">
        <v>3980</v>
      </c>
      <c r="AU13">
        <v>2302.6</v>
      </c>
      <c r="AV13">
        <v>58.55</v>
      </c>
      <c r="AW13">
        <v>13.74</v>
      </c>
      <c r="AX13">
        <v>12.2</v>
      </c>
    </row>
    <row r="14" spans="1:50">
      <c r="A14" s="41"/>
      <c r="I14" s="8"/>
      <c r="J14" s="8"/>
      <c r="K14" s="8"/>
      <c r="L14" s="8"/>
      <c r="M14" s="8"/>
      <c r="N14" s="37"/>
      <c r="O14" s="37"/>
      <c r="P14" s="37"/>
      <c r="Q14" s="37"/>
      <c r="R14" s="37"/>
      <c r="S14" s="37"/>
      <c r="T14" s="37"/>
      <c r="U14" s="37"/>
      <c r="V14" s="37"/>
      <c r="W14" s="37"/>
      <c r="Y14" s="37"/>
      <c r="Z14" s="37"/>
      <c r="AB14" s="37"/>
      <c r="AC14" s="44"/>
      <c r="AG14" t="s">
        <v>154</v>
      </c>
      <c r="AK14" t="s">
        <v>104</v>
      </c>
      <c r="AL14" s="45">
        <v>478.2</v>
      </c>
      <c r="AM14" s="45">
        <v>487.4</v>
      </c>
      <c r="AN14" s="45">
        <v>474.35</v>
      </c>
      <c r="AO14" s="45">
        <v>485.45</v>
      </c>
      <c r="AP14">
        <v>7.5</v>
      </c>
      <c r="AQ14">
        <v>1.57</v>
      </c>
      <c r="AR14">
        <v>110.68</v>
      </c>
      <c r="AS14">
        <v>532.1</v>
      </c>
      <c r="AT14" s="45">
        <v>487.4</v>
      </c>
      <c r="AU14" s="45">
        <v>154.4</v>
      </c>
      <c r="AV14">
        <v>176.14</v>
      </c>
      <c r="AW14">
        <v>9.89</v>
      </c>
      <c r="AX14">
        <v>8.1199999999999992</v>
      </c>
    </row>
    <row r="15" spans="1:50">
      <c r="A15" s="41"/>
      <c r="I15" s="8"/>
      <c r="J15" s="8"/>
      <c r="K15" s="8"/>
      <c r="L15" s="8"/>
      <c r="M15" s="8"/>
      <c r="N15" s="37"/>
      <c r="O15" s="37"/>
      <c r="P15" s="37"/>
      <c r="Q15" s="37"/>
      <c r="R15" s="37"/>
      <c r="S15" s="37"/>
      <c r="T15" s="37"/>
      <c r="U15" s="37"/>
      <c r="V15" s="37"/>
      <c r="W15" s="37"/>
      <c r="Y15" s="37"/>
      <c r="Z15" s="37"/>
      <c r="AB15" s="37"/>
      <c r="AC15" s="44"/>
      <c r="AG15" t="s">
        <v>155</v>
      </c>
      <c r="AK15" t="s">
        <v>172</v>
      </c>
      <c r="AL15" s="45">
        <v>758.55</v>
      </c>
      <c r="AM15" s="45">
        <v>769.8</v>
      </c>
      <c r="AN15" s="45">
        <v>753.6</v>
      </c>
      <c r="AO15" s="45">
        <v>766.75</v>
      </c>
      <c r="AP15">
        <v>11.35</v>
      </c>
      <c r="AQ15">
        <v>1.5</v>
      </c>
      <c r="AR15">
        <v>60.95</v>
      </c>
      <c r="AS15">
        <v>465.02</v>
      </c>
      <c r="AT15" s="45">
        <v>901</v>
      </c>
      <c r="AU15" s="45">
        <v>312.10000000000002</v>
      </c>
      <c r="AV15">
        <v>118.04</v>
      </c>
      <c r="AW15">
        <v>8.4700000000000006</v>
      </c>
      <c r="AX15">
        <v>7.28</v>
      </c>
    </row>
    <row r="16" spans="1:50">
      <c r="A16" s="41"/>
      <c r="I16" s="8"/>
      <c r="J16" s="8"/>
      <c r="K16" s="8"/>
      <c r="L16" s="8"/>
      <c r="M16" s="8"/>
      <c r="N16" s="37"/>
      <c r="O16" s="37"/>
      <c r="P16" s="37"/>
      <c r="Q16" s="37"/>
      <c r="R16" s="37"/>
      <c r="S16" s="37"/>
      <c r="T16" s="37"/>
      <c r="U16" s="37"/>
      <c r="V16" s="37"/>
      <c r="W16" s="37"/>
      <c r="Y16" s="37"/>
      <c r="Z16" s="37"/>
      <c r="AB16" s="37"/>
      <c r="AC16" s="44"/>
      <c r="AG16" t="s">
        <v>156</v>
      </c>
      <c r="AK16" t="s">
        <v>105</v>
      </c>
      <c r="AL16">
        <v>1693.25</v>
      </c>
      <c r="AM16">
        <v>1715.1</v>
      </c>
      <c r="AN16">
        <v>1690.2</v>
      </c>
      <c r="AO16">
        <v>1710.6</v>
      </c>
      <c r="AP16">
        <v>24.45</v>
      </c>
      <c r="AQ16">
        <v>1.45</v>
      </c>
      <c r="AR16">
        <v>34.69</v>
      </c>
      <c r="AS16">
        <v>591.04999999999995</v>
      </c>
      <c r="AT16">
        <v>1757</v>
      </c>
      <c r="AU16">
        <v>948.3</v>
      </c>
      <c r="AV16">
        <v>74.84</v>
      </c>
      <c r="AW16">
        <v>0.36</v>
      </c>
      <c r="AX16">
        <v>-1.52</v>
      </c>
    </row>
    <row r="17" spans="1:50">
      <c r="A17">
        <v>1</v>
      </c>
      <c r="I17">
        <f>$D17*(1+I$1)</f>
        <v>0</v>
      </c>
      <c r="J17">
        <f t="shared" ref="J17:L36" si="19">$D17*(1+J$1)</f>
        <v>0</v>
      </c>
      <c r="K17">
        <f t="shared" si="19"/>
        <v>0</v>
      </c>
      <c r="L17">
        <f t="shared" si="19"/>
        <v>0</v>
      </c>
      <c r="M17" s="40">
        <v>44497</v>
      </c>
      <c r="N17" s="37" t="e">
        <f>VLOOKUP(TRIM($B17),Lots!$B:$E,2,0)</f>
        <v>#N/A</v>
      </c>
      <c r="O17" s="37"/>
      <c r="P17" s="37"/>
      <c r="Q17" s="37"/>
      <c r="R17" s="37"/>
      <c r="S17" s="37">
        <v>-1</v>
      </c>
      <c r="T17" s="37">
        <v>0</v>
      </c>
      <c r="U17" s="37" t="e">
        <f t="shared" ref="U17:U36" si="20">Q17*N17*T17</f>
        <v>#N/A</v>
      </c>
      <c r="V17" s="37">
        <f t="shared" ref="V17:V36" si="21">S17*T17</f>
        <v>0</v>
      </c>
      <c r="W17" s="37" t="e">
        <f t="shared" ref="W17:W36" si="22">N17*O17*T17</f>
        <v>#N/A</v>
      </c>
      <c r="X17" s="39" t="e">
        <f t="shared" ref="X17:X36" si="23">Q17*N17/S17</f>
        <v>#N/A</v>
      </c>
      <c r="Y17" s="37">
        <f t="shared" ref="Y17:Y37" ca="1" si="24">YEARFRAC($A$1,M17)</f>
        <v>0.05</v>
      </c>
      <c r="Z17" s="37">
        <f ca="1">M17-$A$1</f>
        <v>-19</v>
      </c>
      <c r="AA17" s="39" t="e">
        <f t="shared" ref="AA17:AA22" ca="1" si="25">X17/Y17</f>
        <v>#N/A</v>
      </c>
      <c r="AC17" s="44"/>
      <c r="AG17" t="s">
        <v>157</v>
      </c>
      <c r="AK17" t="s">
        <v>471</v>
      </c>
      <c r="AL17" s="45">
        <v>756.8</v>
      </c>
      <c r="AM17" s="45">
        <v>763.6</v>
      </c>
      <c r="AN17" s="45">
        <v>752.6</v>
      </c>
      <c r="AO17" s="45">
        <v>762.5</v>
      </c>
      <c r="AP17">
        <v>10</v>
      </c>
      <c r="AQ17">
        <v>1.33</v>
      </c>
      <c r="AR17">
        <v>9.49</v>
      </c>
      <c r="AS17">
        <v>71.790000000000006</v>
      </c>
      <c r="AT17" s="45">
        <v>864.7</v>
      </c>
      <c r="AU17" s="45">
        <v>399</v>
      </c>
      <c r="AV17">
        <v>47.8</v>
      </c>
      <c r="AW17">
        <v>-1.33</v>
      </c>
      <c r="AX17">
        <v>-3.41</v>
      </c>
    </row>
    <row r="18" spans="1:50">
      <c r="A18">
        <v>2</v>
      </c>
      <c r="D18">
        <v>686</v>
      </c>
      <c r="G18" t="s">
        <v>590</v>
      </c>
      <c r="H18" t="s">
        <v>591</v>
      </c>
      <c r="I18">
        <f t="shared" ref="I18:I36" si="26">$D18*(1+I$1)</f>
        <v>617.4</v>
      </c>
      <c r="J18">
        <f t="shared" si="19"/>
        <v>583.1</v>
      </c>
      <c r="K18">
        <f t="shared" si="19"/>
        <v>754.6</v>
      </c>
      <c r="L18">
        <f t="shared" si="19"/>
        <v>788.9</v>
      </c>
      <c r="M18" s="40">
        <v>44497</v>
      </c>
      <c r="N18" s="37" t="e">
        <f>VLOOKUP(TRIM($B18),Lots!$B:$E,2,0)</f>
        <v>#N/A</v>
      </c>
      <c r="O18" s="37">
        <v>600</v>
      </c>
      <c r="P18" s="37"/>
      <c r="Q18" s="37">
        <v>7.9</v>
      </c>
      <c r="R18" s="37">
        <v>39.409999999999997</v>
      </c>
      <c r="S18" s="37">
        <v>144763</v>
      </c>
      <c r="T18" s="37">
        <v>1</v>
      </c>
      <c r="U18" s="37" t="e">
        <f t="shared" si="20"/>
        <v>#N/A</v>
      </c>
      <c r="V18" s="37">
        <f t="shared" si="21"/>
        <v>144763</v>
      </c>
      <c r="W18" s="37" t="e">
        <f t="shared" si="22"/>
        <v>#N/A</v>
      </c>
      <c r="X18" s="39" t="e">
        <f t="shared" si="23"/>
        <v>#N/A</v>
      </c>
      <c r="Y18" s="37">
        <f t="shared" ca="1" si="24"/>
        <v>0.05</v>
      </c>
      <c r="Z18" s="37">
        <f t="shared" ref="Z18:Z58" ca="1" si="27">M18-$A$1</f>
        <v>-19</v>
      </c>
      <c r="AA18" s="42" t="e">
        <f t="shared" ca="1" si="25"/>
        <v>#N/A</v>
      </c>
      <c r="AC18" s="44"/>
      <c r="AG18" t="s">
        <v>158</v>
      </c>
      <c r="AK18" t="s">
        <v>414</v>
      </c>
      <c r="AL18" s="45">
        <v>1700</v>
      </c>
      <c r="AM18" s="45">
        <v>1724.6</v>
      </c>
      <c r="AN18" s="45">
        <v>1697</v>
      </c>
      <c r="AO18" s="45">
        <v>1718.1</v>
      </c>
      <c r="AP18">
        <v>21.65</v>
      </c>
      <c r="AQ18">
        <v>1.28</v>
      </c>
      <c r="AR18">
        <v>24.19</v>
      </c>
      <c r="AS18">
        <v>414.79</v>
      </c>
      <c r="AT18" s="45">
        <v>1724.6</v>
      </c>
      <c r="AU18">
        <v>843</v>
      </c>
      <c r="AV18">
        <v>90.46</v>
      </c>
      <c r="AW18">
        <v>3.74</v>
      </c>
      <c r="AX18">
        <v>1.68</v>
      </c>
    </row>
    <row r="19" spans="1:50">
      <c r="A19">
        <v>3</v>
      </c>
      <c r="B19" s="36"/>
      <c r="C19" s="50"/>
      <c r="D19" s="36">
        <v>4903.8999999999996</v>
      </c>
      <c r="E19" s="36"/>
      <c r="F19" s="36"/>
      <c r="G19" s="36"/>
      <c r="H19" s="36"/>
      <c r="I19" s="36">
        <f t="shared" si="26"/>
        <v>4413.51</v>
      </c>
      <c r="J19" s="36">
        <f t="shared" si="19"/>
        <v>4168.3149999999996</v>
      </c>
      <c r="K19" s="36">
        <f t="shared" si="19"/>
        <v>5394.29</v>
      </c>
      <c r="L19" s="36">
        <f t="shared" si="19"/>
        <v>5639.4849999999988</v>
      </c>
      <c r="M19" s="47">
        <v>44497</v>
      </c>
      <c r="N19" s="48" t="e">
        <f>VLOOKUP(TRIM($B19),Lots!$B:$E,2,0)</f>
        <v>#N/A</v>
      </c>
      <c r="O19" s="48">
        <v>4400</v>
      </c>
      <c r="P19" s="48"/>
      <c r="Q19" s="48">
        <v>40</v>
      </c>
      <c r="R19" s="48">
        <v>0</v>
      </c>
      <c r="S19" s="48">
        <v>75855</v>
      </c>
      <c r="T19" s="48">
        <v>1</v>
      </c>
      <c r="U19" s="48" t="e">
        <f t="shared" si="20"/>
        <v>#N/A</v>
      </c>
      <c r="V19" s="48">
        <f t="shared" si="21"/>
        <v>75855</v>
      </c>
      <c r="W19" s="48" t="e">
        <f t="shared" si="22"/>
        <v>#N/A</v>
      </c>
      <c r="X19" s="49" t="e">
        <f t="shared" si="23"/>
        <v>#N/A</v>
      </c>
      <c r="Y19" s="48">
        <f t="shared" ca="1" si="24"/>
        <v>0.05</v>
      </c>
      <c r="Z19" s="48">
        <f t="shared" ca="1" si="27"/>
        <v>-19</v>
      </c>
      <c r="AA19" s="49" t="e">
        <f t="shared" ca="1" si="25"/>
        <v>#N/A</v>
      </c>
      <c r="AC19" s="44"/>
      <c r="AK19" t="s">
        <v>436</v>
      </c>
      <c r="AL19">
        <v>5122.95</v>
      </c>
      <c r="AM19">
        <v>5152.5</v>
      </c>
      <c r="AN19">
        <v>5090.1000000000004</v>
      </c>
      <c r="AO19">
        <v>5147.8999999999996</v>
      </c>
      <c r="AP19">
        <v>53.05</v>
      </c>
      <c r="AQ19">
        <v>1.04</v>
      </c>
      <c r="AR19">
        <v>2.79</v>
      </c>
      <c r="AS19">
        <v>142.76</v>
      </c>
      <c r="AT19">
        <v>5271.65</v>
      </c>
      <c r="AU19">
        <v>2985</v>
      </c>
      <c r="AV19">
        <v>62.66</v>
      </c>
      <c r="AW19">
        <v>5.08</v>
      </c>
      <c r="AX19">
        <v>2.95</v>
      </c>
    </row>
    <row r="20" spans="1:50">
      <c r="A20">
        <v>4</v>
      </c>
      <c r="D20">
        <v>800.6</v>
      </c>
      <c r="I20">
        <f t="shared" si="26"/>
        <v>720.54000000000008</v>
      </c>
      <c r="J20">
        <f t="shared" si="19"/>
        <v>680.51</v>
      </c>
      <c r="K20">
        <f t="shared" si="19"/>
        <v>880.66000000000008</v>
      </c>
      <c r="L20">
        <f t="shared" si="19"/>
        <v>920.68999999999994</v>
      </c>
      <c r="M20" s="40">
        <v>44497</v>
      </c>
      <c r="N20" s="37" t="e">
        <f>VLOOKUP(TRIM($B20),Lots!$B:$E,2,0)</f>
        <v>#N/A</v>
      </c>
      <c r="O20" s="37"/>
      <c r="P20" s="37"/>
      <c r="Q20" s="37"/>
      <c r="R20" s="37"/>
      <c r="S20" s="37">
        <v>-1</v>
      </c>
      <c r="T20" s="37">
        <v>0</v>
      </c>
      <c r="U20" s="37" t="e">
        <f t="shared" si="20"/>
        <v>#N/A</v>
      </c>
      <c r="V20" s="37">
        <f t="shared" si="21"/>
        <v>0</v>
      </c>
      <c r="W20" s="37" t="e">
        <f t="shared" si="22"/>
        <v>#N/A</v>
      </c>
      <c r="X20" s="39" t="e">
        <f t="shared" si="23"/>
        <v>#N/A</v>
      </c>
      <c r="Y20" s="37">
        <f t="shared" ca="1" si="24"/>
        <v>0.05</v>
      </c>
      <c r="Z20" s="37">
        <f t="shared" ca="1" si="27"/>
        <v>-19</v>
      </c>
      <c r="AA20" s="39" t="e">
        <f t="shared" ca="1" si="25"/>
        <v>#N/A</v>
      </c>
      <c r="AC20" s="44"/>
      <c r="AK20" t="s">
        <v>113</v>
      </c>
      <c r="AL20" s="45">
        <v>707.1</v>
      </c>
      <c r="AM20" s="45">
        <v>716</v>
      </c>
      <c r="AN20" s="45">
        <v>706.3</v>
      </c>
      <c r="AO20" s="45">
        <v>714.3</v>
      </c>
      <c r="AP20">
        <v>6.85</v>
      </c>
      <c r="AQ20">
        <v>0.97</v>
      </c>
      <c r="AR20">
        <v>49.54</v>
      </c>
      <c r="AS20">
        <v>351.82</v>
      </c>
      <c r="AT20" s="45">
        <v>734.8</v>
      </c>
      <c r="AU20">
        <v>333.75</v>
      </c>
      <c r="AV20">
        <v>96.4</v>
      </c>
      <c r="AW20">
        <v>1.66</v>
      </c>
      <c r="AX20">
        <v>2.87</v>
      </c>
    </row>
    <row r="21" spans="1:50">
      <c r="A21">
        <v>5</v>
      </c>
      <c r="D21">
        <v>981.65</v>
      </c>
      <c r="I21">
        <f t="shared" si="26"/>
        <v>883.48500000000001</v>
      </c>
      <c r="J21">
        <f t="shared" si="19"/>
        <v>834.40249999999992</v>
      </c>
      <c r="K21">
        <f t="shared" si="19"/>
        <v>1079.8150000000001</v>
      </c>
      <c r="L21">
        <f t="shared" si="19"/>
        <v>1128.8974999999998</v>
      </c>
      <c r="M21" s="40">
        <v>44497</v>
      </c>
      <c r="N21" s="37" t="e">
        <f>VLOOKUP(TRIM($B21),Lots!$B:$E,2,0)</f>
        <v>#N/A</v>
      </c>
      <c r="O21" s="37">
        <v>860</v>
      </c>
      <c r="P21" s="37"/>
      <c r="Q21" s="37">
        <v>5</v>
      </c>
      <c r="R21" s="37">
        <v>0</v>
      </c>
      <c r="S21" s="37">
        <v>116757</v>
      </c>
      <c r="T21" s="37">
        <v>1</v>
      </c>
      <c r="U21" s="37" t="e">
        <f t="shared" si="20"/>
        <v>#N/A</v>
      </c>
      <c r="V21" s="37">
        <f t="shared" si="21"/>
        <v>116757</v>
      </c>
      <c r="W21" s="37" t="e">
        <f t="shared" si="22"/>
        <v>#N/A</v>
      </c>
      <c r="X21" s="39" t="e">
        <f t="shared" si="23"/>
        <v>#N/A</v>
      </c>
      <c r="Y21" s="37">
        <f t="shared" ca="1" si="24"/>
        <v>0.05</v>
      </c>
      <c r="Z21" s="37">
        <f t="shared" ca="1" si="27"/>
        <v>-19</v>
      </c>
      <c r="AA21" s="39" t="e">
        <f t="shared" ca="1" si="25"/>
        <v>#N/A</v>
      </c>
      <c r="AC21" s="44"/>
      <c r="AK21" t="s">
        <v>235</v>
      </c>
      <c r="AL21" s="45">
        <v>2860</v>
      </c>
      <c r="AM21" s="45">
        <v>2885</v>
      </c>
      <c r="AN21" s="45">
        <v>2860</v>
      </c>
      <c r="AO21" s="45">
        <v>2878.7</v>
      </c>
      <c r="AP21">
        <v>27</v>
      </c>
      <c r="AQ21">
        <v>0.95</v>
      </c>
      <c r="AR21">
        <v>5.9</v>
      </c>
      <c r="AS21">
        <v>169.82</v>
      </c>
      <c r="AT21" s="45">
        <v>3629.05</v>
      </c>
      <c r="AU21" s="45">
        <v>2636</v>
      </c>
      <c r="AV21">
        <v>-4.95</v>
      </c>
      <c r="AW21">
        <v>4.78</v>
      </c>
      <c r="AX21">
        <v>0.38</v>
      </c>
    </row>
    <row r="22" spans="1:50">
      <c r="A22">
        <v>6</v>
      </c>
      <c r="D22">
        <v>344.8</v>
      </c>
      <c r="I22">
        <f t="shared" si="26"/>
        <v>310.32</v>
      </c>
      <c r="J22">
        <f t="shared" si="19"/>
        <v>293.08</v>
      </c>
      <c r="K22">
        <f t="shared" si="19"/>
        <v>379.28000000000003</v>
      </c>
      <c r="L22">
        <f t="shared" si="19"/>
        <v>396.52</v>
      </c>
      <c r="M22" s="40">
        <v>44497</v>
      </c>
      <c r="N22" s="37" t="e">
        <f>VLOOKUP(TRIM($B22),Lots!$B:$E,2,0)</f>
        <v>#N/A</v>
      </c>
      <c r="O22" s="37">
        <v>300</v>
      </c>
      <c r="P22" s="37"/>
      <c r="Q22" s="37">
        <v>4.9000000000000004</v>
      </c>
      <c r="R22" s="37">
        <v>41.23</v>
      </c>
      <c r="S22" s="37">
        <v>200077</v>
      </c>
      <c r="T22" s="37">
        <v>1</v>
      </c>
      <c r="U22" s="37" t="e">
        <f t="shared" si="20"/>
        <v>#N/A</v>
      </c>
      <c r="V22" s="37">
        <f t="shared" si="21"/>
        <v>200077</v>
      </c>
      <c r="W22" s="37" t="e">
        <f t="shared" si="22"/>
        <v>#N/A</v>
      </c>
      <c r="X22" s="39" t="e">
        <f t="shared" si="23"/>
        <v>#N/A</v>
      </c>
      <c r="Y22" s="37">
        <f t="shared" ca="1" si="24"/>
        <v>0.05</v>
      </c>
      <c r="Z22" s="37">
        <f t="shared" ca="1" si="27"/>
        <v>-19</v>
      </c>
      <c r="AA22" s="42" t="e">
        <f t="shared" ca="1" si="25"/>
        <v>#N/A</v>
      </c>
      <c r="AC22" s="44"/>
      <c r="AK22" t="s">
        <v>389</v>
      </c>
      <c r="AL22">
        <v>115.45</v>
      </c>
      <c r="AM22">
        <v>116.75</v>
      </c>
      <c r="AN22">
        <v>115.2</v>
      </c>
      <c r="AO22">
        <v>116.25</v>
      </c>
      <c r="AP22">
        <v>1</v>
      </c>
      <c r="AQ22">
        <v>0.87</v>
      </c>
      <c r="AR22">
        <v>103.24</v>
      </c>
      <c r="AS22">
        <v>119.97</v>
      </c>
      <c r="AT22">
        <v>117.85</v>
      </c>
      <c r="AU22">
        <v>71.650000000000006</v>
      </c>
      <c r="AV22">
        <v>40.57</v>
      </c>
      <c r="AW22">
        <v>8.44</v>
      </c>
      <c r="AX22">
        <v>10.130000000000001</v>
      </c>
    </row>
    <row r="23" spans="1:50">
      <c r="A23">
        <v>7</v>
      </c>
      <c r="B23" s="36"/>
      <c r="C23" s="36"/>
      <c r="D23" s="36">
        <v>146.1</v>
      </c>
      <c r="E23" s="36"/>
      <c r="F23" s="36"/>
      <c r="G23" s="36"/>
      <c r="H23" s="36"/>
      <c r="I23" s="36">
        <f t="shared" si="26"/>
        <v>131.49</v>
      </c>
      <c r="J23" s="36">
        <f t="shared" si="19"/>
        <v>124.18499999999999</v>
      </c>
      <c r="K23" s="36">
        <f t="shared" si="19"/>
        <v>160.71</v>
      </c>
      <c r="L23" s="36">
        <f t="shared" si="19"/>
        <v>168.01499999999999</v>
      </c>
      <c r="M23" s="47">
        <v>44497</v>
      </c>
      <c r="N23" s="48" t="e">
        <f>VLOOKUP(TRIM($B23),Lots!$B:$E,2,0)</f>
        <v>#N/A</v>
      </c>
      <c r="O23" s="48">
        <v>130</v>
      </c>
      <c r="P23" s="48"/>
      <c r="Q23" s="48">
        <v>1</v>
      </c>
      <c r="R23" s="48">
        <v>28.39</v>
      </c>
      <c r="S23" s="48">
        <v>86689</v>
      </c>
      <c r="T23" s="48">
        <v>1</v>
      </c>
      <c r="U23" s="48" t="e">
        <f t="shared" si="20"/>
        <v>#N/A</v>
      </c>
      <c r="V23" s="48">
        <f t="shared" si="21"/>
        <v>86689</v>
      </c>
      <c r="W23" s="48" t="e">
        <f t="shared" si="22"/>
        <v>#N/A</v>
      </c>
      <c r="X23" s="49" t="e">
        <f t="shared" si="23"/>
        <v>#N/A</v>
      </c>
      <c r="Y23" s="48">
        <f t="shared" ca="1" si="24"/>
        <v>0.05</v>
      </c>
      <c r="Z23" s="48">
        <f t="shared" ca="1" si="27"/>
        <v>-19</v>
      </c>
      <c r="AA23" s="49" t="e">
        <f ca="1">X23/Y23</f>
        <v>#N/A</v>
      </c>
      <c r="AK23" t="s">
        <v>404</v>
      </c>
      <c r="AL23" s="45">
        <v>740.9</v>
      </c>
      <c r="AM23" s="45">
        <v>752</v>
      </c>
      <c r="AN23" s="45">
        <v>740</v>
      </c>
      <c r="AO23" s="45">
        <v>745.05</v>
      </c>
      <c r="AP23">
        <v>5.85</v>
      </c>
      <c r="AQ23">
        <v>0.79</v>
      </c>
      <c r="AR23">
        <v>25.26</v>
      </c>
      <c r="AS23">
        <v>188.76</v>
      </c>
      <c r="AT23" s="45">
        <v>775.65</v>
      </c>
      <c r="AU23" s="45">
        <v>555.95000000000005</v>
      </c>
      <c r="AV23">
        <v>24.29</v>
      </c>
      <c r="AW23">
        <v>10.62</v>
      </c>
      <c r="AX23">
        <v>10.25</v>
      </c>
    </row>
    <row r="24" spans="1:50">
      <c r="A24">
        <v>8</v>
      </c>
      <c r="D24">
        <v>4125</v>
      </c>
      <c r="I24">
        <f t="shared" si="26"/>
        <v>3712.5</v>
      </c>
      <c r="J24">
        <f t="shared" si="19"/>
        <v>3506.25</v>
      </c>
      <c r="K24">
        <f t="shared" si="19"/>
        <v>4537.5</v>
      </c>
      <c r="L24">
        <f t="shared" si="19"/>
        <v>4743.75</v>
      </c>
      <c r="M24" s="40">
        <v>44497</v>
      </c>
      <c r="N24" s="37" t="e">
        <f>VLOOKUP(TRIM($B24),Lots!$B:$E,2,0)</f>
        <v>#N/A</v>
      </c>
      <c r="O24" s="37"/>
      <c r="P24" s="37"/>
      <c r="Q24" s="37"/>
      <c r="R24" s="37"/>
      <c r="S24" s="37">
        <v>133990</v>
      </c>
      <c r="T24" s="37">
        <v>0</v>
      </c>
      <c r="U24" s="37" t="e">
        <f t="shared" si="20"/>
        <v>#N/A</v>
      </c>
      <c r="V24" s="37">
        <f t="shared" si="21"/>
        <v>0</v>
      </c>
      <c r="W24" s="37" t="e">
        <f t="shared" si="22"/>
        <v>#N/A</v>
      </c>
      <c r="X24" s="39" t="e">
        <f t="shared" si="23"/>
        <v>#N/A</v>
      </c>
      <c r="Y24" s="37">
        <f t="shared" ca="1" si="24"/>
        <v>0.05</v>
      </c>
      <c r="Z24" s="37">
        <f t="shared" ca="1" si="27"/>
        <v>-19</v>
      </c>
      <c r="AA24" s="39" t="e">
        <f t="shared" ref="AA24:AA58" ca="1" si="28">X24/Y24</f>
        <v>#N/A</v>
      </c>
      <c r="AC24" s="44"/>
      <c r="AK24" t="s">
        <v>418</v>
      </c>
      <c r="AL24" s="45">
        <v>1442.1</v>
      </c>
      <c r="AM24" s="45">
        <v>1480</v>
      </c>
      <c r="AN24" s="45">
        <v>1437.95</v>
      </c>
      <c r="AO24" s="45">
        <v>1462.95</v>
      </c>
      <c r="AP24">
        <v>10.9</v>
      </c>
      <c r="AQ24">
        <v>0.75</v>
      </c>
      <c r="AR24">
        <v>21.08</v>
      </c>
      <c r="AS24">
        <v>307.99</v>
      </c>
      <c r="AT24" s="45">
        <v>1480</v>
      </c>
      <c r="AU24">
        <v>747.55</v>
      </c>
      <c r="AV24">
        <v>85.01</v>
      </c>
      <c r="AW24">
        <v>6.95</v>
      </c>
      <c r="AX24">
        <v>4.9800000000000004</v>
      </c>
    </row>
    <row r="25" spans="1:50">
      <c r="A25">
        <v>9</v>
      </c>
      <c r="B25" s="36"/>
      <c r="C25" s="36"/>
      <c r="D25" s="36">
        <v>1565</v>
      </c>
      <c r="E25" s="36"/>
      <c r="F25" s="36"/>
      <c r="G25" s="36"/>
      <c r="H25" s="36"/>
      <c r="I25" s="36">
        <f t="shared" si="26"/>
        <v>1408.5</v>
      </c>
      <c r="J25" s="36">
        <f t="shared" si="19"/>
        <v>1330.25</v>
      </c>
      <c r="K25" s="36">
        <f t="shared" si="19"/>
        <v>1721.5000000000002</v>
      </c>
      <c r="L25" s="36">
        <f t="shared" si="19"/>
        <v>1799.7499999999998</v>
      </c>
      <c r="M25" s="47">
        <v>44497</v>
      </c>
      <c r="N25" s="48" t="e">
        <f>VLOOKUP(TRIM($B25),Lots!$B:$E,2,0)</f>
        <v>#N/A</v>
      </c>
      <c r="O25" s="48">
        <v>1400</v>
      </c>
      <c r="P25" s="48"/>
      <c r="Q25" s="48">
        <v>6.7</v>
      </c>
      <c r="R25" s="48">
        <v>26.31</v>
      </c>
      <c r="S25" s="48">
        <v>90873</v>
      </c>
      <c r="T25" s="48">
        <v>1</v>
      </c>
      <c r="U25" s="48" t="e">
        <f t="shared" si="20"/>
        <v>#N/A</v>
      </c>
      <c r="V25" s="48">
        <f t="shared" si="21"/>
        <v>90873</v>
      </c>
      <c r="W25" s="48" t="e">
        <f t="shared" si="22"/>
        <v>#N/A</v>
      </c>
      <c r="X25" s="49" t="e">
        <f t="shared" si="23"/>
        <v>#N/A</v>
      </c>
      <c r="Y25" s="48">
        <f t="shared" ca="1" si="24"/>
        <v>0.05</v>
      </c>
      <c r="Z25" s="48">
        <f t="shared" ca="1" si="27"/>
        <v>-19</v>
      </c>
      <c r="AA25" s="49" t="e">
        <f t="shared" ca="1" si="28"/>
        <v>#N/A</v>
      </c>
      <c r="AC25" s="44"/>
      <c r="AK25" t="s">
        <v>450</v>
      </c>
      <c r="AL25">
        <v>30770</v>
      </c>
      <c r="AM25">
        <v>31469.95</v>
      </c>
      <c r="AN25">
        <v>30650</v>
      </c>
      <c r="AO25">
        <v>30856.65</v>
      </c>
      <c r="AP25">
        <v>198.15</v>
      </c>
      <c r="AQ25">
        <v>0.65</v>
      </c>
      <c r="AR25">
        <v>0.66</v>
      </c>
      <c r="AS25">
        <v>204.28</v>
      </c>
      <c r="AT25">
        <v>32048</v>
      </c>
      <c r="AU25">
        <v>18183.55</v>
      </c>
      <c r="AV25">
        <v>55.92</v>
      </c>
      <c r="AW25">
        <v>18.78</v>
      </c>
      <c r="AX25">
        <v>15.26</v>
      </c>
    </row>
    <row r="26" spans="1:50">
      <c r="A26">
        <v>10</v>
      </c>
      <c r="D26">
        <v>230.6</v>
      </c>
      <c r="I26">
        <f t="shared" si="26"/>
        <v>207.54</v>
      </c>
      <c r="J26">
        <f t="shared" si="19"/>
        <v>196.01</v>
      </c>
      <c r="K26">
        <f t="shared" si="19"/>
        <v>253.66000000000003</v>
      </c>
      <c r="L26">
        <f t="shared" si="19"/>
        <v>265.19</v>
      </c>
      <c r="M26" s="40">
        <v>44497</v>
      </c>
      <c r="N26" s="37" t="e">
        <f>VLOOKUP(TRIM($B26),Lots!$B:$E,2,0)</f>
        <v>#N/A</v>
      </c>
      <c r="O26" s="37">
        <v>200</v>
      </c>
      <c r="P26" s="37"/>
      <c r="Q26" s="37">
        <v>8</v>
      </c>
      <c r="R26" s="37">
        <v>0</v>
      </c>
      <c r="S26" s="37">
        <v>-1</v>
      </c>
      <c r="T26" s="37">
        <v>0</v>
      </c>
      <c r="U26" s="37" t="e">
        <f t="shared" si="20"/>
        <v>#N/A</v>
      </c>
      <c r="V26" s="37">
        <f t="shared" si="21"/>
        <v>0</v>
      </c>
      <c r="W26" s="37" t="e">
        <f t="shared" si="22"/>
        <v>#N/A</v>
      </c>
      <c r="X26" s="39" t="e">
        <f t="shared" si="23"/>
        <v>#N/A</v>
      </c>
      <c r="Y26" s="37">
        <f t="shared" ca="1" si="24"/>
        <v>0.05</v>
      </c>
      <c r="Z26" s="37">
        <f t="shared" ca="1" si="27"/>
        <v>-19</v>
      </c>
      <c r="AA26" s="39" t="e">
        <f t="shared" ca="1" si="28"/>
        <v>#N/A</v>
      </c>
      <c r="AC26" s="44"/>
      <c r="AK26" t="s">
        <v>444</v>
      </c>
      <c r="AL26">
        <v>2820.3</v>
      </c>
      <c r="AM26">
        <v>2851.95</v>
      </c>
      <c r="AN26">
        <v>2801.2</v>
      </c>
      <c r="AO26">
        <v>2838.35</v>
      </c>
      <c r="AP26">
        <v>18.05</v>
      </c>
      <c r="AQ26">
        <v>0.64</v>
      </c>
      <c r="AR26">
        <v>3.47</v>
      </c>
      <c r="AS26">
        <v>97.82</v>
      </c>
      <c r="AT26">
        <v>3037</v>
      </c>
      <c r="AU26">
        <v>2015.2</v>
      </c>
      <c r="AV26">
        <v>31.44</v>
      </c>
      <c r="AW26">
        <v>13.72</v>
      </c>
      <c r="AX26">
        <v>-1.95</v>
      </c>
    </row>
    <row r="27" spans="1:50">
      <c r="A27">
        <v>11</v>
      </c>
      <c r="D27">
        <v>2780</v>
      </c>
      <c r="I27">
        <f t="shared" si="26"/>
        <v>2502</v>
      </c>
      <c r="J27">
        <f t="shared" si="19"/>
        <v>2363</v>
      </c>
      <c r="K27">
        <f t="shared" si="19"/>
        <v>3058.0000000000005</v>
      </c>
      <c r="L27">
        <f t="shared" si="19"/>
        <v>3196.9999999999995</v>
      </c>
      <c r="M27" s="40">
        <v>44497</v>
      </c>
      <c r="N27" s="37" t="e">
        <f>VLOOKUP(TRIM($B27),Lots!$B:$E,2,0)</f>
        <v>#N/A</v>
      </c>
      <c r="O27" s="37"/>
      <c r="P27" s="37"/>
      <c r="Q27" s="37"/>
      <c r="R27" s="37"/>
      <c r="S27" s="37">
        <v>88722</v>
      </c>
      <c r="T27" s="37">
        <v>1</v>
      </c>
      <c r="U27" s="37" t="e">
        <f t="shared" si="20"/>
        <v>#N/A</v>
      </c>
      <c r="V27" s="37">
        <f t="shared" si="21"/>
        <v>88722</v>
      </c>
      <c r="W27" s="37" t="e">
        <f t="shared" si="22"/>
        <v>#N/A</v>
      </c>
      <c r="X27" s="39" t="e">
        <f t="shared" si="23"/>
        <v>#N/A</v>
      </c>
      <c r="Y27" s="37">
        <f t="shared" ca="1" si="24"/>
        <v>0.05</v>
      </c>
      <c r="Z27" s="37">
        <f t="shared" ca="1" si="27"/>
        <v>-19</v>
      </c>
      <c r="AA27" s="42" t="e">
        <f t="shared" ca="1" si="28"/>
        <v>#N/A</v>
      </c>
      <c r="AC27" s="44"/>
      <c r="AK27" t="s">
        <v>193</v>
      </c>
      <c r="AL27" s="45">
        <v>3762.6</v>
      </c>
      <c r="AM27" s="45">
        <v>3801.6</v>
      </c>
      <c r="AN27" s="45">
        <v>3758.05</v>
      </c>
      <c r="AO27" s="45">
        <v>3773.5</v>
      </c>
      <c r="AP27">
        <v>22.45</v>
      </c>
      <c r="AQ27">
        <v>0.6</v>
      </c>
      <c r="AR27">
        <v>4.41</v>
      </c>
      <c r="AS27">
        <v>166.74</v>
      </c>
      <c r="AT27" s="45">
        <v>4361.3999999999996</v>
      </c>
      <c r="AU27">
        <v>2822.45</v>
      </c>
      <c r="AV27">
        <v>27.58</v>
      </c>
      <c r="AW27">
        <v>0.67</v>
      </c>
      <c r="AX27">
        <v>10.74</v>
      </c>
    </row>
    <row r="28" spans="1:50">
      <c r="A28">
        <v>12</v>
      </c>
      <c r="D28">
        <v>720.25</v>
      </c>
      <c r="I28">
        <f t="shared" si="26"/>
        <v>648.22500000000002</v>
      </c>
      <c r="J28">
        <f t="shared" si="19"/>
        <v>612.21249999999998</v>
      </c>
      <c r="K28">
        <f t="shared" si="19"/>
        <v>792.27500000000009</v>
      </c>
      <c r="L28">
        <f t="shared" si="19"/>
        <v>828.28749999999991</v>
      </c>
      <c r="M28" s="40">
        <v>44497</v>
      </c>
      <c r="N28" s="37" t="e">
        <f>VLOOKUP(TRIM($B28),Lots!$B:$E,2,0)</f>
        <v>#N/A</v>
      </c>
      <c r="O28" s="37">
        <v>650</v>
      </c>
      <c r="P28" s="37"/>
      <c r="Q28" s="37">
        <v>4.75</v>
      </c>
      <c r="R28" s="37">
        <v>0</v>
      </c>
      <c r="S28" s="37">
        <v>165812</v>
      </c>
      <c r="T28" s="37">
        <v>1</v>
      </c>
      <c r="U28" s="37" t="e">
        <f t="shared" si="20"/>
        <v>#N/A</v>
      </c>
      <c r="V28" s="37">
        <f t="shared" si="21"/>
        <v>165812</v>
      </c>
      <c r="W28" s="37" t="e">
        <f t="shared" si="22"/>
        <v>#N/A</v>
      </c>
      <c r="X28" s="39" t="e">
        <f t="shared" si="23"/>
        <v>#N/A</v>
      </c>
      <c r="Y28" s="37">
        <f t="shared" ca="1" si="24"/>
        <v>0.05</v>
      </c>
      <c r="Z28" s="37">
        <f t="shared" ca="1" si="27"/>
        <v>-19</v>
      </c>
      <c r="AA28" s="39" t="e">
        <f t="shared" ca="1" si="28"/>
        <v>#N/A</v>
      </c>
      <c r="AC28" s="44"/>
      <c r="AK28" t="s">
        <v>135</v>
      </c>
      <c r="AL28">
        <v>4937</v>
      </c>
      <c r="AM28">
        <v>4975</v>
      </c>
      <c r="AN28">
        <v>4918.8999999999996</v>
      </c>
      <c r="AO28">
        <v>4956.8999999999996</v>
      </c>
      <c r="AP28">
        <v>26.15</v>
      </c>
      <c r="AQ28">
        <v>0.53</v>
      </c>
      <c r="AR28">
        <v>2.4900000000000002</v>
      </c>
      <c r="AS28">
        <v>123.2</v>
      </c>
      <c r="AT28">
        <v>5614.6</v>
      </c>
      <c r="AU28">
        <v>4135</v>
      </c>
      <c r="AV28">
        <v>13.58</v>
      </c>
      <c r="AW28">
        <v>6.35</v>
      </c>
      <c r="AX28">
        <v>5.99</v>
      </c>
    </row>
    <row r="29" spans="1:50">
      <c r="A29">
        <v>13</v>
      </c>
      <c r="D29">
        <v>6040</v>
      </c>
      <c r="I29">
        <f t="shared" si="26"/>
        <v>5436</v>
      </c>
      <c r="J29">
        <f t="shared" si="19"/>
        <v>5134</v>
      </c>
      <c r="K29">
        <f t="shared" si="19"/>
        <v>6644.0000000000009</v>
      </c>
      <c r="L29">
        <f t="shared" si="19"/>
        <v>6945.9999999999991</v>
      </c>
      <c r="M29" s="40">
        <v>44497</v>
      </c>
      <c r="N29" s="37" t="e">
        <f>VLOOKUP(TRIM($B29),Lots!$B:$E,2,0)</f>
        <v>#N/A</v>
      </c>
      <c r="O29" s="37"/>
      <c r="P29" s="37"/>
      <c r="Q29" s="37"/>
      <c r="R29" s="37"/>
      <c r="S29" s="37">
        <v>341637</v>
      </c>
      <c r="T29" s="37">
        <v>1</v>
      </c>
      <c r="U29" s="37" t="e">
        <f t="shared" si="20"/>
        <v>#N/A</v>
      </c>
      <c r="V29" s="37">
        <f t="shared" si="21"/>
        <v>341637</v>
      </c>
      <c r="W29" s="37" t="e">
        <f t="shared" si="22"/>
        <v>#N/A</v>
      </c>
      <c r="X29" s="39" t="e">
        <f t="shared" si="23"/>
        <v>#N/A</v>
      </c>
      <c r="Y29" s="37">
        <f t="shared" ca="1" si="24"/>
        <v>0.05</v>
      </c>
      <c r="Z29" s="37">
        <f t="shared" ca="1" si="27"/>
        <v>-19</v>
      </c>
      <c r="AA29" s="39" t="e">
        <f t="shared" ca="1" si="28"/>
        <v>#N/A</v>
      </c>
      <c r="AC29" s="44"/>
      <c r="AK29" t="s">
        <v>460</v>
      </c>
      <c r="AL29" s="45">
        <v>752</v>
      </c>
      <c r="AM29" s="45">
        <v>760</v>
      </c>
      <c r="AN29" s="45">
        <v>746.5</v>
      </c>
      <c r="AO29" s="45">
        <v>754.15</v>
      </c>
      <c r="AP29">
        <v>3.95</v>
      </c>
      <c r="AQ29">
        <v>0.53</v>
      </c>
      <c r="AR29">
        <v>29.11</v>
      </c>
      <c r="AS29">
        <v>219.59</v>
      </c>
      <c r="AT29" s="45">
        <v>952.05</v>
      </c>
      <c r="AU29" s="45">
        <v>567.5</v>
      </c>
      <c r="AV29">
        <v>22.57</v>
      </c>
      <c r="AW29">
        <v>-5.65</v>
      </c>
      <c r="AX29">
        <v>4.46</v>
      </c>
    </row>
    <row r="30" spans="1:50">
      <c r="A30">
        <v>14</v>
      </c>
      <c r="D30">
        <v>1731.2</v>
      </c>
      <c r="I30">
        <f t="shared" si="26"/>
        <v>1558.0800000000002</v>
      </c>
      <c r="J30">
        <f t="shared" si="19"/>
        <v>1471.52</v>
      </c>
      <c r="K30">
        <f t="shared" si="19"/>
        <v>1904.3200000000002</v>
      </c>
      <c r="L30">
        <f t="shared" si="19"/>
        <v>1990.8799999999999</v>
      </c>
      <c r="M30" s="40">
        <v>44497</v>
      </c>
      <c r="N30" s="37" t="e">
        <f>VLOOKUP(TRIM($B30),Lots!$B:$E,2,0)</f>
        <v>#N/A</v>
      </c>
      <c r="O30" s="37">
        <v>1500</v>
      </c>
      <c r="P30" s="37"/>
      <c r="Q30" s="37">
        <v>6.7</v>
      </c>
      <c r="R30" s="37">
        <v>26.77</v>
      </c>
      <c r="S30" s="37">
        <v>100187</v>
      </c>
      <c r="T30" s="37">
        <v>1</v>
      </c>
      <c r="U30" s="37" t="e">
        <f t="shared" si="20"/>
        <v>#N/A</v>
      </c>
      <c r="V30" s="37">
        <f t="shared" si="21"/>
        <v>100187</v>
      </c>
      <c r="W30" s="37" t="e">
        <f t="shared" si="22"/>
        <v>#N/A</v>
      </c>
      <c r="X30" s="39" t="e">
        <f t="shared" si="23"/>
        <v>#N/A</v>
      </c>
      <c r="Y30" s="37">
        <f t="shared" ca="1" si="24"/>
        <v>0.05</v>
      </c>
      <c r="Z30" s="37">
        <f t="shared" ca="1" si="27"/>
        <v>-19</v>
      </c>
      <c r="AA30" s="39" t="e">
        <f t="shared" ca="1" si="28"/>
        <v>#N/A</v>
      </c>
      <c r="AC30" s="44"/>
      <c r="AK30" t="s">
        <v>117</v>
      </c>
      <c r="AL30" s="45">
        <v>1874</v>
      </c>
      <c r="AM30" s="45">
        <v>1898.45</v>
      </c>
      <c r="AN30" s="45">
        <v>1858</v>
      </c>
      <c r="AO30" s="45">
        <v>1877.45</v>
      </c>
      <c r="AP30">
        <v>9.6999999999999993</v>
      </c>
      <c r="AQ30">
        <v>0.52</v>
      </c>
      <c r="AR30">
        <v>45.1</v>
      </c>
      <c r="AS30">
        <v>849.73</v>
      </c>
      <c r="AT30" s="45">
        <v>2049</v>
      </c>
      <c r="AU30" s="45">
        <v>1230.5999999999999</v>
      </c>
      <c r="AV30">
        <v>43.9</v>
      </c>
      <c r="AW30">
        <v>5.34</v>
      </c>
      <c r="AX30">
        <v>-3.65</v>
      </c>
    </row>
    <row r="31" spans="1:50">
      <c r="A31">
        <v>15</v>
      </c>
      <c r="C31" t="s">
        <v>481</v>
      </c>
      <c r="D31">
        <v>562</v>
      </c>
      <c r="I31">
        <f t="shared" si="26"/>
        <v>505.8</v>
      </c>
      <c r="J31">
        <f t="shared" si="19"/>
        <v>477.7</v>
      </c>
      <c r="K31">
        <f t="shared" si="19"/>
        <v>618.20000000000005</v>
      </c>
      <c r="L31">
        <f t="shared" si="19"/>
        <v>646.29999999999995</v>
      </c>
      <c r="M31" s="40">
        <v>44497</v>
      </c>
      <c r="N31" s="37" t="e">
        <f>VLOOKUP(TRIM($B31),Lots!$B:$E,2,0)</f>
        <v>#N/A</v>
      </c>
      <c r="O31" s="37">
        <v>450</v>
      </c>
      <c r="P31" s="37"/>
      <c r="Q31" s="37">
        <v>10</v>
      </c>
      <c r="R31" s="37">
        <v>0</v>
      </c>
      <c r="S31" s="37">
        <v>89342</v>
      </c>
      <c r="T31" s="37">
        <v>1</v>
      </c>
      <c r="U31" s="37" t="e">
        <f t="shared" si="20"/>
        <v>#N/A</v>
      </c>
      <c r="V31" s="37">
        <f t="shared" si="21"/>
        <v>89342</v>
      </c>
      <c r="W31" s="37" t="e">
        <f t="shared" si="22"/>
        <v>#N/A</v>
      </c>
      <c r="X31" s="39" t="e">
        <f t="shared" si="23"/>
        <v>#N/A</v>
      </c>
      <c r="Y31" s="37">
        <f t="shared" ca="1" si="24"/>
        <v>0.05</v>
      </c>
      <c r="Z31" s="37">
        <f t="shared" ca="1" si="27"/>
        <v>-19</v>
      </c>
      <c r="AA31" s="42" t="e">
        <f t="shared" ca="1" si="28"/>
        <v>#N/A</v>
      </c>
      <c r="AC31" s="44"/>
      <c r="AK31" t="s">
        <v>143</v>
      </c>
      <c r="AL31">
        <v>697</v>
      </c>
      <c r="AM31">
        <v>698</v>
      </c>
      <c r="AN31">
        <v>687.05</v>
      </c>
      <c r="AO31">
        <v>696.7</v>
      </c>
      <c r="AP31">
        <v>3.05</v>
      </c>
      <c r="AQ31">
        <v>0.44</v>
      </c>
      <c r="AR31">
        <v>23.76</v>
      </c>
      <c r="AS31">
        <v>164.84</v>
      </c>
      <c r="AT31">
        <v>776.5</v>
      </c>
      <c r="AU31">
        <v>257.55</v>
      </c>
      <c r="AV31">
        <v>140.37</v>
      </c>
      <c r="AW31">
        <v>-8.5299999999999994</v>
      </c>
      <c r="AX31">
        <v>-7.4</v>
      </c>
    </row>
    <row r="32" spans="1:50">
      <c r="A32">
        <v>16</v>
      </c>
      <c r="D32">
        <v>1189</v>
      </c>
      <c r="I32">
        <f t="shared" si="26"/>
        <v>1070.1000000000001</v>
      </c>
      <c r="J32">
        <f t="shared" si="19"/>
        <v>1010.65</v>
      </c>
      <c r="K32">
        <f t="shared" si="19"/>
        <v>1307.9000000000001</v>
      </c>
      <c r="L32">
        <f t="shared" si="19"/>
        <v>1367.35</v>
      </c>
      <c r="M32" s="40">
        <v>44497</v>
      </c>
      <c r="N32" s="37" t="e">
        <f>VLOOKUP(TRIM($B32),Lots!$B:$E,2,0)</f>
        <v>#N/A</v>
      </c>
      <c r="O32" s="37"/>
      <c r="P32" s="37"/>
      <c r="Q32" s="37"/>
      <c r="R32" s="37"/>
      <c r="S32" s="37">
        <v>-1</v>
      </c>
      <c r="T32" s="37">
        <v>1</v>
      </c>
      <c r="U32" s="37" t="e">
        <f t="shared" si="20"/>
        <v>#N/A</v>
      </c>
      <c r="V32" s="37">
        <f t="shared" si="21"/>
        <v>-1</v>
      </c>
      <c r="W32" s="37" t="e">
        <f t="shared" si="22"/>
        <v>#N/A</v>
      </c>
      <c r="X32" s="39" t="e">
        <f t="shared" si="23"/>
        <v>#N/A</v>
      </c>
      <c r="Y32" s="37">
        <f t="shared" ca="1" si="24"/>
        <v>0.05</v>
      </c>
      <c r="Z32" s="37">
        <f t="shared" ca="1" si="27"/>
        <v>-19</v>
      </c>
      <c r="AA32" s="39" t="e">
        <f t="shared" ca="1" si="28"/>
        <v>#N/A</v>
      </c>
      <c r="AC32" s="44"/>
      <c r="AK32" t="s">
        <v>106</v>
      </c>
      <c r="AL32" s="45">
        <v>2368.5</v>
      </c>
      <c r="AM32" s="45">
        <v>2395.75</v>
      </c>
      <c r="AN32" s="45">
        <v>2368.5</v>
      </c>
      <c r="AO32" s="45">
        <v>2376.4499999999998</v>
      </c>
      <c r="AP32">
        <v>8</v>
      </c>
      <c r="AQ32">
        <v>0.34</v>
      </c>
      <c r="AR32">
        <v>33.58</v>
      </c>
      <c r="AS32">
        <v>799.47</v>
      </c>
      <c r="AT32" s="45">
        <v>2480</v>
      </c>
      <c r="AU32" s="45">
        <v>1830</v>
      </c>
      <c r="AV32">
        <v>3.21</v>
      </c>
      <c r="AW32">
        <v>9.34</v>
      </c>
      <c r="AX32">
        <v>10.38</v>
      </c>
    </row>
    <row r="33" spans="1:50">
      <c r="A33">
        <v>17</v>
      </c>
      <c r="D33">
        <v>2429</v>
      </c>
      <c r="I33">
        <f t="shared" si="26"/>
        <v>2186.1</v>
      </c>
      <c r="J33">
        <f t="shared" si="19"/>
        <v>2064.65</v>
      </c>
      <c r="K33">
        <f t="shared" si="19"/>
        <v>2671.9</v>
      </c>
      <c r="L33">
        <f t="shared" si="19"/>
        <v>2793.35</v>
      </c>
      <c r="M33" s="40">
        <v>44497</v>
      </c>
      <c r="N33" s="37" t="e">
        <f>VLOOKUP(TRIM($B33),Lots!$B:$E,2,0)</f>
        <v>#N/A</v>
      </c>
      <c r="O33" s="37"/>
      <c r="P33" s="37"/>
      <c r="Q33" s="37"/>
      <c r="R33" s="37"/>
      <c r="S33" s="37">
        <v>74953</v>
      </c>
      <c r="T33" s="37">
        <v>1</v>
      </c>
      <c r="U33" s="37" t="e">
        <f t="shared" si="20"/>
        <v>#N/A</v>
      </c>
      <c r="V33" s="37">
        <f t="shared" si="21"/>
        <v>74953</v>
      </c>
      <c r="W33" s="37" t="e">
        <f t="shared" si="22"/>
        <v>#N/A</v>
      </c>
      <c r="X33" s="39" t="e">
        <f t="shared" si="23"/>
        <v>#N/A</v>
      </c>
      <c r="Y33" s="37">
        <f t="shared" ca="1" si="24"/>
        <v>0.05</v>
      </c>
      <c r="Z33" s="37">
        <f t="shared" ca="1" si="27"/>
        <v>-19</v>
      </c>
      <c r="AA33" s="42" t="e">
        <f t="shared" ca="1" si="28"/>
        <v>#N/A</v>
      </c>
      <c r="AC33" s="44"/>
      <c r="AK33" t="s">
        <v>115</v>
      </c>
      <c r="AL33" s="45">
        <v>2774</v>
      </c>
      <c r="AM33" s="45">
        <v>2775.95</v>
      </c>
      <c r="AN33" s="45">
        <v>2749.05</v>
      </c>
      <c r="AO33" s="45">
        <v>2770.15</v>
      </c>
      <c r="AP33">
        <v>7.6</v>
      </c>
      <c r="AQ33">
        <v>0.28000000000000003</v>
      </c>
      <c r="AR33">
        <v>11.32</v>
      </c>
      <c r="AS33">
        <v>312.75</v>
      </c>
      <c r="AT33" s="45">
        <v>2825</v>
      </c>
      <c r="AU33">
        <v>2000.05</v>
      </c>
      <c r="AV33">
        <v>30.45</v>
      </c>
      <c r="AW33">
        <v>14.17</v>
      </c>
      <c r="AX33">
        <v>-0.64</v>
      </c>
    </row>
    <row r="34" spans="1:50">
      <c r="A34">
        <v>18</v>
      </c>
      <c r="B34" s="36"/>
      <c r="C34" s="36"/>
      <c r="D34" s="36">
        <v>431</v>
      </c>
      <c r="E34" s="36"/>
      <c r="F34" s="36"/>
      <c r="G34" s="36"/>
      <c r="H34" s="36"/>
      <c r="I34" s="36">
        <f t="shared" si="26"/>
        <v>387.90000000000003</v>
      </c>
      <c r="J34" s="36">
        <f t="shared" si="19"/>
        <v>366.34999999999997</v>
      </c>
      <c r="K34" s="36">
        <f t="shared" si="19"/>
        <v>474.1</v>
      </c>
      <c r="L34" s="36">
        <f t="shared" si="19"/>
        <v>495.65</v>
      </c>
      <c r="M34" s="47">
        <v>44497</v>
      </c>
      <c r="N34" s="48" t="e">
        <f>VLOOKUP(TRIM($B34),Lots!$B:$E,2,0)</f>
        <v>#N/A</v>
      </c>
      <c r="O34" s="48">
        <v>380</v>
      </c>
      <c r="P34" s="48"/>
      <c r="Q34" s="48">
        <v>3</v>
      </c>
      <c r="R34" s="48">
        <v>31.29</v>
      </c>
      <c r="S34" s="48">
        <v>145024</v>
      </c>
      <c r="T34" s="48">
        <v>1</v>
      </c>
      <c r="U34" s="48" t="e">
        <f t="shared" si="20"/>
        <v>#N/A</v>
      </c>
      <c r="V34" s="48">
        <f t="shared" si="21"/>
        <v>145024</v>
      </c>
      <c r="W34" s="48" t="e">
        <f t="shared" si="22"/>
        <v>#N/A</v>
      </c>
      <c r="X34" s="49" t="e">
        <f t="shared" si="23"/>
        <v>#N/A</v>
      </c>
      <c r="Y34" s="48">
        <f t="shared" ca="1" si="24"/>
        <v>0.05</v>
      </c>
      <c r="Z34" s="48">
        <f t="shared" ca="1" si="27"/>
        <v>-19</v>
      </c>
      <c r="AA34" s="49" t="e">
        <f t="shared" ca="1" si="28"/>
        <v>#N/A</v>
      </c>
      <c r="AC34" s="44"/>
      <c r="AK34" t="s">
        <v>433</v>
      </c>
      <c r="AL34">
        <v>1452.3</v>
      </c>
      <c r="AM34">
        <v>1463.7</v>
      </c>
      <c r="AN34">
        <v>1444.4</v>
      </c>
      <c r="AO34">
        <v>1456.3</v>
      </c>
      <c r="AP34">
        <v>4</v>
      </c>
      <c r="AQ34">
        <v>0.28000000000000003</v>
      </c>
      <c r="AR34">
        <v>38.9</v>
      </c>
      <c r="AS34">
        <v>565.77</v>
      </c>
      <c r="AT34">
        <v>1534.5</v>
      </c>
      <c r="AU34">
        <v>342.75</v>
      </c>
      <c r="AV34">
        <v>259.89</v>
      </c>
      <c r="AW34">
        <v>-4.1500000000000004</v>
      </c>
      <c r="AX34">
        <v>14.89</v>
      </c>
    </row>
    <row r="35" spans="1:50">
      <c r="A35">
        <v>19</v>
      </c>
      <c r="D35">
        <v>818</v>
      </c>
      <c r="I35">
        <f t="shared" si="26"/>
        <v>736.2</v>
      </c>
      <c r="J35">
        <f t="shared" si="19"/>
        <v>695.3</v>
      </c>
      <c r="K35">
        <f t="shared" si="19"/>
        <v>899.80000000000007</v>
      </c>
      <c r="L35">
        <f t="shared" si="19"/>
        <v>940.69999999999993</v>
      </c>
      <c r="M35" s="40">
        <v>44497</v>
      </c>
      <c r="N35" s="37"/>
      <c r="O35" s="37"/>
      <c r="P35" s="37"/>
      <c r="Q35" s="37"/>
      <c r="R35" s="37"/>
      <c r="S35" s="37">
        <v>133676</v>
      </c>
      <c r="T35" s="37">
        <v>1</v>
      </c>
      <c r="U35" s="37">
        <f t="shared" si="20"/>
        <v>0</v>
      </c>
      <c r="V35" s="37">
        <f t="shared" si="21"/>
        <v>133676</v>
      </c>
      <c r="W35" s="37">
        <f t="shared" si="22"/>
        <v>0</v>
      </c>
      <c r="X35" s="39">
        <f t="shared" si="23"/>
        <v>0</v>
      </c>
      <c r="Y35" s="37">
        <f t="shared" ca="1" si="24"/>
        <v>0.05</v>
      </c>
      <c r="Z35" s="37">
        <f t="shared" ca="1" si="27"/>
        <v>-19</v>
      </c>
      <c r="AA35" s="39">
        <f t="shared" ca="1" si="28"/>
        <v>0</v>
      </c>
      <c r="AC35" s="44"/>
      <c r="AK35" t="s">
        <v>417</v>
      </c>
      <c r="AL35" s="45">
        <v>6938</v>
      </c>
      <c r="AM35" s="45">
        <v>6938</v>
      </c>
      <c r="AN35" s="45">
        <v>6880</v>
      </c>
      <c r="AO35" s="45">
        <v>6909.3</v>
      </c>
      <c r="AP35">
        <v>14.85</v>
      </c>
      <c r="AQ35">
        <v>0.22</v>
      </c>
      <c r="AR35">
        <v>2.4500000000000002</v>
      </c>
      <c r="AS35">
        <v>169.3</v>
      </c>
      <c r="AT35" s="45">
        <v>8329</v>
      </c>
      <c r="AU35">
        <v>6270.15</v>
      </c>
      <c r="AV35">
        <v>-3.08</v>
      </c>
      <c r="AW35">
        <v>1.21</v>
      </c>
      <c r="AX35">
        <v>-1.54</v>
      </c>
    </row>
    <row r="36" spans="1:50">
      <c r="A36">
        <v>20</v>
      </c>
      <c r="D36">
        <v>132.1</v>
      </c>
      <c r="I36">
        <f t="shared" si="26"/>
        <v>118.89</v>
      </c>
      <c r="J36">
        <f t="shared" si="19"/>
        <v>112.285</v>
      </c>
      <c r="K36">
        <f t="shared" si="19"/>
        <v>145.31</v>
      </c>
      <c r="L36">
        <f t="shared" si="19"/>
        <v>151.91499999999999</v>
      </c>
      <c r="M36" s="40">
        <v>44497</v>
      </c>
      <c r="N36" s="37" t="e">
        <f>VLOOKUP(TRIM($B36),Lots!$B:$E,2,0)</f>
        <v>#N/A</v>
      </c>
      <c r="O36" s="37">
        <v>115</v>
      </c>
      <c r="P36" s="37"/>
      <c r="Q36" s="37">
        <v>1.25</v>
      </c>
      <c r="R36" s="37">
        <v>0</v>
      </c>
      <c r="S36" s="37">
        <v>137192</v>
      </c>
      <c r="T36" s="37">
        <v>1</v>
      </c>
      <c r="U36" s="37" t="e">
        <f t="shared" si="20"/>
        <v>#N/A</v>
      </c>
      <c r="V36" s="37">
        <f t="shared" si="21"/>
        <v>137192</v>
      </c>
      <c r="W36" s="37" t="e">
        <f t="shared" si="22"/>
        <v>#N/A</v>
      </c>
      <c r="X36" s="39" t="e">
        <f t="shared" si="23"/>
        <v>#N/A</v>
      </c>
      <c r="Y36" s="37">
        <f t="shared" ca="1" si="24"/>
        <v>0.05</v>
      </c>
      <c r="Z36" s="37">
        <f t="shared" ca="1" si="27"/>
        <v>-19</v>
      </c>
      <c r="AA36" s="42" t="e">
        <f t="shared" ca="1" si="28"/>
        <v>#N/A</v>
      </c>
      <c r="AK36" t="s">
        <v>110</v>
      </c>
      <c r="AL36">
        <v>16851.25</v>
      </c>
      <c r="AM36">
        <v>16982</v>
      </c>
      <c r="AN36">
        <v>16837.2</v>
      </c>
      <c r="AO36">
        <v>16864.5</v>
      </c>
      <c r="AP36">
        <v>33.25</v>
      </c>
      <c r="AQ36">
        <v>0.2</v>
      </c>
      <c r="AR36">
        <v>0.96</v>
      </c>
      <c r="AS36">
        <v>162.33000000000001</v>
      </c>
      <c r="AT36">
        <v>17263.5</v>
      </c>
      <c r="AU36">
        <v>5400</v>
      </c>
      <c r="AV36">
        <v>175.92</v>
      </c>
      <c r="AW36">
        <v>15.91</v>
      </c>
      <c r="AX36">
        <v>9.42</v>
      </c>
    </row>
    <row r="37" spans="1:50">
      <c r="M37" s="40">
        <v>44497</v>
      </c>
      <c r="N37" s="37"/>
      <c r="O37" s="37"/>
      <c r="P37" s="37"/>
      <c r="Q37" s="37"/>
      <c r="R37" s="37"/>
      <c r="S37" s="37">
        <f>SUM(S17:S36)</f>
        <v>2125545</v>
      </c>
      <c r="T37" s="37"/>
      <c r="U37" s="37" t="e">
        <f>SUM(U17:U36)</f>
        <v>#N/A</v>
      </c>
      <c r="V37" s="37">
        <f>SUM(V17:V36)</f>
        <v>1991558</v>
      </c>
      <c r="W37" s="37" t="e">
        <f>SUM(W17:W36)</f>
        <v>#N/A</v>
      </c>
      <c r="X37" s="39" t="e">
        <f>U37/V37</f>
        <v>#N/A</v>
      </c>
      <c r="Y37" s="37">
        <f t="shared" ca="1" si="24"/>
        <v>0.05</v>
      </c>
      <c r="Z37" s="37">
        <f t="shared" ca="1" si="27"/>
        <v>-19</v>
      </c>
      <c r="AA37" s="39" t="e">
        <f t="shared" ca="1" si="28"/>
        <v>#N/A</v>
      </c>
      <c r="AK37" t="s">
        <v>466</v>
      </c>
      <c r="AL37" s="45">
        <v>674</v>
      </c>
      <c r="AM37" s="45">
        <v>680.55</v>
      </c>
      <c r="AN37" s="45">
        <v>670</v>
      </c>
      <c r="AO37" s="45">
        <v>674.55</v>
      </c>
      <c r="AP37">
        <v>1.1000000000000001</v>
      </c>
      <c r="AQ37">
        <v>0.16</v>
      </c>
      <c r="AR37">
        <v>35.25</v>
      </c>
      <c r="AS37">
        <v>237.98</v>
      </c>
      <c r="AT37" s="45">
        <v>690</v>
      </c>
      <c r="AU37" s="45">
        <v>293.14999999999998</v>
      </c>
      <c r="AV37">
        <v>119.58</v>
      </c>
      <c r="AW37">
        <v>9.85</v>
      </c>
      <c r="AX37">
        <v>17.559999999999999</v>
      </c>
    </row>
    <row r="38" spans="1:50">
      <c r="N38" s="37"/>
      <c r="O38" s="37"/>
      <c r="P38" s="37"/>
      <c r="Q38" s="37"/>
      <c r="R38" s="37"/>
      <c r="S38" s="37"/>
      <c r="T38" s="37"/>
      <c r="U38" s="37"/>
      <c r="V38" s="37"/>
      <c r="W38" s="37">
        <f t="shared" ref="W38:W58" si="29">N38*O38*T38</f>
        <v>0</v>
      </c>
      <c r="Y38" s="37"/>
      <c r="Z38" s="37"/>
      <c r="AK38" t="s">
        <v>114</v>
      </c>
      <c r="AL38">
        <v>1535</v>
      </c>
      <c r="AM38">
        <v>1554.8</v>
      </c>
      <c r="AN38">
        <v>1535</v>
      </c>
      <c r="AO38">
        <v>1550.3</v>
      </c>
      <c r="AP38">
        <v>1.75</v>
      </c>
      <c r="AQ38">
        <v>0.11</v>
      </c>
      <c r="AR38">
        <v>66.260000000000005</v>
      </c>
      <c r="AS38">
        <v>1022.72</v>
      </c>
      <c r="AT38">
        <v>1641</v>
      </c>
      <c r="AU38">
        <v>1025</v>
      </c>
      <c r="AV38">
        <v>46.54</v>
      </c>
      <c r="AW38">
        <v>1.29</v>
      </c>
      <c r="AX38">
        <v>1.46</v>
      </c>
    </row>
    <row r="39" spans="1:50">
      <c r="A39">
        <v>1</v>
      </c>
      <c r="I39">
        <f>$D39*(1+I$1)</f>
        <v>0</v>
      </c>
      <c r="J39">
        <f t="shared" ref="J39:L58" si="30">$D39*(1+J$1)</f>
        <v>0</v>
      </c>
      <c r="K39">
        <f t="shared" si="30"/>
        <v>0</v>
      </c>
      <c r="L39">
        <f t="shared" si="30"/>
        <v>0</v>
      </c>
      <c r="M39" s="40">
        <v>44469</v>
      </c>
      <c r="N39" s="37"/>
      <c r="O39" s="37"/>
      <c r="P39" s="37"/>
      <c r="Q39" s="37"/>
      <c r="R39" s="37"/>
      <c r="S39" s="37">
        <v>-1</v>
      </c>
      <c r="T39" s="37">
        <v>0</v>
      </c>
      <c r="U39" s="37">
        <f t="shared" ref="U39:U58" si="31">Q39*N39*T39</f>
        <v>0</v>
      </c>
      <c r="V39" s="37">
        <f t="shared" ref="V39:V58" si="32">S39*T39</f>
        <v>0</v>
      </c>
      <c r="W39" s="37">
        <f t="shared" si="29"/>
        <v>0</v>
      </c>
      <c r="X39" s="39">
        <f t="shared" ref="X39:X58" si="33">Q39*N39/S39</f>
        <v>0</v>
      </c>
      <c r="Y39" s="37">
        <f t="shared" ref="Y39:Y58" ca="1" si="34">YEARFRAC($A$1,M39)</f>
        <v>0.12777777777777777</v>
      </c>
      <c r="Z39" s="37">
        <f t="shared" ca="1" si="27"/>
        <v>-47</v>
      </c>
      <c r="AA39" s="39">
        <f t="shared" ca="1" si="28"/>
        <v>0</v>
      </c>
      <c r="AK39" t="s">
        <v>408</v>
      </c>
      <c r="AL39" s="45">
        <v>784.7</v>
      </c>
      <c r="AM39" s="45">
        <v>785.75</v>
      </c>
      <c r="AN39" s="45">
        <v>778.9</v>
      </c>
      <c r="AO39" s="45">
        <v>782.05</v>
      </c>
      <c r="AP39">
        <v>0.65</v>
      </c>
      <c r="AQ39">
        <v>0.08</v>
      </c>
      <c r="AR39">
        <v>9.3800000000000008</v>
      </c>
      <c r="AS39">
        <v>73.42</v>
      </c>
      <c r="AT39" s="45">
        <v>804.35</v>
      </c>
      <c r="AU39" s="45">
        <v>452.25</v>
      </c>
      <c r="AV39">
        <v>57.73</v>
      </c>
      <c r="AW39">
        <v>0.16</v>
      </c>
      <c r="AX39">
        <v>0.4</v>
      </c>
    </row>
    <row r="40" spans="1:50">
      <c r="A40">
        <v>2</v>
      </c>
      <c r="D40">
        <v>3339.65</v>
      </c>
      <c r="I40">
        <f t="shared" ref="I40:I58" si="35">$D40*(1+I$1)</f>
        <v>3005.6849999999999</v>
      </c>
      <c r="J40">
        <f t="shared" si="30"/>
        <v>2838.7024999999999</v>
      </c>
      <c r="K40">
        <f t="shared" si="30"/>
        <v>3673.6150000000002</v>
      </c>
      <c r="L40">
        <f t="shared" si="30"/>
        <v>3840.5974999999999</v>
      </c>
      <c r="M40" s="40">
        <v>44469</v>
      </c>
      <c r="N40" s="37"/>
      <c r="O40" s="37"/>
      <c r="P40" s="37"/>
      <c r="Q40" s="37"/>
      <c r="R40" s="37"/>
      <c r="S40" s="37">
        <v>-1</v>
      </c>
      <c r="T40" s="37">
        <v>0</v>
      </c>
      <c r="U40" s="37">
        <f t="shared" si="31"/>
        <v>0</v>
      </c>
      <c r="V40" s="37">
        <f t="shared" si="32"/>
        <v>0</v>
      </c>
      <c r="W40" s="37">
        <f t="shared" si="29"/>
        <v>0</v>
      </c>
      <c r="X40" s="39">
        <f t="shared" si="33"/>
        <v>0</v>
      </c>
      <c r="Y40" s="37">
        <f t="shared" ca="1" si="34"/>
        <v>0.12777777777777777</v>
      </c>
      <c r="Z40" s="37">
        <f t="shared" ca="1" si="27"/>
        <v>-47</v>
      </c>
      <c r="AA40" s="39">
        <f t="shared" ca="1" si="28"/>
        <v>0</v>
      </c>
      <c r="AK40" t="s">
        <v>122</v>
      </c>
      <c r="AL40">
        <v>7445</v>
      </c>
      <c r="AM40">
        <v>7480</v>
      </c>
      <c r="AN40">
        <v>7380</v>
      </c>
      <c r="AO40">
        <v>7421</v>
      </c>
      <c r="AP40">
        <v>3.45</v>
      </c>
      <c r="AQ40">
        <v>0.05</v>
      </c>
      <c r="AR40">
        <v>5.72</v>
      </c>
      <c r="AS40">
        <v>423.8</v>
      </c>
      <c r="AT40">
        <v>7674.5</v>
      </c>
      <c r="AU40">
        <v>3006.9</v>
      </c>
      <c r="AV40">
        <v>115.68</v>
      </c>
      <c r="AW40">
        <v>16.37</v>
      </c>
      <c r="AX40">
        <v>2.2000000000000002</v>
      </c>
    </row>
    <row r="41" spans="1:50">
      <c r="A41">
        <v>3</v>
      </c>
      <c r="D41">
        <v>759.5</v>
      </c>
      <c r="I41">
        <f t="shared" si="35"/>
        <v>683.55000000000007</v>
      </c>
      <c r="J41">
        <f t="shared" si="30"/>
        <v>645.57499999999993</v>
      </c>
      <c r="K41">
        <f t="shared" si="30"/>
        <v>835.45</v>
      </c>
      <c r="L41">
        <f t="shared" si="30"/>
        <v>873.42499999999995</v>
      </c>
      <c r="M41" s="40">
        <v>44469</v>
      </c>
      <c r="N41" s="37"/>
      <c r="O41" s="37"/>
      <c r="P41" s="37"/>
      <c r="Q41" s="37"/>
      <c r="R41" s="37"/>
      <c r="S41" s="37">
        <v>-1</v>
      </c>
      <c r="T41" s="37">
        <v>0</v>
      </c>
      <c r="U41" s="37">
        <f t="shared" si="31"/>
        <v>0</v>
      </c>
      <c r="V41" s="37">
        <f t="shared" si="32"/>
        <v>0</v>
      </c>
      <c r="W41" s="37">
        <f t="shared" si="29"/>
        <v>0</v>
      </c>
      <c r="X41" s="39">
        <f t="shared" si="33"/>
        <v>0</v>
      </c>
      <c r="Y41" s="37">
        <f t="shared" ca="1" si="34"/>
        <v>0.12777777777777777</v>
      </c>
      <c r="Z41" s="37">
        <f t="shared" ca="1" si="27"/>
        <v>-47</v>
      </c>
      <c r="AA41" s="39">
        <f t="shared" ca="1" si="28"/>
        <v>0</v>
      </c>
      <c r="AK41" t="s">
        <v>431</v>
      </c>
      <c r="AL41">
        <v>1170.9000000000001</v>
      </c>
      <c r="AM41">
        <v>1176</v>
      </c>
      <c r="AN41">
        <v>1165.5</v>
      </c>
      <c r="AO41">
        <v>1171.3499999999999</v>
      </c>
      <c r="AP41">
        <v>0.45</v>
      </c>
      <c r="AQ41">
        <v>0.04</v>
      </c>
      <c r="AR41">
        <v>14.99</v>
      </c>
      <c r="AS41">
        <v>175.58</v>
      </c>
      <c r="AT41">
        <v>1253.6500000000001</v>
      </c>
      <c r="AU41">
        <v>755.25</v>
      </c>
      <c r="AV41">
        <v>36.659999999999997</v>
      </c>
      <c r="AW41">
        <v>2.83</v>
      </c>
      <c r="AX41">
        <v>20.48</v>
      </c>
    </row>
    <row r="42" spans="1:50">
      <c r="A42">
        <v>4</v>
      </c>
      <c r="D42">
        <v>799.55</v>
      </c>
      <c r="I42">
        <f t="shared" si="35"/>
        <v>719.59500000000003</v>
      </c>
      <c r="J42">
        <f t="shared" si="30"/>
        <v>679.61749999999995</v>
      </c>
      <c r="K42">
        <f t="shared" si="30"/>
        <v>879.505</v>
      </c>
      <c r="L42">
        <f t="shared" si="30"/>
        <v>919.48249999999985</v>
      </c>
      <c r="M42" s="40">
        <v>44469</v>
      </c>
      <c r="N42" s="37"/>
      <c r="O42" s="37"/>
      <c r="P42" s="37"/>
      <c r="Q42" s="37"/>
      <c r="R42" s="37"/>
      <c r="S42" s="37">
        <v>-1</v>
      </c>
      <c r="T42" s="37">
        <v>0</v>
      </c>
      <c r="U42" s="37">
        <f t="shared" si="31"/>
        <v>0</v>
      </c>
      <c r="V42" s="37">
        <f t="shared" si="32"/>
        <v>0</v>
      </c>
      <c r="W42" s="37">
        <f t="shared" si="29"/>
        <v>0</v>
      </c>
      <c r="X42" s="39">
        <f t="shared" si="33"/>
        <v>0</v>
      </c>
      <c r="Y42" s="37">
        <f t="shared" ca="1" si="34"/>
        <v>0.12777777777777777</v>
      </c>
      <c r="Z42" s="37">
        <f t="shared" ca="1" si="27"/>
        <v>-47</v>
      </c>
      <c r="AA42" s="39">
        <f t="shared" ca="1" si="28"/>
        <v>0</v>
      </c>
      <c r="AK42" t="s">
        <v>411</v>
      </c>
      <c r="AL42">
        <v>217.1</v>
      </c>
      <c r="AM42">
        <v>217.2</v>
      </c>
      <c r="AN42">
        <v>215.3</v>
      </c>
      <c r="AO42">
        <v>216</v>
      </c>
      <c r="AP42">
        <v>-0.1</v>
      </c>
      <c r="AQ42">
        <v>-0.05</v>
      </c>
      <c r="AR42">
        <v>184.84</v>
      </c>
      <c r="AS42">
        <v>399.05</v>
      </c>
      <c r="AT42">
        <v>239.2</v>
      </c>
      <c r="AU42">
        <v>163.35</v>
      </c>
      <c r="AV42">
        <v>17.809999999999999</v>
      </c>
      <c r="AW42">
        <v>2.42</v>
      </c>
      <c r="AX42">
        <v>2.84</v>
      </c>
    </row>
    <row r="43" spans="1:50">
      <c r="A43">
        <v>5</v>
      </c>
      <c r="D43">
        <v>7532.4</v>
      </c>
      <c r="I43">
        <f t="shared" si="35"/>
        <v>6779.16</v>
      </c>
      <c r="J43">
        <f t="shared" si="30"/>
        <v>6402.54</v>
      </c>
      <c r="K43">
        <f t="shared" si="30"/>
        <v>8285.64</v>
      </c>
      <c r="L43">
        <f t="shared" si="30"/>
        <v>8662.2599999999984</v>
      </c>
      <c r="M43" s="40">
        <v>44469</v>
      </c>
      <c r="N43" s="37"/>
      <c r="O43" s="37"/>
      <c r="P43" s="37"/>
      <c r="Q43" s="37"/>
      <c r="R43" s="37"/>
      <c r="S43" s="37">
        <v>-1</v>
      </c>
      <c r="T43" s="37">
        <v>0</v>
      </c>
      <c r="U43" s="37">
        <f t="shared" si="31"/>
        <v>0</v>
      </c>
      <c r="V43" s="37">
        <f t="shared" si="32"/>
        <v>0</v>
      </c>
      <c r="W43" s="37">
        <f t="shared" si="29"/>
        <v>0</v>
      </c>
      <c r="X43" s="39">
        <f t="shared" si="33"/>
        <v>0</v>
      </c>
      <c r="Y43" s="37">
        <f t="shared" ca="1" si="34"/>
        <v>0.12777777777777777</v>
      </c>
      <c r="Z43" s="37">
        <f t="shared" ca="1" si="27"/>
        <v>-47</v>
      </c>
      <c r="AA43" s="39">
        <f t="shared" ca="1" si="28"/>
        <v>0</v>
      </c>
      <c r="AK43" t="s">
        <v>103</v>
      </c>
      <c r="AL43">
        <v>2805.7</v>
      </c>
      <c r="AM43">
        <v>2843</v>
      </c>
      <c r="AN43">
        <v>2795</v>
      </c>
      <c r="AO43">
        <v>2815.7</v>
      </c>
      <c r="AP43">
        <v>-2.35</v>
      </c>
      <c r="AQ43">
        <v>-0.08</v>
      </c>
      <c r="AR43">
        <v>16.68</v>
      </c>
      <c r="AS43">
        <v>470.09</v>
      </c>
      <c r="AT43">
        <v>2896</v>
      </c>
      <c r="AU43">
        <v>1623</v>
      </c>
      <c r="AV43">
        <v>62.01</v>
      </c>
      <c r="AW43">
        <v>3.1</v>
      </c>
      <c r="AX43">
        <v>4.21</v>
      </c>
    </row>
    <row r="44" spans="1:50">
      <c r="A44">
        <v>6</v>
      </c>
      <c r="D44">
        <v>198.55</v>
      </c>
      <c r="I44">
        <f t="shared" si="35"/>
        <v>178.69500000000002</v>
      </c>
      <c r="J44">
        <f t="shared" si="30"/>
        <v>168.76750000000001</v>
      </c>
      <c r="K44">
        <f t="shared" si="30"/>
        <v>218.40500000000003</v>
      </c>
      <c r="L44">
        <f t="shared" si="30"/>
        <v>228.33249999999998</v>
      </c>
      <c r="M44" s="40">
        <v>44469</v>
      </c>
      <c r="N44" s="37"/>
      <c r="O44" s="37"/>
      <c r="P44" s="37"/>
      <c r="Q44" s="37"/>
      <c r="R44" s="37"/>
      <c r="S44" s="37">
        <v>-1</v>
      </c>
      <c r="T44" s="37">
        <v>0</v>
      </c>
      <c r="U44" s="37">
        <f t="shared" si="31"/>
        <v>0</v>
      </c>
      <c r="V44" s="37">
        <f t="shared" si="32"/>
        <v>0</v>
      </c>
      <c r="W44" s="37">
        <f t="shared" si="29"/>
        <v>0</v>
      </c>
      <c r="X44" s="39">
        <f t="shared" si="33"/>
        <v>0</v>
      </c>
      <c r="Y44" s="37">
        <f t="shared" ca="1" si="34"/>
        <v>0.12777777777777777</v>
      </c>
      <c r="Z44" s="37">
        <f t="shared" ca="1" si="27"/>
        <v>-47</v>
      </c>
      <c r="AA44" s="39">
        <f t="shared" ca="1" si="28"/>
        <v>0</v>
      </c>
      <c r="AK44" t="s">
        <v>109</v>
      </c>
      <c r="AL44">
        <v>796</v>
      </c>
      <c r="AM44">
        <v>797.45</v>
      </c>
      <c r="AN44">
        <v>787</v>
      </c>
      <c r="AO44">
        <v>793.5</v>
      </c>
      <c r="AP44">
        <v>-0.9</v>
      </c>
      <c r="AQ44">
        <v>-0.11</v>
      </c>
      <c r="AR44">
        <v>34.409999999999997</v>
      </c>
      <c r="AS44">
        <v>272.14</v>
      </c>
      <c r="AT44">
        <v>819</v>
      </c>
      <c r="AU44">
        <v>400.15</v>
      </c>
      <c r="AV44">
        <v>80.12</v>
      </c>
      <c r="AW44">
        <v>4.13</v>
      </c>
      <c r="AX44">
        <v>4.54</v>
      </c>
    </row>
    <row r="45" spans="1:50">
      <c r="A45">
        <v>7</v>
      </c>
      <c r="D45">
        <v>146.75</v>
      </c>
      <c r="I45">
        <f t="shared" si="35"/>
        <v>132.07500000000002</v>
      </c>
      <c r="J45">
        <f t="shared" si="30"/>
        <v>124.7375</v>
      </c>
      <c r="K45">
        <f t="shared" si="30"/>
        <v>161.42500000000001</v>
      </c>
      <c r="L45">
        <f t="shared" si="30"/>
        <v>168.76249999999999</v>
      </c>
      <c r="M45" s="40">
        <v>44469</v>
      </c>
      <c r="N45" s="37">
        <v>4200</v>
      </c>
      <c r="O45" s="37">
        <v>130</v>
      </c>
      <c r="P45" s="37"/>
      <c r="Q45" s="37">
        <v>1.05</v>
      </c>
      <c r="R45" s="37"/>
      <c r="S45" s="37">
        <v>87591</v>
      </c>
      <c r="T45" s="37">
        <v>1</v>
      </c>
      <c r="U45" s="37">
        <f t="shared" si="31"/>
        <v>4410</v>
      </c>
      <c r="V45" s="37">
        <f t="shared" si="32"/>
        <v>87591</v>
      </c>
      <c r="W45" s="37">
        <f t="shared" si="29"/>
        <v>546000</v>
      </c>
      <c r="X45" s="39">
        <f t="shared" si="33"/>
        <v>5.0347638456005754E-2</v>
      </c>
      <c r="Y45" s="37">
        <f t="shared" ca="1" si="34"/>
        <v>0.12777777777777777</v>
      </c>
      <c r="Z45" s="37">
        <f t="shared" ca="1" si="27"/>
        <v>-47</v>
      </c>
      <c r="AA45" s="42">
        <f t="shared" ca="1" si="28"/>
        <v>0.39402499661221896</v>
      </c>
      <c r="AK45" t="s">
        <v>107</v>
      </c>
      <c r="AL45" s="45">
        <v>3361.85</v>
      </c>
      <c r="AM45" s="45">
        <v>3383.95</v>
      </c>
      <c r="AN45" s="45">
        <v>3353</v>
      </c>
      <c r="AO45" s="45">
        <v>3356</v>
      </c>
      <c r="AP45">
        <v>-6.5</v>
      </c>
      <c r="AQ45">
        <v>-0.19</v>
      </c>
      <c r="AR45">
        <v>4.8099999999999996</v>
      </c>
      <c r="AS45">
        <v>161.91</v>
      </c>
      <c r="AT45" s="45">
        <v>3394.6</v>
      </c>
      <c r="AU45" s="45">
        <v>1907.75</v>
      </c>
      <c r="AV45">
        <v>65.22</v>
      </c>
      <c r="AW45">
        <v>12.94</v>
      </c>
      <c r="AX45">
        <v>7.68</v>
      </c>
    </row>
    <row r="46" spans="1:50">
      <c r="A46">
        <v>8</v>
      </c>
      <c r="D46">
        <v>2759.65</v>
      </c>
      <c r="I46">
        <f t="shared" si="35"/>
        <v>2483.6849999999999</v>
      </c>
      <c r="J46">
        <f t="shared" si="30"/>
        <v>2345.7024999999999</v>
      </c>
      <c r="K46">
        <f t="shared" si="30"/>
        <v>3035.6150000000002</v>
      </c>
      <c r="L46">
        <f t="shared" si="30"/>
        <v>3173.5974999999999</v>
      </c>
      <c r="M46" s="40">
        <v>44469</v>
      </c>
      <c r="N46" s="37">
        <v>300</v>
      </c>
      <c r="O46" s="37">
        <v>2500</v>
      </c>
      <c r="P46" s="37"/>
      <c r="Q46" s="37">
        <v>9</v>
      </c>
      <c r="R46" s="37"/>
      <c r="S46" s="37">
        <v>133990</v>
      </c>
      <c r="T46" s="37">
        <v>0</v>
      </c>
      <c r="U46" s="37">
        <f t="shared" si="31"/>
        <v>0</v>
      </c>
      <c r="V46" s="37">
        <f t="shared" si="32"/>
        <v>0</v>
      </c>
      <c r="W46" s="37">
        <f t="shared" si="29"/>
        <v>0</v>
      </c>
      <c r="X46" s="39">
        <f t="shared" si="33"/>
        <v>2.0150757519217851E-2</v>
      </c>
      <c r="Y46" s="37">
        <f t="shared" ca="1" si="34"/>
        <v>0.12777777777777777</v>
      </c>
      <c r="Z46" s="37">
        <f t="shared" ca="1" si="27"/>
        <v>-47</v>
      </c>
      <c r="AA46" s="39">
        <f t="shared" ca="1" si="28"/>
        <v>0.15770158058518319</v>
      </c>
      <c r="AK46" t="s">
        <v>390</v>
      </c>
      <c r="AL46" s="45">
        <v>955</v>
      </c>
      <c r="AM46" s="45">
        <v>956.6</v>
      </c>
      <c r="AN46">
        <v>948.3</v>
      </c>
      <c r="AO46" s="45">
        <v>949.95</v>
      </c>
      <c r="AP46">
        <v>-3.2</v>
      </c>
      <c r="AQ46">
        <v>-0.34</v>
      </c>
      <c r="AR46">
        <v>20.38</v>
      </c>
      <c r="AS46">
        <v>193.72</v>
      </c>
      <c r="AT46" s="45">
        <v>997</v>
      </c>
      <c r="AU46">
        <v>706.5</v>
      </c>
      <c r="AV46">
        <v>31.64</v>
      </c>
      <c r="AW46">
        <v>6.95</v>
      </c>
      <c r="AX46">
        <v>12.51</v>
      </c>
    </row>
    <row r="47" spans="1:50">
      <c r="A47">
        <v>9</v>
      </c>
      <c r="D47">
        <v>1577.55</v>
      </c>
      <c r="I47">
        <f t="shared" si="35"/>
        <v>1419.7950000000001</v>
      </c>
      <c r="J47">
        <f t="shared" si="30"/>
        <v>1340.9175</v>
      </c>
      <c r="K47">
        <f t="shared" si="30"/>
        <v>1735.3050000000001</v>
      </c>
      <c r="L47">
        <f t="shared" si="30"/>
        <v>1814.1824999999999</v>
      </c>
      <c r="M47" s="40">
        <v>44469</v>
      </c>
      <c r="N47" s="37">
        <v>550</v>
      </c>
      <c r="O47" s="37">
        <v>1400</v>
      </c>
      <c r="P47" s="37"/>
      <c r="Q47" s="37">
        <v>6.65</v>
      </c>
      <c r="R47" s="37"/>
      <c r="S47" s="37">
        <v>90873</v>
      </c>
      <c r="T47" s="37">
        <v>0</v>
      </c>
      <c r="U47" s="37">
        <f t="shared" si="31"/>
        <v>0</v>
      </c>
      <c r="V47" s="37">
        <f t="shared" si="32"/>
        <v>0</v>
      </c>
      <c r="W47" s="37">
        <f t="shared" si="29"/>
        <v>0</v>
      </c>
      <c r="X47" s="39">
        <f t="shared" si="33"/>
        <v>4.0248478646022469E-2</v>
      </c>
      <c r="Y47" s="37">
        <f t="shared" ca="1" si="34"/>
        <v>0.12777777777777777</v>
      </c>
      <c r="Z47" s="37">
        <f t="shared" ca="1" si="27"/>
        <v>-47</v>
      </c>
      <c r="AA47" s="39">
        <f t="shared" ca="1" si="28"/>
        <v>0.31498809375148024</v>
      </c>
      <c r="AK47" t="s">
        <v>442</v>
      </c>
      <c r="AL47" s="45">
        <v>1615</v>
      </c>
      <c r="AM47" s="45">
        <v>1622.65</v>
      </c>
      <c r="AN47" s="45">
        <v>1590</v>
      </c>
      <c r="AO47" s="45">
        <v>1605.6</v>
      </c>
      <c r="AP47">
        <v>-6.2</v>
      </c>
      <c r="AQ47">
        <v>-0.38</v>
      </c>
      <c r="AR47">
        <v>7.73</v>
      </c>
      <c r="AS47">
        <v>124</v>
      </c>
      <c r="AT47" s="45">
        <v>1622.65</v>
      </c>
      <c r="AU47" s="45">
        <v>675.5</v>
      </c>
      <c r="AV47">
        <v>127.1</v>
      </c>
      <c r="AW47">
        <v>7.69</v>
      </c>
      <c r="AX47">
        <v>6.57</v>
      </c>
    </row>
    <row r="48" spans="1:50">
      <c r="A48">
        <v>10</v>
      </c>
      <c r="D48">
        <v>462.05</v>
      </c>
      <c r="I48">
        <f t="shared" si="35"/>
        <v>415.84500000000003</v>
      </c>
      <c r="J48">
        <f t="shared" si="30"/>
        <v>392.74250000000001</v>
      </c>
      <c r="K48">
        <f t="shared" si="30"/>
        <v>508.25500000000005</v>
      </c>
      <c r="L48">
        <f t="shared" si="30"/>
        <v>531.35749999999996</v>
      </c>
      <c r="M48" s="40">
        <v>44469</v>
      </c>
      <c r="N48" s="37"/>
      <c r="O48" s="37"/>
      <c r="P48" s="37"/>
      <c r="Q48" s="37"/>
      <c r="R48" s="37"/>
      <c r="S48" s="37">
        <v>-1</v>
      </c>
      <c r="T48" s="37">
        <v>0</v>
      </c>
      <c r="U48" s="37">
        <f t="shared" si="31"/>
        <v>0</v>
      </c>
      <c r="V48" s="37">
        <f t="shared" si="32"/>
        <v>0</v>
      </c>
      <c r="W48" s="37">
        <f t="shared" si="29"/>
        <v>0</v>
      </c>
      <c r="X48" s="39">
        <f t="shared" si="33"/>
        <v>0</v>
      </c>
      <c r="Y48" s="37">
        <f t="shared" ca="1" si="34"/>
        <v>0.12777777777777777</v>
      </c>
      <c r="Z48" s="37">
        <f t="shared" ca="1" si="27"/>
        <v>-47</v>
      </c>
      <c r="AA48" s="39">
        <f t="shared" ca="1" si="28"/>
        <v>0</v>
      </c>
      <c r="AK48" t="s">
        <v>120</v>
      </c>
      <c r="AL48" s="45">
        <v>7889</v>
      </c>
      <c r="AM48" s="45">
        <v>7929</v>
      </c>
      <c r="AN48" s="45">
        <v>7790</v>
      </c>
      <c r="AO48" s="45">
        <v>7825.65</v>
      </c>
      <c r="AP48">
        <v>-30.8</v>
      </c>
      <c r="AQ48">
        <v>-0.39</v>
      </c>
      <c r="AR48">
        <v>1.85</v>
      </c>
      <c r="AS48">
        <v>144.94</v>
      </c>
      <c r="AT48" s="45">
        <v>8073.3</v>
      </c>
      <c r="AU48" s="45">
        <v>3753.9</v>
      </c>
      <c r="AV48">
        <v>99.93</v>
      </c>
      <c r="AW48">
        <v>6.52</v>
      </c>
      <c r="AX48">
        <v>10.73</v>
      </c>
    </row>
    <row r="49" spans="1:50">
      <c r="A49">
        <v>11</v>
      </c>
      <c r="D49">
        <v>2765.55</v>
      </c>
      <c r="I49">
        <f t="shared" si="35"/>
        <v>2488.9950000000003</v>
      </c>
      <c r="J49">
        <f t="shared" si="30"/>
        <v>2350.7175000000002</v>
      </c>
      <c r="K49">
        <f t="shared" si="30"/>
        <v>3042.1050000000005</v>
      </c>
      <c r="L49">
        <f t="shared" si="30"/>
        <v>3180.3825000000002</v>
      </c>
      <c r="M49" s="40">
        <v>44469</v>
      </c>
      <c r="N49" s="37">
        <v>300</v>
      </c>
      <c r="O49" s="37">
        <v>2500</v>
      </c>
      <c r="P49" s="37"/>
      <c r="Q49" s="37">
        <v>16</v>
      </c>
      <c r="R49" s="37"/>
      <c r="S49" s="37">
        <v>88722</v>
      </c>
      <c r="T49" s="37">
        <v>1</v>
      </c>
      <c r="U49" s="37">
        <f t="shared" si="31"/>
        <v>4800</v>
      </c>
      <c r="V49" s="37">
        <f t="shared" si="32"/>
        <v>88722</v>
      </c>
      <c r="W49" s="37">
        <f t="shared" si="29"/>
        <v>750000</v>
      </c>
      <c r="X49" s="39">
        <f t="shared" si="33"/>
        <v>5.410157570839251E-2</v>
      </c>
      <c r="Y49" s="37">
        <f t="shared" ca="1" si="34"/>
        <v>0.12777777777777777</v>
      </c>
      <c r="Z49" s="37">
        <f t="shared" ca="1" si="27"/>
        <v>-47</v>
      </c>
      <c r="AA49" s="42">
        <f t="shared" ca="1" si="28"/>
        <v>0.42340363597872405</v>
      </c>
      <c r="AK49" t="s">
        <v>424</v>
      </c>
      <c r="AL49" s="45">
        <v>20369.849999999999</v>
      </c>
      <c r="AM49" s="45">
        <v>20370</v>
      </c>
      <c r="AN49" s="45">
        <v>20104.650000000001</v>
      </c>
      <c r="AO49" s="45">
        <v>20143.95</v>
      </c>
      <c r="AP49">
        <v>-86.5</v>
      </c>
      <c r="AQ49">
        <v>-0.43</v>
      </c>
      <c r="AR49">
        <v>0.3</v>
      </c>
      <c r="AS49">
        <v>60.76</v>
      </c>
      <c r="AT49" s="45">
        <v>20609.150000000001</v>
      </c>
      <c r="AU49" s="45">
        <v>15100</v>
      </c>
      <c r="AV49">
        <v>25.25</v>
      </c>
      <c r="AW49">
        <v>10.1</v>
      </c>
      <c r="AX49">
        <v>14.58</v>
      </c>
    </row>
    <row r="50" spans="1:50">
      <c r="A50">
        <v>12</v>
      </c>
      <c r="D50">
        <v>724.45</v>
      </c>
      <c r="I50">
        <f t="shared" si="35"/>
        <v>652.00500000000011</v>
      </c>
      <c r="J50">
        <f t="shared" si="30"/>
        <v>615.78250000000003</v>
      </c>
      <c r="K50">
        <f t="shared" si="30"/>
        <v>796.8950000000001</v>
      </c>
      <c r="L50">
        <f t="shared" si="30"/>
        <v>833.11749999999995</v>
      </c>
      <c r="M50" s="40">
        <v>44469</v>
      </c>
      <c r="N50" s="37"/>
      <c r="O50" s="37"/>
      <c r="P50" s="37"/>
      <c r="Q50" s="37"/>
      <c r="R50" s="37"/>
      <c r="S50" s="37">
        <v>-1</v>
      </c>
      <c r="T50" s="37">
        <v>0</v>
      </c>
      <c r="U50" s="37">
        <f t="shared" si="31"/>
        <v>0</v>
      </c>
      <c r="V50" s="37">
        <f t="shared" si="32"/>
        <v>0</v>
      </c>
      <c r="W50" s="37">
        <f t="shared" si="29"/>
        <v>0</v>
      </c>
      <c r="X50" s="39">
        <f t="shared" si="33"/>
        <v>0</v>
      </c>
      <c r="Y50" s="37">
        <f t="shared" ca="1" si="34"/>
        <v>0.12777777777777777</v>
      </c>
      <c r="Z50" s="37">
        <f t="shared" ca="1" si="27"/>
        <v>-47</v>
      </c>
      <c r="AA50" s="39">
        <f t="shared" ca="1" si="28"/>
        <v>0</v>
      </c>
      <c r="AK50" t="s">
        <v>440</v>
      </c>
      <c r="AL50">
        <v>4105.2</v>
      </c>
      <c r="AM50">
        <v>4135</v>
      </c>
      <c r="AN50">
        <v>4071.05</v>
      </c>
      <c r="AO50">
        <v>4083.7</v>
      </c>
      <c r="AP50">
        <v>-17.8</v>
      </c>
      <c r="AQ50">
        <v>-0.43</v>
      </c>
      <c r="AR50">
        <v>1.91</v>
      </c>
      <c r="AS50">
        <v>78.11</v>
      </c>
      <c r="AT50">
        <v>4153</v>
      </c>
      <c r="AU50">
        <v>3317.3</v>
      </c>
      <c r="AV50">
        <v>9.7899999999999991</v>
      </c>
      <c r="AW50">
        <v>11.72</v>
      </c>
      <c r="AX50">
        <v>8.4</v>
      </c>
    </row>
    <row r="51" spans="1:50">
      <c r="A51">
        <v>13</v>
      </c>
      <c r="D51">
        <v>1003.25</v>
      </c>
      <c r="I51">
        <f t="shared" si="35"/>
        <v>902.92500000000007</v>
      </c>
      <c r="J51">
        <f t="shared" si="30"/>
        <v>852.76249999999993</v>
      </c>
      <c r="K51">
        <f t="shared" si="30"/>
        <v>1103.575</v>
      </c>
      <c r="L51">
        <f t="shared" si="30"/>
        <v>1153.7375</v>
      </c>
      <c r="M51" s="40">
        <v>44469</v>
      </c>
      <c r="N51" s="37">
        <v>900</v>
      </c>
      <c r="O51" s="37">
        <v>900</v>
      </c>
      <c r="P51" s="37"/>
      <c r="Q51" s="37">
        <v>15</v>
      </c>
      <c r="R51" s="37"/>
      <c r="S51" s="37">
        <v>341637</v>
      </c>
      <c r="T51" s="37">
        <v>0</v>
      </c>
      <c r="U51" s="37">
        <f t="shared" si="31"/>
        <v>0</v>
      </c>
      <c r="V51" s="37">
        <f t="shared" si="32"/>
        <v>0</v>
      </c>
      <c r="W51" s="37">
        <f t="shared" si="29"/>
        <v>0</v>
      </c>
      <c r="X51" s="39">
        <f t="shared" si="33"/>
        <v>3.9515626234863321E-2</v>
      </c>
      <c r="Y51" s="37">
        <f t="shared" ca="1" si="34"/>
        <v>0.12777777777777777</v>
      </c>
      <c r="Z51" s="37">
        <f t="shared" ca="1" si="27"/>
        <v>-47</v>
      </c>
      <c r="AA51" s="39">
        <f t="shared" ca="1" si="28"/>
        <v>0.30925272705545209</v>
      </c>
      <c r="AK51" t="s">
        <v>385</v>
      </c>
      <c r="AL51">
        <v>494</v>
      </c>
      <c r="AM51">
        <v>494.95</v>
      </c>
      <c r="AN51">
        <v>488.1</v>
      </c>
      <c r="AO51">
        <v>490.6</v>
      </c>
      <c r="AP51">
        <v>-2.5</v>
      </c>
      <c r="AQ51">
        <v>-0.51</v>
      </c>
      <c r="AR51">
        <v>81.77</v>
      </c>
      <c r="AS51">
        <v>400.96</v>
      </c>
      <c r="AT51">
        <v>503</v>
      </c>
      <c r="AU51">
        <v>325</v>
      </c>
      <c r="AV51">
        <v>17.61</v>
      </c>
      <c r="AW51">
        <v>5.73</v>
      </c>
      <c r="AX51">
        <v>5.3</v>
      </c>
    </row>
    <row r="52" spans="1:50">
      <c r="A52">
        <v>14</v>
      </c>
      <c r="D52">
        <v>1700.5</v>
      </c>
      <c r="I52">
        <f t="shared" si="35"/>
        <v>1530.45</v>
      </c>
      <c r="J52">
        <f t="shared" si="30"/>
        <v>1445.425</v>
      </c>
      <c r="K52">
        <f t="shared" si="30"/>
        <v>1870.5500000000002</v>
      </c>
      <c r="L52">
        <f t="shared" si="30"/>
        <v>1955.5749999999998</v>
      </c>
      <c r="M52" s="40">
        <v>44469</v>
      </c>
      <c r="N52" s="37">
        <v>600</v>
      </c>
      <c r="O52" s="37">
        <v>1500</v>
      </c>
      <c r="P52" s="37"/>
      <c r="Q52" s="37">
        <v>6.3</v>
      </c>
      <c r="R52" s="37"/>
      <c r="S52" s="37">
        <v>100187</v>
      </c>
      <c r="T52" s="37">
        <v>0</v>
      </c>
      <c r="U52" s="37">
        <f t="shared" si="31"/>
        <v>0</v>
      </c>
      <c r="V52" s="37">
        <f t="shared" si="32"/>
        <v>0</v>
      </c>
      <c r="W52" s="37">
        <f t="shared" si="29"/>
        <v>0</v>
      </c>
      <c r="X52" s="39">
        <f t="shared" si="33"/>
        <v>3.7729445936099497E-2</v>
      </c>
      <c r="Y52" s="37">
        <f t="shared" ca="1" si="34"/>
        <v>0.12777777777777777</v>
      </c>
      <c r="Z52" s="37">
        <f t="shared" ca="1" si="27"/>
        <v>-47</v>
      </c>
      <c r="AA52" s="39">
        <f t="shared" ca="1" si="28"/>
        <v>0.29527392471730041</v>
      </c>
      <c r="AK52" t="s">
        <v>332</v>
      </c>
      <c r="AL52">
        <v>885</v>
      </c>
      <c r="AM52">
        <v>887.4</v>
      </c>
      <c r="AN52">
        <v>870.5</v>
      </c>
      <c r="AO52">
        <v>871.2</v>
      </c>
      <c r="AP52">
        <v>-10.1</v>
      </c>
      <c r="AQ52">
        <v>-1.1499999999999999</v>
      </c>
      <c r="AR52">
        <v>15.18</v>
      </c>
      <c r="AS52" s="45">
        <v>133.05000000000001</v>
      </c>
      <c r="AT52">
        <v>889</v>
      </c>
      <c r="AU52">
        <v>458.95</v>
      </c>
      <c r="AV52">
        <v>59.41</v>
      </c>
      <c r="AW52">
        <v>8.61</v>
      </c>
      <c r="AX52">
        <v>9.15</v>
      </c>
    </row>
    <row r="53" spans="1:50">
      <c r="A53">
        <v>15</v>
      </c>
      <c r="D53">
        <v>1790.5</v>
      </c>
      <c r="I53">
        <f t="shared" si="35"/>
        <v>1611.45</v>
      </c>
      <c r="J53">
        <f t="shared" si="30"/>
        <v>1521.925</v>
      </c>
      <c r="K53">
        <f t="shared" si="30"/>
        <v>1969.5500000000002</v>
      </c>
      <c r="L53">
        <f t="shared" si="30"/>
        <v>2059.0749999999998</v>
      </c>
      <c r="M53" s="40">
        <v>44469</v>
      </c>
      <c r="N53" s="37"/>
      <c r="O53" s="37"/>
      <c r="P53" s="37"/>
      <c r="Q53" s="37"/>
      <c r="R53" s="37"/>
      <c r="S53" s="37">
        <v>-1</v>
      </c>
      <c r="T53" s="37">
        <v>0</v>
      </c>
      <c r="U53" s="37">
        <f t="shared" si="31"/>
        <v>0</v>
      </c>
      <c r="V53" s="37">
        <f t="shared" si="32"/>
        <v>0</v>
      </c>
      <c r="W53" s="37">
        <f t="shared" si="29"/>
        <v>0</v>
      </c>
      <c r="X53" s="39">
        <f t="shared" si="33"/>
        <v>0</v>
      </c>
      <c r="Y53" s="37">
        <f t="shared" ca="1" si="34"/>
        <v>0.12777777777777777</v>
      </c>
      <c r="Z53" s="37">
        <f t="shared" ca="1" si="27"/>
        <v>-47</v>
      </c>
      <c r="AA53" s="39">
        <f t="shared" ca="1" si="28"/>
        <v>0</v>
      </c>
    </row>
    <row r="54" spans="1:50">
      <c r="A54">
        <v>16</v>
      </c>
      <c r="D54">
        <v>1174.0999999999999</v>
      </c>
      <c r="I54">
        <f t="shared" si="35"/>
        <v>1056.69</v>
      </c>
      <c r="J54">
        <f t="shared" si="30"/>
        <v>997.9849999999999</v>
      </c>
      <c r="K54">
        <f t="shared" si="30"/>
        <v>1291.51</v>
      </c>
      <c r="L54">
        <f t="shared" si="30"/>
        <v>1350.2149999999997</v>
      </c>
      <c r="M54" s="40">
        <v>44469</v>
      </c>
      <c r="N54" s="37">
        <v>600</v>
      </c>
      <c r="O54" s="37">
        <v>1000</v>
      </c>
      <c r="P54" s="37"/>
      <c r="Q54" s="37"/>
      <c r="R54" s="37"/>
      <c r="S54" s="37">
        <v>-1</v>
      </c>
      <c r="T54" s="37">
        <v>0</v>
      </c>
      <c r="U54" s="37">
        <f t="shared" si="31"/>
        <v>0</v>
      </c>
      <c r="V54" s="37">
        <f t="shared" si="32"/>
        <v>0</v>
      </c>
      <c r="W54" s="37">
        <f t="shared" si="29"/>
        <v>0</v>
      </c>
      <c r="X54" s="39">
        <f t="shared" si="33"/>
        <v>0</v>
      </c>
      <c r="Y54" s="37">
        <f t="shared" ca="1" si="34"/>
        <v>0.12777777777777777</v>
      </c>
      <c r="Z54" s="37">
        <f t="shared" ca="1" si="27"/>
        <v>-47</v>
      </c>
      <c r="AA54" s="39">
        <f t="shared" ca="1" si="28"/>
        <v>0</v>
      </c>
      <c r="AK54" t="s">
        <v>494</v>
      </c>
      <c r="AL54" t="s">
        <v>495</v>
      </c>
    </row>
    <row r="55" spans="1:50">
      <c r="A55">
        <v>17</v>
      </c>
      <c r="D55">
        <v>2392.1999999999998</v>
      </c>
      <c r="I55">
        <f t="shared" si="35"/>
        <v>2152.98</v>
      </c>
      <c r="J55">
        <f t="shared" si="30"/>
        <v>2033.37</v>
      </c>
      <c r="K55">
        <f t="shared" si="30"/>
        <v>2631.42</v>
      </c>
      <c r="L55">
        <f t="shared" si="30"/>
        <v>2751.0299999999997</v>
      </c>
      <c r="M55" s="40">
        <v>44469</v>
      </c>
      <c r="N55" s="37">
        <v>250</v>
      </c>
      <c r="O55" s="37">
        <v>2100</v>
      </c>
      <c r="P55" s="37"/>
      <c r="Q55" s="37">
        <v>14.65</v>
      </c>
      <c r="R55" s="37"/>
      <c r="S55" s="37">
        <v>74953</v>
      </c>
      <c r="T55" s="37">
        <v>1</v>
      </c>
      <c r="U55" s="37">
        <f t="shared" si="31"/>
        <v>3662.5</v>
      </c>
      <c r="V55" s="37">
        <f t="shared" si="32"/>
        <v>74953</v>
      </c>
      <c r="W55" s="37">
        <f t="shared" si="29"/>
        <v>525000</v>
      </c>
      <c r="X55" s="39">
        <f t="shared" si="33"/>
        <v>4.8863954744973515E-2</v>
      </c>
      <c r="Y55" s="37">
        <f t="shared" ca="1" si="34"/>
        <v>0.12777777777777777</v>
      </c>
      <c r="Z55" s="37">
        <f t="shared" ca="1" si="27"/>
        <v>-47</v>
      </c>
      <c r="AA55" s="42">
        <f t="shared" ca="1" si="28"/>
        <v>0.38241355887370582</v>
      </c>
    </row>
    <row r="56" spans="1:50">
      <c r="A56">
        <v>18</v>
      </c>
      <c r="D56">
        <v>431.55</v>
      </c>
      <c r="I56">
        <f t="shared" si="35"/>
        <v>388.39500000000004</v>
      </c>
      <c r="J56">
        <f t="shared" si="30"/>
        <v>366.8175</v>
      </c>
      <c r="K56">
        <f t="shared" si="30"/>
        <v>474.70500000000004</v>
      </c>
      <c r="L56">
        <f t="shared" si="30"/>
        <v>496.28249999999997</v>
      </c>
      <c r="M56" s="40">
        <v>44469</v>
      </c>
      <c r="N56" s="37">
        <v>1500</v>
      </c>
      <c r="O56" s="37">
        <v>380</v>
      </c>
      <c r="P56" s="37"/>
      <c r="Q56" s="37">
        <v>3.45</v>
      </c>
      <c r="R56" s="37"/>
      <c r="S56" s="37">
        <v>145024</v>
      </c>
      <c r="T56" s="37">
        <v>0</v>
      </c>
      <c r="U56" s="37">
        <f t="shared" si="31"/>
        <v>0</v>
      </c>
      <c r="V56" s="37">
        <f t="shared" si="32"/>
        <v>0</v>
      </c>
      <c r="W56" s="37">
        <f t="shared" si="29"/>
        <v>0</v>
      </c>
      <c r="X56" s="39">
        <f t="shared" si="33"/>
        <v>3.5683748896734334E-2</v>
      </c>
      <c r="Y56" s="37">
        <f t="shared" ca="1" si="34"/>
        <v>0.12777777777777777</v>
      </c>
      <c r="Z56" s="37">
        <f t="shared" ca="1" si="27"/>
        <v>-47</v>
      </c>
      <c r="AA56" s="39">
        <f t="shared" ca="1" si="28"/>
        <v>0.27926412180052956</v>
      </c>
    </row>
    <row r="57" spans="1:50">
      <c r="A57">
        <v>19</v>
      </c>
      <c r="D57">
        <v>3845.65</v>
      </c>
      <c r="I57">
        <f t="shared" si="35"/>
        <v>3461.085</v>
      </c>
      <c r="J57">
        <f t="shared" si="30"/>
        <v>3268.8024999999998</v>
      </c>
      <c r="K57">
        <f t="shared" si="30"/>
        <v>4230.2150000000001</v>
      </c>
      <c r="L57">
        <f t="shared" si="30"/>
        <v>4422.4974999999995</v>
      </c>
      <c r="M57" s="40">
        <v>44469</v>
      </c>
      <c r="N57" s="37">
        <v>300</v>
      </c>
      <c r="O57" s="37">
        <v>3400</v>
      </c>
      <c r="P57" s="37"/>
      <c r="Q57" s="37">
        <v>14.1</v>
      </c>
      <c r="R57" s="37"/>
      <c r="S57" s="37">
        <v>133676</v>
      </c>
      <c r="T57" s="37">
        <v>0</v>
      </c>
      <c r="U57" s="37">
        <f t="shared" si="31"/>
        <v>0</v>
      </c>
      <c r="V57" s="37">
        <f t="shared" si="32"/>
        <v>0</v>
      </c>
      <c r="W57" s="37">
        <f t="shared" si="29"/>
        <v>0</v>
      </c>
      <c r="X57" s="39">
        <f t="shared" si="33"/>
        <v>3.1643675753313984E-2</v>
      </c>
      <c r="Y57" s="37">
        <f t="shared" ca="1" si="34"/>
        <v>0.12777777777777777</v>
      </c>
      <c r="Z57" s="37">
        <f t="shared" ca="1" si="27"/>
        <v>-47</v>
      </c>
      <c r="AA57" s="39">
        <f t="shared" ca="1" si="28"/>
        <v>0.24764615806941381</v>
      </c>
    </row>
    <row r="58" spans="1:50">
      <c r="A58">
        <v>20</v>
      </c>
      <c r="D58">
        <v>7926</v>
      </c>
      <c r="I58">
        <f t="shared" si="35"/>
        <v>7133.4000000000005</v>
      </c>
      <c r="J58">
        <f t="shared" si="30"/>
        <v>6737.0999999999995</v>
      </c>
      <c r="K58">
        <f t="shared" si="30"/>
        <v>8718.6</v>
      </c>
      <c r="L58">
        <f t="shared" si="30"/>
        <v>9114.9</v>
      </c>
      <c r="M58" s="40">
        <v>44469</v>
      </c>
      <c r="N58" s="37"/>
      <c r="O58" s="37"/>
      <c r="P58" s="37"/>
      <c r="Q58" s="37"/>
      <c r="R58" s="37"/>
      <c r="S58" s="37">
        <v>-1</v>
      </c>
      <c r="T58" s="37"/>
      <c r="U58" s="37">
        <f t="shared" si="31"/>
        <v>0</v>
      </c>
      <c r="V58" s="37">
        <f t="shared" si="32"/>
        <v>0</v>
      </c>
      <c r="W58" s="37">
        <f t="shared" si="29"/>
        <v>0</v>
      </c>
      <c r="X58" s="39">
        <f t="shared" si="33"/>
        <v>0</v>
      </c>
      <c r="Y58" s="37">
        <f t="shared" ca="1" si="34"/>
        <v>0.12777777777777777</v>
      </c>
      <c r="Z58" s="37">
        <f t="shared" ca="1" si="27"/>
        <v>-47</v>
      </c>
      <c r="AA58" s="39">
        <f t="shared" ca="1" si="28"/>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BF22"/>
  <sheetViews>
    <sheetView zoomScale="85" zoomScaleNormal="85" workbookViewId="0">
      <selection activeCell="D9" sqref="D9"/>
    </sheetView>
  </sheetViews>
  <sheetFormatPr defaultRowHeight="15.75"/>
  <cols>
    <col min="1" max="1" width="3.5703125" style="14" bestFit="1" customWidth="1"/>
    <col min="2" max="2" width="11.5703125" style="14" bestFit="1" customWidth="1"/>
    <col min="3" max="3" width="5.5703125" style="25" customWidth="1"/>
    <col min="4" max="4" width="8" style="26" customWidth="1"/>
    <col min="5" max="5" width="13.28515625" style="14" customWidth="1"/>
    <col min="6" max="8" width="11.7109375" style="14" bestFit="1" customWidth="1"/>
    <col min="9" max="9" width="14" style="14" bestFit="1" customWidth="1"/>
    <col min="10" max="10" width="14" style="14" hidden="1" customWidth="1"/>
    <col min="11" max="11" width="13.28515625" style="14" bestFit="1" customWidth="1"/>
    <col min="12" max="15" width="11.7109375" style="14" bestFit="1" customWidth="1"/>
    <col min="16" max="16" width="13.85546875" style="14" bestFit="1" customWidth="1"/>
    <col min="17" max="17" width="11.7109375" style="14" bestFit="1" customWidth="1"/>
    <col min="18" max="18" width="13.85546875" style="14" bestFit="1" customWidth="1"/>
    <col min="19" max="19" width="13.42578125" style="14" bestFit="1" customWidth="1"/>
    <col min="20" max="20" width="13.42578125" style="14" customWidth="1"/>
    <col min="21" max="21" width="11.7109375" style="14" customWidth="1"/>
    <col min="22" max="25" width="11.7109375" style="14" bestFit="1" customWidth="1"/>
    <col min="26" max="26" width="11.7109375" style="14" hidden="1" customWidth="1"/>
    <col min="27" max="33" width="11.7109375" style="14" bestFit="1" customWidth="1"/>
    <col min="34" max="34" width="11.7109375" style="171" bestFit="1" customWidth="1"/>
    <col min="35" max="37" width="11.7109375" style="14" bestFit="1" customWidth="1"/>
    <col min="38" max="41" width="9.140625" style="14"/>
    <col min="42" max="42" width="9.140625" style="127"/>
    <col min="43" max="16384" width="9.140625" style="14"/>
  </cols>
  <sheetData>
    <row r="2" spans="1:58">
      <c r="D2" s="193" t="s">
        <v>62</v>
      </c>
      <c r="E2" s="193"/>
      <c r="F2" s="155" t="s">
        <v>63</v>
      </c>
      <c r="G2" s="193" t="s">
        <v>31</v>
      </c>
      <c r="H2" s="193"/>
    </row>
    <row r="3" spans="1:58">
      <c r="D3" s="192">
        <f>SUM(I8:I22)</f>
        <v>-18.470436800000009</v>
      </c>
      <c r="E3" s="192"/>
      <c r="F3" s="117">
        <f>D3/AVERAGEIF(M8:M16,"&gt;0",M8:M16)</f>
        <v>-8.9662314563106832E-2</v>
      </c>
      <c r="G3" s="194">
        <f>SUM(M8:M22)</f>
        <v>206</v>
      </c>
      <c r="H3" s="194"/>
      <c r="N3" s="118"/>
    </row>
    <row r="6" spans="1:58">
      <c r="U6" s="165" t="e">
        <f ca="1">SUMPRODUCT($M$8:$M12,U8:U12)/SUM($M$8:$M$12)</f>
        <v>#VALUE!</v>
      </c>
      <c r="V6" s="165" t="e">
        <f ca="1">SUMPRODUCT($M$8:$M13,V8:V13)/SUM($M$8:$M$13)</f>
        <v>#VALUE!</v>
      </c>
      <c r="W6" s="165" t="e">
        <f ca="1">SUMPRODUCT($M$8:$M13,W8:W13)/SUM($M$8:$M$13)</f>
        <v>#VALUE!</v>
      </c>
      <c r="X6" s="165" t="e">
        <f ca="1">SUMPRODUCT($M$8:$M12,X8:X12)/SUM($M$8:$M$12)</f>
        <v>#VALUE!</v>
      </c>
    </row>
    <row r="7" spans="1:58">
      <c r="A7" s="139" t="s">
        <v>655</v>
      </c>
      <c r="B7" s="139" t="s">
        <v>30</v>
      </c>
      <c r="C7" s="139" t="s">
        <v>2</v>
      </c>
      <c r="D7" s="15" t="s">
        <v>636</v>
      </c>
      <c r="E7" s="139" t="s">
        <v>32</v>
      </c>
      <c r="F7" s="155" t="s">
        <v>33</v>
      </c>
      <c r="G7" s="155" t="s">
        <v>34</v>
      </c>
      <c r="H7" s="155" t="s">
        <v>60</v>
      </c>
      <c r="I7" s="155" t="s">
        <v>62</v>
      </c>
      <c r="J7" s="155" t="s">
        <v>61</v>
      </c>
      <c r="K7" s="155" t="s">
        <v>498</v>
      </c>
      <c r="L7" s="155" t="s">
        <v>45</v>
      </c>
      <c r="M7" s="155" t="s">
        <v>31</v>
      </c>
      <c r="N7" s="155" t="s">
        <v>649</v>
      </c>
      <c r="O7" s="15" t="s">
        <v>650</v>
      </c>
      <c r="P7" s="155" t="s">
        <v>41</v>
      </c>
      <c r="Q7" s="155" t="s">
        <v>653</v>
      </c>
      <c r="R7" s="155" t="s">
        <v>89</v>
      </c>
      <c r="S7" s="155" t="s">
        <v>599</v>
      </c>
      <c r="T7" s="162" t="s">
        <v>581</v>
      </c>
      <c r="U7" s="155" t="s">
        <v>597</v>
      </c>
      <c r="V7" s="155" t="s">
        <v>594</v>
      </c>
      <c r="W7" s="155" t="s">
        <v>86</v>
      </c>
      <c r="X7" s="155" t="s">
        <v>88</v>
      </c>
      <c r="Y7" s="155" t="s">
        <v>633</v>
      </c>
      <c r="Z7" s="15" t="s">
        <v>654</v>
      </c>
      <c r="AA7" s="155" t="s">
        <v>7</v>
      </c>
      <c r="AB7" s="155" t="s">
        <v>16</v>
      </c>
      <c r="AC7" s="155" t="s">
        <v>11</v>
      </c>
      <c r="AD7" s="155" t="s">
        <v>12</v>
      </c>
      <c r="AE7" s="155" t="s">
        <v>13</v>
      </c>
      <c r="AF7" s="155" t="s">
        <v>14</v>
      </c>
      <c r="AG7" s="15" t="s">
        <v>64</v>
      </c>
      <c r="AH7" s="172" t="s">
        <v>678</v>
      </c>
      <c r="AI7" s="169">
        <v>-0.03</v>
      </c>
      <c r="AJ7" s="170">
        <f>AI7+$AH$12</f>
        <v>-0.03</v>
      </c>
      <c r="AK7" s="170">
        <f t="shared" ref="AK7:BC7" si="0">AJ7+$AH$12</f>
        <v>-0.03</v>
      </c>
      <c r="AL7" s="170">
        <f t="shared" si="0"/>
        <v>-0.03</v>
      </c>
      <c r="AM7" s="170">
        <f t="shared" si="0"/>
        <v>-0.03</v>
      </c>
      <c r="AN7" s="170">
        <f t="shared" si="0"/>
        <v>-0.03</v>
      </c>
      <c r="AO7" s="170">
        <f t="shared" si="0"/>
        <v>-0.03</v>
      </c>
      <c r="AP7" s="170">
        <f t="shared" si="0"/>
        <v>-0.03</v>
      </c>
      <c r="AQ7" s="170">
        <f t="shared" si="0"/>
        <v>-0.03</v>
      </c>
      <c r="AR7" s="170">
        <f t="shared" si="0"/>
        <v>-0.03</v>
      </c>
      <c r="AS7" s="170">
        <f t="shared" si="0"/>
        <v>-0.03</v>
      </c>
      <c r="AT7" s="170">
        <f t="shared" si="0"/>
        <v>-0.03</v>
      </c>
      <c r="AU7" s="170">
        <f t="shared" si="0"/>
        <v>-0.03</v>
      </c>
      <c r="AV7" s="170">
        <f t="shared" si="0"/>
        <v>-0.03</v>
      </c>
      <c r="AW7" s="170">
        <f t="shared" si="0"/>
        <v>-0.03</v>
      </c>
      <c r="AX7" s="170">
        <f t="shared" si="0"/>
        <v>-0.03</v>
      </c>
      <c r="AY7" s="170">
        <f t="shared" si="0"/>
        <v>-0.03</v>
      </c>
      <c r="AZ7" s="170">
        <f t="shared" si="0"/>
        <v>-0.03</v>
      </c>
      <c r="BA7" s="170">
        <f t="shared" si="0"/>
        <v>-0.03</v>
      </c>
      <c r="BB7" s="170">
        <f t="shared" si="0"/>
        <v>-0.03</v>
      </c>
      <c r="BC7" s="170">
        <f t="shared" si="0"/>
        <v>-0.03</v>
      </c>
      <c r="BD7" s="163"/>
      <c r="BE7" s="163"/>
      <c r="BF7" s="163"/>
    </row>
    <row r="8" spans="1:58" s="134" customFormat="1" ht="15" customHeight="1">
      <c r="A8" s="16">
        <v>1</v>
      </c>
      <c r="B8" s="146">
        <f ca="1">TODAY()</f>
        <v>44516</v>
      </c>
      <c r="C8" s="137" t="s">
        <v>8</v>
      </c>
      <c r="D8" s="136" t="s">
        <v>497</v>
      </c>
      <c r="E8" s="137" t="s">
        <v>596</v>
      </c>
      <c r="F8" s="136">
        <v>17000</v>
      </c>
      <c r="G8" s="136">
        <v>2.06</v>
      </c>
      <c r="H8" s="136">
        <v>2.35</v>
      </c>
      <c r="I8" s="141">
        <f t="shared" ref="I8" si="1">IF(AND(H8&lt;&gt;0,K8&lt;&gt;0),(IF(C8="B",1,-1))*(J8-1)*M8-AG8*2,0)</f>
        <v>-18.470436800000009</v>
      </c>
      <c r="J8" s="136">
        <f t="shared" ref="J8" si="2">H8/$G8</f>
        <v>1.1407766990291262</v>
      </c>
      <c r="K8" s="136">
        <v>100</v>
      </c>
      <c r="L8" s="136">
        <v>50</v>
      </c>
      <c r="M8" s="141">
        <f t="shared" ref="M8" si="3">$G8*$K8</f>
        <v>206</v>
      </c>
      <c r="N8" s="141">
        <f t="shared" ref="N8" si="4">(1+O8)*$G8</f>
        <v>2.1630000000000003</v>
      </c>
      <c r="O8" s="136">
        <v>0.05</v>
      </c>
      <c r="P8" s="141">
        <f t="shared" ref="P8" si="5">$M8*O8-$AG8*2</f>
        <v>-37.17043679999999</v>
      </c>
      <c r="Q8" s="136">
        <f>mrigxl_getIndexQuote(VLOOKUP(E8,Reference!$B$3:$F$6,5,0))</f>
        <v>18109.45</v>
      </c>
      <c r="R8" s="138">
        <v>44490</v>
      </c>
      <c r="S8" s="142" t="e">
        <f ca="1">Y8</f>
        <v>#VALUE!</v>
      </c>
      <c r="T8" s="142">
        <f>mrigxl_getIndexOptionQuote(E8,R8,F8,D8,"SIRIUS")</f>
        <v>-1</v>
      </c>
      <c r="U8" s="141" t="e">
        <f ca="1">OptionPrice(LEFT($D8),$Q8,$F8,$Z8,Reference!$M$2,$S8,Reference!$M$3)*IF(C8="B",1,-1)</f>
        <v>#VALUE!</v>
      </c>
      <c r="V8" s="141" t="e">
        <f ca="1">OptionDelta(LEFT(D8),Q8,F8,Z8,Reference!$M$2,S8,Reference!$M$3)*IF(C8="B",1,-1)</f>
        <v>#VALUE!</v>
      </c>
      <c r="W8" s="141" t="e">
        <f ca="1">OptionTheta(LEFT(D8),Q8,F8,Z8,Reference!$M$2,S8,Reference!$M$3)*IF(C8="B",1,-1)</f>
        <v>#VALUE!</v>
      </c>
      <c r="X8" s="141" t="e">
        <f ca="1">OptionGamma(Q8,F8,Z8,Reference!$M$2,S8,Reference!$M$3)*IF(C8="B",1,-1)</f>
        <v>#VALUE!</v>
      </c>
      <c r="Y8" s="141" t="e">
        <f ca="1">ImpliedVolatility(LEFT(D8),Q8,F8,Reference!$M$2,Z8,Reference!$M$3,T8,24%)</f>
        <v>#VALUE!</v>
      </c>
      <c r="Z8" s="136">
        <f ca="1">(R8-TODAY())/365</f>
        <v>-7.1232876712328766E-2</v>
      </c>
      <c r="AA8" s="136">
        <f t="shared" ref="AA8" si="6">IF(K8&lt;&gt;0,20,0)</f>
        <v>20</v>
      </c>
      <c r="AB8" s="136">
        <f t="shared" ref="AB8" si="7">0.053%*$M8</f>
        <v>0.10918</v>
      </c>
      <c r="AC8" s="136">
        <f>18%*(AA8+AB8)</f>
        <v>3.6196523999999997</v>
      </c>
      <c r="AD8" s="136">
        <f t="shared" ref="AD8" si="8">0.05%*$M8*(IF($C8="B",0,1))</f>
        <v>0</v>
      </c>
      <c r="AE8" s="136">
        <f t="shared" ref="AE8" si="9">10/10000000*$M8</f>
        <v>2.0599999999999999E-4</v>
      </c>
      <c r="AF8" s="136">
        <f t="shared" ref="AF8" si="10">300/10000000*$M8*(IF($C8="B",1,0))</f>
        <v>6.1799999999999997E-3</v>
      </c>
      <c r="AG8" s="136">
        <f>SUM(AA8:AF8)</f>
        <v>23.735218399999997</v>
      </c>
      <c r="AH8" s="173">
        <f ca="1">TODAY()+$AH$10</f>
        <v>44516</v>
      </c>
      <c r="AI8" s="164" t="e">
        <f ca="1">OptionPrice(LEFT($D8),$Q8*(1+AI$7),$F8,YEARFRAC($AH$8,$R8,0),Reference!$M$2,$S8,Reference!$M$3)</f>
        <v>#VALUE!</v>
      </c>
      <c r="AJ8" s="164" t="e">
        <f ca="1">OptionPrice(LEFT($D8),$Q8*(1+AJ$7),$F8,YEARFRAC($AH$8,$R8,0),Reference!$M$2,$S8,Reference!$M$3)</f>
        <v>#VALUE!</v>
      </c>
      <c r="AK8" s="164" t="e">
        <f ca="1">OptionPrice(LEFT($D8),$Q8*(1+AK$7),$F8,YEARFRAC($AH$8,$R8,0),Reference!$M$2,$S8,Reference!$M$3)</f>
        <v>#VALUE!</v>
      </c>
      <c r="AL8" s="164" t="e">
        <f ca="1">OptionPrice(LEFT($D8),$Q8*(1+AL$7),$F8,YEARFRAC($AH$8,$R8,0),Reference!$M$2,$S8,Reference!$M$3)</f>
        <v>#VALUE!</v>
      </c>
      <c r="AM8" s="164" t="e">
        <f ca="1">OptionPrice(LEFT($D8),$Q8*(1+AM$7),$F8,YEARFRAC($AH$8,$R8,0),Reference!$M$2,$S8,Reference!$M$3)</f>
        <v>#VALUE!</v>
      </c>
      <c r="AN8" s="164" t="e">
        <f ca="1">OptionPrice(LEFT($D8),$Q8*(1+AN$7),$F8,YEARFRAC($AH$8,$R8,0),Reference!$M$2,$S8,Reference!$M$3)</f>
        <v>#VALUE!</v>
      </c>
      <c r="AO8" s="164" t="e">
        <f ca="1">OptionPrice(LEFT($D8),$Q8*(1+AO$7),$F8,YEARFRAC($AH$8,$R8,0),Reference!$M$2,$S8,Reference!$M$3)</f>
        <v>#VALUE!</v>
      </c>
      <c r="AP8" s="164" t="e">
        <f ca="1">OptionPrice(LEFT($D8),$Q8*(1+AP$7),$F8,YEARFRAC($AH$8,$R8,0),Reference!$M$2,$S8,Reference!$M$3)</f>
        <v>#VALUE!</v>
      </c>
      <c r="AQ8" s="164" t="e">
        <f ca="1">OptionPrice(LEFT($D8),$Q8*(1+AQ$7),$F8,YEARFRAC($AH$8,$R8,0),Reference!$M$2,$S8,Reference!$M$3)</f>
        <v>#VALUE!</v>
      </c>
      <c r="AR8" s="164" t="e">
        <f ca="1">OptionPrice(LEFT($D8),$Q8*(1+AR$7),$F8,YEARFRAC($AH$8,$R8,0),Reference!$M$2,$S8,Reference!$M$3)</f>
        <v>#VALUE!</v>
      </c>
      <c r="AS8" s="164" t="e">
        <f ca="1">OptionPrice(LEFT($D8),$Q8*(1+AS$7),$F8,YEARFRAC($AH$8,$R8,0),Reference!$M$2,$S8,Reference!$M$3)</f>
        <v>#VALUE!</v>
      </c>
      <c r="AT8" s="164" t="e">
        <f ca="1">OptionPrice(LEFT($D8),$Q8*(1+AT$7),$F8,YEARFRAC($AH$8,$R8,0),Reference!$M$2,$S8,Reference!$M$3)</f>
        <v>#VALUE!</v>
      </c>
      <c r="AU8" s="164" t="e">
        <f ca="1">OptionPrice(LEFT($D8),$Q8*(1+AU$7),$F8,YEARFRAC($AH$8,$R8,0),Reference!$M$2,$S8,Reference!$M$3)</f>
        <v>#VALUE!</v>
      </c>
      <c r="AV8" s="164" t="e">
        <f ca="1">OptionPrice(LEFT($D8),$Q8*(1+AV$7),$F8,YEARFRAC($AH$8,$R8,0),Reference!$M$2,$S8,Reference!$M$3)</f>
        <v>#VALUE!</v>
      </c>
      <c r="AW8" s="164" t="e">
        <f ca="1">OptionPrice(LEFT($D8),$Q8*(1+AW$7),$F8,YEARFRAC($AH$8,$R8,0),Reference!$M$2,$S8,Reference!$M$3)</f>
        <v>#VALUE!</v>
      </c>
      <c r="AX8" s="164" t="e">
        <f ca="1">OptionPrice(LEFT($D8),$Q8*(1+AX$7),$F8,YEARFRAC($AH$8,$R8,0),Reference!$M$2,$S8,Reference!$M$3)</f>
        <v>#VALUE!</v>
      </c>
      <c r="AY8" s="164" t="e">
        <f ca="1">OptionPrice(LEFT($D8),$Q8*(1+AY$7),$F8,YEARFRAC($AH$8,$R8,0),Reference!$M$2,$S8,Reference!$M$3)</f>
        <v>#VALUE!</v>
      </c>
      <c r="AZ8" s="164" t="e">
        <f ca="1">OptionPrice(LEFT($D8),$Q8*(1+AZ$7),$F8,YEARFRAC($AH$8,$R8,0),Reference!$M$2,$S8,Reference!$M$3)</f>
        <v>#VALUE!</v>
      </c>
      <c r="BA8" s="164" t="e">
        <f ca="1">OptionPrice(LEFT($D8),$Q8*(1+BA$7),$F8,YEARFRAC($AH$8,$R8,0),Reference!$M$2,$S8,Reference!$M$3)</f>
        <v>#VALUE!</v>
      </c>
      <c r="BB8" s="164" t="e">
        <f ca="1">OptionPrice(LEFT($D8),$Q8*(1+BB$7),$F8,YEARFRAC($AH$8,$R8,0),Reference!$M$2,$S8,Reference!$M$3)</f>
        <v>#VALUE!</v>
      </c>
      <c r="BC8" s="164" t="e">
        <f ca="1">OptionPrice(LEFT($D8),$Q8*(1+BC$7),$F8,YEARFRAC($AH$8,$R8,0),Reference!$M$2,$S8,Reference!$M$3)</f>
        <v>#VALUE!</v>
      </c>
    </row>
    <row r="9" spans="1:58" ht="15" customHeight="1">
      <c r="A9" s="16">
        <v>2</v>
      </c>
      <c r="B9" s="146"/>
      <c r="C9" s="137"/>
      <c r="D9" s="136"/>
      <c r="E9" s="137"/>
      <c r="F9" s="136"/>
      <c r="G9" s="136"/>
      <c r="H9" s="136"/>
      <c r="I9" s="141"/>
      <c r="J9" s="136"/>
      <c r="K9" s="136"/>
      <c r="L9" s="136"/>
      <c r="M9" s="141"/>
      <c r="N9" s="141"/>
      <c r="O9" s="136"/>
      <c r="P9" s="141"/>
      <c r="Q9" s="136"/>
      <c r="R9" s="138"/>
      <c r="S9" s="142"/>
      <c r="T9" s="142"/>
      <c r="U9" s="141"/>
      <c r="V9" s="141"/>
      <c r="W9" s="141"/>
      <c r="X9" s="141"/>
      <c r="Y9" s="141"/>
      <c r="Z9" s="136"/>
      <c r="AA9" s="136"/>
      <c r="AB9" s="136"/>
      <c r="AC9" s="136"/>
      <c r="AD9" s="136"/>
      <c r="AE9" s="136"/>
      <c r="AF9" s="136"/>
      <c r="AG9" s="136"/>
      <c r="AH9" s="172"/>
      <c r="AI9" s="166"/>
      <c r="AJ9" s="166"/>
      <c r="AK9" s="166"/>
      <c r="AL9" s="166"/>
      <c r="AM9" s="166"/>
      <c r="AN9" s="166"/>
      <c r="AO9" s="166"/>
      <c r="AP9" s="166"/>
      <c r="AQ9" s="166"/>
      <c r="AR9" s="166"/>
      <c r="AS9" s="166"/>
      <c r="AT9" s="166"/>
      <c r="AU9" s="166"/>
      <c r="AV9" s="166"/>
      <c r="AW9" s="166"/>
      <c r="AX9" s="166"/>
      <c r="AY9" s="166"/>
      <c r="AZ9" s="166"/>
      <c r="BA9" s="166"/>
      <c r="BB9" s="166"/>
      <c r="BC9" s="166"/>
    </row>
    <row r="10" spans="1:58">
      <c r="A10" s="16">
        <v>3</v>
      </c>
      <c r="B10" s="146"/>
      <c r="C10" s="137"/>
      <c r="D10" s="136"/>
      <c r="E10" s="137"/>
      <c r="F10" s="136"/>
      <c r="G10" s="136"/>
      <c r="H10" s="136"/>
      <c r="I10" s="141"/>
      <c r="J10" s="136"/>
      <c r="K10" s="136"/>
      <c r="L10" s="136"/>
      <c r="M10" s="141"/>
      <c r="N10" s="141"/>
      <c r="O10" s="136"/>
      <c r="P10" s="141"/>
      <c r="Q10" s="136"/>
      <c r="R10" s="138"/>
      <c r="S10" s="142"/>
      <c r="T10" s="142"/>
      <c r="U10" s="141"/>
      <c r="V10" s="141"/>
      <c r="W10" s="141"/>
      <c r="X10" s="141"/>
      <c r="Y10" s="141"/>
      <c r="Z10" s="136"/>
      <c r="AA10" s="136"/>
      <c r="AB10" s="136"/>
      <c r="AC10" s="136"/>
      <c r="AD10" s="136"/>
      <c r="AE10" s="136"/>
      <c r="AF10" s="136"/>
      <c r="AG10" s="136"/>
      <c r="AH10" s="167"/>
      <c r="AI10" s="166"/>
      <c r="AJ10" s="166"/>
      <c r="AK10" s="166"/>
      <c r="AL10" s="166"/>
      <c r="AM10" s="166"/>
      <c r="AN10" s="166"/>
      <c r="AO10" s="166"/>
      <c r="AP10" s="166"/>
      <c r="AQ10" s="166"/>
      <c r="AR10" s="166"/>
      <c r="AS10" s="166"/>
      <c r="AT10" s="166"/>
      <c r="AU10" s="166"/>
      <c r="AV10" s="166"/>
      <c r="AW10" s="166"/>
      <c r="AX10" s="166"/>
      <c r="AY10" s="166"/>
      <c r="AZ10" s="166"/>
      <c r="BA10" s="166"/>
      <c r="BB10" s="166"/>
      <c r="BC10" s="166"/>
    </row>
    <row r="11" spans="1:58">
      <c r="A11" s="16">
        <v>4</v>
      </c>
      <c r="B11" s="146"/>
      <c r="C11" s="137"/>
      <c r="D11" s="136"/>
      <c r="E11" s="137"/>
      <c r="F11" s="136"/>
      <c r="G11" s="136"/>
      <c r="H11" s="136"/>
      <c r="I11" s="141"/>
      <c r="J11" s="136"/>
      <c r="K11" s="136"/>
      <c r="L11" s="136"/>
      <c r="M11" s="141"/>
      <c r="N11" s="141"/>
      <c r="O11" s="136"/>
      <c r="P11" s="141"/>
      <c r="Q11" s="136"/>
      <c r="R11" s="138"/>
      <c r="S11" s="142"/>
      <c r="T11" s="142"/>
      <c r="U11" s="141"/>
      <c r="V11" s="141"/>
      <c r="W11" s="141"/>
      <c r="X11" s="141"/>
      <c r="Y11" s="141"/>
      <c r="Z11" s="136"/>
      <c r="AA11" s="136"/>
      <c r="AB11" s="136"/>
      <c r="AC11" s="136"/>
      <c r="AD11" s="136"/>
      <c r="AE11" s="136"/>
      <c r="AF11" s="136"/>
      <c r="AG11" s="136"/>
      <c r="AH11" s="172"/>
      <c r="AI11" s="166"/>
      <c r="AJ11" s="166"/>
      <c r="AK11" s="166"/>
      <c r="AL11" s="166"/>
      <c r="AM11" s="166"/>
      <c r="AN11" s="166"/>
      <c r="AO11" s="166"/>
      <c r="AP11" s="166"/>
      <c r="AQ11" s="166"/>
      <c r="AR11" s="166"/>
      <c r="AS11" s="166"/>
      <c r="AT11" s="166"/>
      <c r="AU11" s="166"/>
      <c r="AV11" s="166"/>
      <c r="AW11" s="166"/>
      <c r="AX11" s="166"/>
      <c r="AY11" s="166"/>
      <c r="AZ11" s="166"/>
      <c r="BA11" s="166"/>
      <c r="BB11" s="166"/>
      <c r="BC11" s="166"/>
    </row>
    <row r="12" spans="1:58">
      <c r="A12" s="16">
        <v>5</v>
      </c>
      <c r="B12" s="146"/>
      <c r="C12" s="137"/>
      <c r="D12" s="136"/>
      <c r="E12" s="137"/>
      <c r="F12" s="136"/>
      <c r="G12" s="136"/>
      <c r="H12" s="136"/>
      <c r="I12" s="141"/>
      <c r="J12" s="136"/>
      <c r="K12" s="136"/>
      <c r="L12" s="136"/>
      <c r="M12" s="141"/>
      <c r="N12" s="141"/>
      <c r="O12" s="136"/>
      <c r="P12" s="141"/>
      <c r="Q12" s="136"/>
      <c r="R12" s="138"/>
      <c r="S12" s="142"/>
      <c r="T12" s="142"/>
      <c r="U12" s="141"/>
      <c r="V12" s="141"/>
      <c r="W12" s="141"/>
      <c r="X12" s="141"/>
      <c r="Y12" s="141"/>
      <c r="Z12" s="136"/>
      <c r="AA12" s="136"/>
      <c r="AB12" s="136"/>
      <c r="AC12" s="136"/>
      <c r="AD12" s="136"/>
      <c r="AE12" s="136"/>
      <c r="AF12" s="136"/>
      <c r="AG12" s="136"/>
      <c r="AH12" s="174"/>
      <c r="AI12" s="166"/>
      <c r="AJ12" s="166"/>
      <c r="AK12" s="166"/>
      <c r="AL12" s="166"/>
      <c r="AM12" s="166"/>
      <c r="AN12" s="166"/>
      <c r="AO12" s="166"/>
      <c r="AP12" s="166"/>
      <c r="AQ12" s="166"/>
      <c r="AR12" s="166"/>
      <c r="AS12" s="166"/>
      <c r="AT12" s="166"/>
      <c r="AU12" s="166"/>
      <c r="AV12" s="166"/>
      <c r="AW12" s="166"/>
      <c r="AX12" s="166"/>
      <c r="AY12" s="166"/>
      <c r="AZ12" s="166"/>
      <c r="BA12" s="166"/>
      <c r="BB12" s="166"/>
      <c r="BC12" s="166"/>
    </row>
    <row r="13" spans="1:58">
      <c r="A13" s="16">
        <v>6</v>
      </c>
      <c r="B13" s="146"/>
      <c r="C13" s="137"/>
      <c r="D13" s="136"/>
      <c r="E13" s="137"/>
      <c r="F13" s="136"/>
      <c r="G13" s="136"/>
      <c r="H13" s="136"/>
      <c r="I13" s="141"/>
      <c r="J13" s="136"/>
      <c r="K13" s="136"/>
      <c r="L13" s="136"/>
      <c r="M13" s="141"/>
      <c r="N13" s="141"/>
      <c r="O13" s="136"/>
      <c r="P13" s="141"/>
      <c r="Q13" s="136"/>
      <c r="R13" s="138"/>
      <c r="S13" s="142"/>
      <c r="T13" s="142"/>
      <c r="U13" s="141"/>
      <c r="V13" s="141"/>
      <c r="W13" s="141"/>
      <c r="X13" s="141"/>
      <c r="Y13" s="141"/>
      <c r="Z13" s="136"/>
      <c r="AA13" s="136"/>
      <c r="AB13" s="136"/>
      <c r="AC13" s="136"/>
      <c r="AD13" s="136"/>
      <c r="AE13" s="136"/>
      <c r="AF13" s="136"/>
      <c r="AG13" s="136"/>
      <c r="AI13" s="167"/>
      <c r="AJ13" s="167"/>
      <c r="AK13" s="167"/>
      <c r="AL13" s="167"/>
      <c r="AM13" s="167"/>
      <c r="AN13" s="167"/>
      <c r="AO13" s="167"/>
      <c r="AP13" s="168"/>
      <c r="AQ13" s="167"/>
      <c r="AR13" s="167"/>
      <c r="AS13" s="167"/>
      <c r="AT13" s="167"/>
      <c r="AU13" s="167"/>
      <c r="AV13" s="167"/>
      <c r="AW13" s="167"/>
      <c r="AX13" s="167"/>
      <c r="AY13" s="167"/>
      <c r="AZ13" s="167"/>
      <c r="BA13" s="167"/>
      <c r="BB13" s="167"/>
      <c r="BC13" s="167"/>
    </row>
    <row r="14" spans="1:58">
      <c r="A14" s="16">
        <v>7</v>
      </c>
      <c r="B14" s="146"/>
      <c r="C14" s="137"/>
      <c r="D14" s="136"/>
      <c r="E14" s="137"/>
      <c r="F14" s="136"/>
      <c r="G14" s="136"/>
      <c r="H14" s="136"/>
      <c r="I14" s="141"/>
      <c r="J14" s="136"/>
      <c r="K14" s="136"/>
      <c r="L14" s="136"/>
      <c r="M14" s="141"/>
      <c r="N14" s="141"/>
      <c r="O14" s="136"/>
      <c r="P14" s="141"/>
      <c r="Q14" s="136"/>
      <c r="R14" s="138"/>
      <c r="S14" s="142"/>
      <c r="T14" s="142"/>
      <c r="U14" s="141"/>
      <c r="V14" s="141"/>
      <c r="W14" s="141"/>
      <c r="X14" s="141"/>
      <c r="Y14" s="141"/>
      <c r="Z14" s="136"/>
      <c r="AA14" s="136"/>
      <c r="AB14" s="136"/>
      <c r="AC14" s="136"/>
      <c r="AD14" s="136"/>
      <c r="AE14" s="136"/>
      <c r="AF14" s="136"/>
      <c r="AG14" s="136"/>
      <c r="AI14" s="167"/>
      <c r="AJ14" s="167"/>
      <c r="AK14" s="167"/>
      <c r="AL14" s="167"/>
      <c r="AM14" s="167"/>
      <c r="AN14" s="167"/>
      <c r="AO14" s="167"/>
      <c r="AP14" s="168"/>
      <c r="AQ14" s="167"/>
      <c r="AR14" s="167"/>
      <c r="AS14" s="167"/>
      <c r="AT14" s="167"/>
      <c r="AU14" s="167"/>
      <c r="AV14" s="167"/>
      <c r="AW14" s="167"/>
      <c r="AX14" s="167"/>
      <c r="AY14" s="167"/>
      <c r="AZ14" s="167"/>
      <c r="BA14" s="167"/>
      <c r="BB14" s="167"/>
      <c r="BC14" s="167"/>
    </row>
    <row r="15" spans="1:58">
      <c r="A15" s="16">
        <v>8</v>
      </c>
      <c r="B15" s="146"/>
      <c r="C15" s="137"/>
      <c r="D15" s="136"/>
      <c r="E15" s="137"/>
      <c r="F15" s="136"/>
      <c r="G15" s="136"/>
      <c r="H15" s="136"/>
      <c r="I15" s="141"/>
      <c r="J15" s="136"/>
      <c r="K15" s="136"/>
      <c r="L15" s="136"/>
      <c r="M15" s="141"/>
      <c r="N15" s="141"/>
      <c r="O15" s="136"/>
      <c r="P15" s="141"/>
      <c r="Q15" s="136"/>
      <c r="R15" s="138"/>
      <c r="S15" s="142"/>
      <c r="T15" s="142"/>
      <c r="U15" s="141"/>
      <c r="V15" s="141"/>
      <c r="W15" s="141"/>
      <c r="X15" s="141"/>
      <c r="Y15" s="141"/>
      <c r="Z15" s="136"/>
      <c r="AA15" s="136"/>
      <c r="AB15" s="136"/>
      <c r="AC15" s="136"/>
      <c r="AD15" s="136"/>
      <c r="AE15" s="136"/>
      <c r="AF15" s="136"/>
      <c r="AG15" s="136"/>
      <c r="AI15" s="167"/>
      <c r="AJ15" s="167"/>
      <c r="AK15" s="167"/>
      <c r="AL15" s="167"/>
      <c r="AM15" s="167"/>
      <c r="AN15" s="167"/>
      <c r="AO15" s="167"/>
      <c r="AP15" s="168"/>
      <c r="AQ15" s="167"/>
      <c r="AR15" s="167"/>
      <c r="AS15" s="167"/>
      <c r="AT15" s="167"/>
      <c r="AU15" s="167"/>
      <c r="AV15" s="167"/>
      <c r="AW15" s="167"/>
      <c r="AX15" s="167"/>
      <c r="AY15" s="167"/>
      <c r="AZ15" s="167"/>
      <c r="BA15" s="167"/>
      <c r="BB15" s="167"/>
      <c r="BC15" s="167"/>
    </row>
    <row r="16" spans="1:58">
      <c r="A16" s="16">
        <v>9</v>
      </c>
      <c r="B16" s="146"/>
      <c r="C16" s="137"/>
      <c r="D16" s="136"/>
      <c r="E16" s="137"/>
      <c r="F16" s="136"/>
      <c r="G16" s="136"/>
      <c r="H16" s="136"/>
      <c r="I16" s="141"/>
      <c r="J16" s="136"/>
      <c r="K16" s="136"/>
      <c r="L16" s="136"/>
      <c r="M16" s="141"/>
      <c r="N16" s="141"/>
      <c r="O16" s="136"/>
      <c r="P16" s="141"/>
      <c r="Q16" s="136"/>
      <c r="R16" s="138"/>
      <c r="S16" s="142"/>
      <c r="T16" s="142"/>
      <c r="U16" s="141"/>
      <c r="V16" s="141"/>
      <c r="W16" s="141"/>
      <c r="X16" s="141"/>
      <c r="Y16" s="141"/>
      <c r="Z16" s="136"/>
      <c r="AA16" s="136"/>
      <c r="AB16" s="136"/>
      <c r="AC16" s="136"/>
      <c r="AD16" s="136"/>
      <c r="AE16" s="136"/>
      <c r="AF16" s="136"/>
      <c r="AG16" s="136"/>
      <c r="AI16" s="167"/>
      <c r="AJ16" s="167"/>
      <c r="AK16" s="167"/>
      <c r="AL16" s="167"/>
      <c r="AM16" s="167"/>
      <c r="AN16" s="167"/>
      <c r="AO16" s="167"/>
      <c r="AP16" s="168"/>
      <c r="AQ16" s="167"/>
      <c r="AR16" s="167"/>
      <c r="AS16" s="167"/>
      <c r="AT16" s="167"/>
      <c r="AU16" s="167"/>
      <c r="AV16" s="167"/>
      <c r="AW16" s="167"/>
      <c r="AX16" s="167"/>
      <c r="AY16" s="167"/>
      <c r="AZ16" s="167"/>
      <c r="BA16" s="167"/>
      <c r="BB16" s="167"/>
      <c r="BC16" s="167"/>
    </row>
    <row r="17" spans="1:55">
      <c r="A17" s="16">
        <v>10</v>
      </c>
      <c r="B17" s="146"/>
      <c r="C17" s="137"/>
      <c r="D17" s="136"/>
      <c r="E17" s="137"/>
      <c r="F17" s="136"/>
      <c r="G17" s="136"/>
      <c r="H17" s="136"/>
      <c r="I17" s="141"/>
      <c r="J17" s="136"/>
      <c r="K17" s="136"/>
      <c r="L17" s="136"/>
      <c r="M17" s="141"/>
      <c r="N17" s="141"/>
      <c r="O17" s="136"/>
      <c r="P17" s="141"/>
      <c r="Q17" s="136"/>
      <c r="R17" s="138"/>
      <c r="S17" s="142"/>
      <c r="T17" s="142"/>
      <c r="U17" s="141"/>
      <c r="V17" s="141"/>
      <c r="W17" s="141"/>
      <c r="X17" s="141"/>
      <c r="Y17" s="141"/>
      <c r="Z17" s="136"/>
      <c r="AA17" s="136"/>
      <c r="AB17" s="136"/>
      <c r="AC17" s="136"/>
      <c r="AD17" s="136"/>
      <c r="AE17" s="136"/>
      <c r="AF17" s="136"/>
      <c r="AG17" s="136"/>
      <c r="AI17" s="167"/>
      <c r="AJ17" s="167"/>
      <c r="AK17" s="167"/>
      <c r="AL17" s="167"/>
      <c r="AM17" s="167"/>
      <c r="AN17" s="167"/>
      <c r="AO17" s="167"/>
      <c r="AP17" s="168"/>
      <c r="AQ17" s="167"/>
      <c r="AR17" s="167"/>
      <c r="AS17" s="167"/>
      <c r="AT17" s="167"/>
      <c r="AU17" s="167"/>
      <c r="AV17" s="167"/>
      <c r="AW17" s="167"/>
      <c r="AX17" s="167"/>
      <c r="AY17" s="167"/>
      <c r="AZ17" s="167"/>
      <c r="BA17" s="167"/>
      <c r="BB17" s="167"/>
      <c r="BC17" s="167"/>
    </row>
    <row r="18" spans="1:55">
      <c r="A18" s="16">
        <v>11</v>
      </c>
      <c r="B18" s="146"/>
      <c r="C18" s="137"/>
      <c r="D18" s="136"/>
      <c r="E18" s="137"/>
      <c r="F18" s="136"/>
      <c r="G18" s="136"/>
      <c r="H18" s="136"/>
      <c r="I18" s="141"/>
      <c r="J18" s="136"/>
      <c r="K18" s="136"/>
      <c r="L18" s="136"/>
      <c r="M18" s="141"/>
      <c r="N18" s="141"/>
      <c r="O18" s="136"/>
      <c r="P18" s="141"/>
      <c r="Q18" s="136"/>
      <c r="R18" s="138"/>
      <c r="S18" s="142"/>
      <c r="T18" s="142"/>
      <c r="U18" s="141"/>
      <c r="V18" s="141"/>
      <c r="W18" s="141"/>
      <c r="X18" s="141"/>
      <c r="Y18" s="141"/>
      <c r="Z18" s="136"/>
      <c r="AA18" s="136"/>
      <c r="AB18" s="136"/>
      <c r="AC18" s="136"/>
      <c r="AD18" s="136"/>
      <c r="AE18" s="136"/>
      <c r="AF18" s="136"/>
      <c r="AG18" s="136"/>
      <c r="AI18" s="167"/>
      <c r="AJ18" s="167"/>
      <c r="AK18" s="167"/>
      <c r="AL18" s="167"/>
      <c r="AM18" s="167"/>
      <c r="AN18" s="167"/>
      <c r="AO18" s="167"/>
      <c r="AP18" s="168"/>
      <c r="AQ18" s="167"/>
      <c r="AR18" s="167"/>
      <c r="AS18" s="167"/>
      <c r="AT18" s="167"/>
      <c r="AU18" s="167"/>
      <c r="AV18" s="167"/>
      <c r="AW18" s="167"/>
      <c r="AX18" s="167"/>
      <c r="AY18" s="167"/>
      <c r="AZ18" s="167"/>
      <c r="BA18" s="167"/>
      <c r="BB18" s="167"/>
      <c r="BC18" s="167"/>
    </row>
    <row r="19" spans="1:55">
      <c r="A19" s="16">
        <v>12</v>
      </c>
      <c r="B19" s="146"/>
      <c r="C19" s="137"/>
      <c r="D19" s="136"/>
      <c r="E19" s="137"/>
      <c r="F19" s="136"/>
      <c r="G19" s="136"/>
      <c r="H19" s="136"/>
      <c r="I19" s="141"/>
      <c r="J19" s="136"/>
      <c r="K19" s="136"/>
      <c r="L19" s="136"/>
      <c r="M19" s="141"/>
      <c r="N19" s="141"/>
      <c r="O19" s="136"/>
      <c r="P19" s="141"/>
      <c r="Q19" s="136"/>
      <c r="R19" s="138"/>
      <c r="S19" s="142"/>
      <c r="T19" s="142"/>
      <c r="U19" s="141"/>
      <c r="V19" s="141"/>
      <c r="W19" s="141"/>
      <c r="X19" s="141"/>
      <c r="Y19" s="141"/>
      <c r="Z19" s="136"/>
      <c r="AA19" s="136"/>
      <c r="AB19" s="136"/>
      <c r="AC19" s="136"/>
      <c r="AD19" s="136"/>
      <c r="AE19" s="136"/>
      <c r="AF19" s="136"/>
      <c r="AG19" s="136"/>
      <c r="AI19" s="167"/>
      <c r="AJ19" s="167"/>
      <c r="AK19" s="167"/>
      <c r="AL19" s="167"/>
      <c r="AM19" s="167"/>
      <c r="AN19" s="167"/>
      <c r="AO19" s="167"/>
      <c r="AP19" s="168"/>
      <c r="AQ19" s="167"/>
      <c r="AR19" s="167"/>
      <c r="AS19" s="167"/>
      <c r="AT19" s="167"/>
      <c r="AU19" s="167"/>
      <c r="AV19" s="167"/>
      <c r="AW19" s="167"/>
      <c r="AX19" s="167"/>
      <c r="AY19" s="167"/>
      <c r="AZ19" s="167"/>
      <c r="BA19" s="167"/>
      <c r="BB19" s="167"/>
      <c r="BC19" s="167"/>
    </row>
    <row r="20" spans="1:55">
      <c r="A20" s="16">
        <v>13</v>
      </c>
      <c r="B20" s="146"/>
      <c r="C20" s="137"/>
      <c r="D20" s="136"/>
      <c r="E20" s="137"/>
      <c r="F20" s="136"/>
      <c r="G20" s="136"/>
      <c r="H20" s="136"/>
      <c r="I20" s="141"/>
      <c r="J20" s="136"/>
      <c r="K20" s="136"/>
      <c r="L20" s="136"/>
      <c r="M20" s="141"/>
      <c r="N20" s="141"/>
      <c r="O20" s="136"/>
      <c r="P20" s="141"/>
      <c r="Q20" s="136"/>
      <c r="R20" s="138"/>
      <c r="S20" s="142"/>
      <c r="T20" s="142"/>
      <c r="U20" s="141"/>
      <c r="V20" s="141"/>
      <c r="W20" s="141"/>
      <c r="X20" s="141"/>
      <c r="Y20" s="141"/>
      <c r="Z20" s="136"/>
      <c r="AA20" s="136"/>
      <c r="AB20" s="136"/>
      <c r="AC20" s="136"/>
      <c r="AD20" s="136"/>
      <c r="AE20" s="136"/>
      <c r="AF20" s="136"/>
      <c r="AG20" s="136"/>
      <c r="AI20" s="167"/>
      <c r="AJ20" s="167"/>
      <c r="AK20" s="167"/>
      <c r="AL20" s="167"/>
      <c r="AM20" s="167"/>
      <c r="AN20" s="167"/>
      <c r="AO20" s="167"/>
      <c r="AP20" s="168"/>
      <c r="AQ20" s="167"/>
      <c r="AR20" s="167"/>
      <c r="AS20" s="167"/>
      <c r="AT20" s="167"/>
      <c r="AU20" s="167"/>
      <c r="AV20" s="167"/>
      <c r="AW20" s="167"/>
      <c r="AX20" s="167"/>
      <c r="AY20" s="167"/>
      <c r="AZ20" s="167"/>
      <c r="BA20" s="167"/>
      <c r="BB20" s="167"/>
      <c r="BC20" s="167"/>
    </row>
    <row r="21" spans="1:55">
      <c r="A21" s="16">
        <v>14</v>
      </c>
      <c r="B21" s="146"/>
      <c r="C21" s="137"/>
      <c r="D21" s="136"/>
      <c r="E21" s="137"/>
      <c r="F21" s="136"/>
      <c r="G21" s="136"/>
      <c r="H21" s="136"/>
      <c r="I21" s="141"/>
      <c r="J21" s="136"/>
      <c r="K21" s="136"/>
      <c r="L21" s="136"/>
      <c r="M21" s="141"/>
      <c r="N21" s="141"/>
      <c r="O21" s="136"/>
      <c r="P21" s="141"/>
      <c r="Q21" s="136"/>
      <c r="R21" s="138"/>
      <c r="S21" s="142"/>
      <c r="T21" s="142"/>
      <c r="U21" s="141"/>
      <c r="V21" s="141"/>
      <c r="W21" s="141"/>
      <c r="X21" s="141"/>
      <c r="Y21" s="141"/>
      <c r="Z21" s="136"/>
      <c r="AA21" s="136"/>
      <c r="AB21" s="136"/>
      <c r="AC21" s="136"/>
      <c r="AD21" s="136"/>
      <c r="AE21" s="136"/>
      <c r="AF21" s="136"/>
      <c r="AG21" s="136"/>
      <c r="AI21" s="167"/>
      <c r="AJ21" s="167"/>
      <c r="AK21" s="167"/>
      <c r="AL21" s="167"/>
      <c r="AM21" s="167"/>
      <c r="AN21" s="167"/>
      <c r="AO21" s="167"/>
      <c r="AP21" s="168"/>
      <c r="AQ21" s="167"/>
      <c r="AR21" s="167"/>
      <c r="AS21" s="167"/>
      <c r="AT21" s="167"/>
      <c r="AU21" s="167"/>
      <c r="AV21" s="167"/>
      <c r="AW21" s="167"/>
      <c r="AX21" s="167"/>
      <c r="AY21" s="167"/>
      <c r="AZ21" s="167"/>
      <c r="BA21" s="167"/>
      <c r="BB21" s="167"/>
      <c r="BC21" s="167"/>
    </row>
    <row r="22" spans="1:55">
      <c r="A22" s="16">
        <v>15</v>
      </c>
      <c r="B22" s="146"/>
      <c r="C22" s="137"/>
      <c r="D22" s="136"/>
      <c r="E22" s="137"/>
      <c r="F22" s="136"/>
      <c r="G22" s="136"/>
      <c r="H22" s="136"/>
      <c r="I22" s="141"/>
      <c r="J22" s="136"/>
      <c r="K22" s="136"/>
      <c r="L22" s="136"/>
      <c r="M22" s="141"/>
      <c r="N22" s="141"/>
      <c r="O22" s="136"/>
      <c r="P22" s="141"/>
      <c r="Q22" s="136"/>
      <c r="R22" s="138"/>
      <c r="S22" s="142"/>
      <c r="T22" s="142"/>
      <c r="U22" s="141"/>
      <c r="V22" s="141"/>
      <c r="W22" s="141"/>
      <c r="X22" s="141"/>
      <c r="Y22" s="141"/>
      <c r="Z22" s="136"/>
      <c r="AA22" s="136"/>
      <c r="AB22" s="136"/>
      <c r="AC22" s="136"/>
      <c r="AD22" s="136"/>
      <c r="AE22" s="136"/>
      <c r="AF22" s="136"/>
      <c r="AG22" s="136"/>
      <c r="AI22" s="167"/>
      <c r="AJ22" s="167"/>
      <c r="AK22" s="167"/>
      <c r="AL22" s="167"/>
      <c r="AM22" s="167"/>
      <c r="AN22" s="167"/>
      <c r="AO22" s="167"/>
      <c r="AP22" s="168"/>
      <c r="AQ22" s="167"/>
      <c r="AR22" s="167"/>
      <c r="AS22" s="167"/>
      <c r="AT22" s="167"/>
      <c r="AU22" s="167"/>
      <c r="AV22" s="167"/>
      <c r="AW22" s="167"/>
      <c r="AX22" s="167"/>
      <c r="AY22" s="167"/>
      <c r="AZ22" s="167"/>
      <c r="BA22" s="167"/>
      <c r="BB22" s="167"/>
      <c r="BC22" s="167"/>
    </row>
  </sheetData>
  <mergeCells count="4">
    <mergeCell ref="D2:E2"/>
    <mergeCell ref="G2:H2"/>
    <mergeCell ref="D3:E3"/>
    <mergeCell ref="G3:H3"/>
  </mergeCells>
  <conditionalFormatting sqref="D3">
    <cfRule type="cellIs" dxfId="13" priority="5" operator="lessThan">
      <formula>0</formula>
    </cfRule>
    <cfRule type="cellIs" dxfId="12" priority="6" operator="greaterThan">
      <formula>0</formula>
    </cfRule>
  </conditionalFormatting>
  <conditionalFormatting sqref="F3">
    <cfRule type="cellIs" dxfId="11" priority="3" operator="lessThan">
      <formula>0</formula>
    </cfRule>
    <cfRule type="cellIs" dxfId="10" priority="4" operator="greaterThan">
      <formula>0</formula>
    </cfRule>
  </conditionalFormatting>
  <conditionalFormatting sqref="G3">
    <cfRule type="cellIs" dxfId="9" priority="1" operator="lessThan">
      <formula>0</formula>
    </cfRule>
    <cfRule type="cellIs" dxfId="8" priority="2"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62"/>
  <sheetViews>
    <sheetView zoomScale="85" zoomScaleNormal="85" workbookViewId="0">
      <selection activeCell="D2" sqref="D2"/>
    </sheetView>
  </sheetViews>
  <sheetFormatPr defaultRowHeight="15"/>
  <cols>
    <col min="1" max="1" width="24" style="79" bestFit="1" customWidth="1"/>
    <col min="2" max="2" width="12.7109375" style="79" bestFit="1" customWidth="1"/>
    <col min="3" max="3" width="9.140625" style="79"/>
    <col min="7" max="8" width="10.7109375" style="37" bestFit="1" customWidth="1"/>
    <col min="10" max="10" width="15.42578125" bestFit="1" customWidth="1"/>
    <col min="11" max="11" width="13.5703125" style="37" bestFit="1" customWidth="1"/>
    <col min="14" max="14" width="10" customWidth="1"/>
    <col min="15" max="15" width="14.42578125" style="37" bestFit="1" customWidth="1"/>
    <col min="16" max="16" width="12.7109375" style="37" customWidth="1"/>
    <col min="17" max="17" width="15.42578125" style="37" bestFit="1" customWidth="1"/>
    <col min="18" max="18" width="15.42578125" style="37" customWidth="1"/>
    <col min="19" max="19" width="18.5703125" style="37" customWidth="1"/>
    <col min="20" max="33" width="16.42578125" style="37" bestFit="1" customWidth="1"/>
    <col min="34" max="34" width="9.85546875" bestFit="1" customWidth="1"/>
    <col min="35" max="35" width="9.140625" style="39"/>
    <col min="37" max="37" width="9.28515625" bestFit="1" customWidth="1"/>
    <col min="38" max="38" width="12.7109375" style="37" bestFit="1" customWidth="1"/>
    <col min="39" max="39" width="9.28515625" style="158" bestFit="1" customWidth="1"/>
    <col min="40" max="40" width="9.28515625" style="37" bestFit="1" customWidth="1"/>
    <col min="41" max="41" width="10.28515625" bestFit="1" customWidth="1"/>
    <col min="42" max="42" width="9.140625" style="37"/>
    <col min="44" max="44" width="9.28515625" style="159" bestFit="1" customWidth="1"/>
    <col min="45" max="45" width="9.28515625" style="37" bestFit="1" customWidth="1"/>
    <col min="46" max="46" width="12.7109375" style="37" bestFit="1" customWidth="1"/>
    <col min="47" max="49" width="9.28515625" style="37" bestFit="1" customWidth="1"/>
    <col min="57" max="57" width="10.28515625" bestFit="1" customWidth="1"/>
    <col min="58" max="58" width="12.7109375" bestFit="1" customWidth="1"/>
    <col min="60" max="60" width="10.28515625" bestFit="1" customWidth="1"/>
  </cols>
  <sheetData>
    <row r="1" spans="1:16384" ht="30">
      <c r="D1" s="93" t="s">
        <v>604</v>
      </c>
      <c r="E1" s="94" t="s">
        <v>605</v>
      </c>
      <c r="F1" s="94" t="s">
        <v>606</v>
      </c>
      <c r="G1" s="95" t="s">
        <v>626</v>
      </c>
      <c r="H1" s="95" t="s">
        <v>607</v>
      </c>
      <c r="I1" s="94" t="s">
        <v>608</v>
      </c>
      <c r="J1" s="94" t="s">
        <v>128</v>
      </c>
      <c r="K1" s="95" t="s">
        <v>609</v>
      </c>
      <c r="L1" s="94" t="s">
        <v>129</v>
      </c>
      <c r="M1" s="94" t="s">
        <v>131</v>
      </c>
      <c r="N1" s="94" t="s">
        <v>610</v>
      </c>
      <c r="O1" s="95" t="s">
        <v>611</v>
      </c>
      <c r="P1" s="95" t="s">
        <v>612</v>
      </c>
      <c r="Q1" s="95" t="s">
        <v>613</v>
      </c>
      <c r="R1" s="95"/>
      <c r="S1" s="88" t="s">
        <v>625</v>
      </c>
      <c r="T1" s="89">
        <v>0.09</v>
      </c>
      <c r="U1" s="89">
        <f>T1-0.5%</f>
        <v>8.4999999999999992E-2</v>
      </c>
      <c r="V1" s="89">
        <f t="shared" ref="V1:AD1" si="0">U1-0.5%</f>
        <v>7.9999999999999988E-2</v>
      </c>
      <c r="W1" s="89">
        <f t="shared" si="0"/>
        <v>7.4999999999999983E-2</v>
      </c>
      <c r="X1" s="89">
        <f t="shared" si="0"/>
        <v>6.9999999999999979E-2</v>
      </c>
      <c r="Y1" s="89">
        <f t="shared" si="0"/>
        <v>6.4999999999999974E-2</v>
      </c>
      <c r="Z1" s="89">
        <f t="shared" si="0"/>
        <v>5.9999999999999977E-2</v>
      </c>
      <c r="AA1" s="89">
        <f t="shared" si="0"/>
        <v>5.4999999999999979E-2</v>
      </c>
      <c r="AB1" s="89">
        <f t="shared" si="0"/>
        <v>4.9999999999999982E-2</v>
      </c>
      <c r="AC1" s="89">
        <f t="shared" si="0"/>
        <v>4.4999999999999984E-2</v>
      </c>
      <c r="AD1" s="89">
        <f t="shared" si="0"/>
        <v>3.9999999999999987E-2</v>
      </c>
      <c r="AE1" s="89">
        <f>AD1-0.5%</f>
        <v>3.4999999999999989E-2</v>
      </c>
      <c r="AF1" s="89">
        <f>AE1-0.5%</f>
        <v>2.9999999999999988E-2</v>
      </c>
      <c r="AG1" s="89">
        <f>AF1-0.5%</f>
        <v>2.4999999999999988E-2</v>
      </c>
      <c r="AH1" s="80"/>
      <c r="AI1" s="39" t="s">
        <v>614</v>
      </c>
      <c r="AJ1" t="s">
        <v>615</v>
      </c>
      <c r="AK1" s="80"/>
      <c r="AL1" s="157" t="s">
        <v>79</v>
      </c>
      <c r="AM1" s="157" t="s">
        <v>80</v>
      </c>
      <c r="AN1" s="157" t="s">
        <v>81</v>
      </c>
      <c r="AO1" s="157"/>
      <c r="AP1" s="157" t="s">
        <v>82</v>
      </c>
      <c r="AQ1" s="157" t="s">
        <v>616</v>
      </c>
      <c r="AR1" s="157" t="s">
        <v>83</v>
      </c>
      <c r="AS1" s="157" t="s">
        <v>84</v>
      </c>
      <c r="AT1" s="157" t="s">
        <v>85</v>
      </c>
      <c r="AU1" s="157" t="s">
        <v>86</v>
      </c>
      <c r="AV1" s="157" t="s">
        <v>87</v>
      </c>
      <c r="AW1" s="157" t="s">
        <v>88</v>
      </c>
      <c r="BC1" t="s">
        <v>497</v>
      </c>
      <c r="BD1" t="s">
        <v>624</v>
      </c>
      <c r="BE1" t="s">
        <v>671</v>
      </c>
      <c r="BF1" t="s">
        <v>128</v>
      </c>
    </row>
    <row r="2" spans="1:16384">
      <c r="A2" s="75" t="s">
        <v>617</v>
      </c>
      <c r="B2" s="75">
        <f>mrigxl_getIndexQuote("NIFTY 50")</f>
        <v>18109.45</v>
      </c>
      <c r="D2">
        <v>1</v>
      </c>
      <c r="E2">
        <f ca="1">OFFSET($AO$2,COUNTIF($AJ$3:$AJ$59,TRUE),0)</f>
        <v>17700</v>
      </c>
      <c r="F2">
        <f t="shared" ref="F2:F3" si="1">IF(AJ2,AO2)</f>
        <v>16800</v>
      </c>
      <c r="G2" s="37">
        <f ca="1">50*(VLOOKUP($E2,$AO:$AR,4,0)-VLOOKUP($F2,$AO:$AR,4,0))*IF(AT2&gt;0,1,0)</f>
        <v>1455</v>
      </c>
      <c r="H2" s="37">
        <f t="shared" ref="H2:H3" ca="1" si="2">50*(F2-E2)+G2</f>
        <v>-43545</v>
      </c>
      <c r="I2" s="39">
        <f t="shared" ref="I2:I3" ca="1" si="3">ABS(G2/H2)</f>
        <v>3.3413709955218737E-2</v>
      </c>
      <c r="J2" s="154">
        <f ca="1">MAX(60000,G2*12)</f>
        <v>60000</v>
      </c>
      <c r="K2" s="37" t="e">
        <f ca="1">VLOOKUP($B$6&amp;E2&amp;F2,'Margin Schedule'!$A:$F,6,0)</f>
        <v>#N/A</v>
      </c>
      <c r="L2" s="39">
        <f t="shared" ref="L2:L3" ca="1" si="4">G2/J2</f>
        <v>2.4250000000000001E-2</v>
      </c>
      <c r="M2" s="39">
        <f t="shared" ref="M2:M3" ca="1" si="5">L2/YEARFRAC(TODAY(),$B$6)</f>
        <v>0.27281250000000001</v>
      </c>
      <c r="N2" s="81">
        <f ca="1">IFERROR(INT($B$3/G2),INT($B$3/K2))</f>
        <v>20</v>
      </c>
      <c r="O2" s="37">
        <f t="shared" ref="O2:O3" ca="1" si="6">N2*J2</f>
        <v>1200000</v>
      </c>
      <c r="P2" s="37" t="e">
        <f ca="1">N2*MAX(G2,K2)</f>
        <v>#N/A</v>
      </c>
      <c r="Q2" s="37">
        <f t="shared" ref="Q2:Q3" ca="1" si="7">H2*N2</f>
        <v>-870900</v>
      </c>
      <c r="R2" s="133" t="e">
        <f ca="1">(O2-$O$2)/($Q$2-Q2)</f>
        <v>#DIV/0!</v>
      </c>
      <c r="S2" s="86"/>
      <c r="T2" s="86" t="e">
        <f t="shared" ref="T2:AD2" ca="1" si="8">$N2*50*(-MAX($E2-$B$2*(1-T$1),0)+MAX($F2-$B$2*(1-T$1),0))+$P2</f>
        <v>#N/A</v>
      </c>
      <c r="U2" s="86" t="e">
        <f t="shared" ca="1" si="8"/>
        <v>#N/A</v>
      </c>
      <c r="V2" s="86" t="e">
        <f t="shared" ca="1" si="8"/>
        <v>#N/A</v>
      </c>
      <c r="W2" s="86" t="e">
        <f t="shared" ca="1" si="8"/>
        <v>#N/A</v>
      </c>
      <c r="X2" s="86" t="e">
        <f t="shared" ca="1" si="8"/>
        <v>#N/A</v>
      </c>
      <c r="Y2" s="86" t="e">
        <f t="shared" ca="1" si="8"/>
        <v>#N/A</v>
      </c>
      <c r="Z2" s="86" t="e">
        <f t="shared" ca="1" si="8"/>
        <v>#N/A</v>
      </c>
      <c r="AA2" s="86" t="e">
        <f t="shared" ca="1" si="8"/>
        <v>#N/A</v>
      </c>
      <c r="AB2" s="86" t="e">
        <f t="shared" ca="1" si="8"/>
        <v>#N/A</v>
      </c>
      <c r="AC2" s="86" t="e">
        <f t="shared" ca="1" si="8"/>
        <v>#N/A</v>
      </c>
      <c r="AD2" s="86" t="e">
        <f t="shared" ca="1" si="8"/>
        <v>#N/A</v>
      </c>
      <c r="AE2" s="86" t="e">
        <f t="shared" ref="AE2:AG2" ca="1" si="9">$N2*50*(-MAX($E2-$B$2*(1-AE$1),0)+MAX($F2-$B$2*(1-AE$1),0))+$P2</f>
        <v>#N/A</v>
      </c>
      <c r="AF2" s="86" t="e">
        <f t="shared" ca="1" si="9"/>
        <v>#N/A</v>
      </c>
      <c r="AG2" s="86" t="e">
        <f t="shared" ca="1" si="9"/>
        <v>#N/A</v>
      </c>
      <c r="AI2" s="39">
        <f>AO2/$B$2</f>
        <v>0.92769244786561711</v>
      </c>
      <c r="AJ2" t="b">
        <f t="shared" ref="AJ2:AJ33" si="10">AI2&lt;$B$5</f>
        <v>1</v>
      </c>
      <c r="AL2" s="37">
        <v>36700</v>
      </c>
      <c r="AM2" s="158">
        <v>1536</v>
      </c>
      <c r="AN2" s="37">
        <v>0.98</v>
      </c>
      <c r="AO2" s="160">
        <v>16800</v>
      </c>
      <c r="AP2" s="37">
        <v>29.57</v>
      </c>
      <c r="AQ2" t="s">
        <v>596</v>
      </c>
      <c r="AR2" s="159">
        <v>6.9</v>
      </c>
      <c r="AS2" s="37">
        <v>-0.02</v>
      </c>
      <c r="AT2" s="37">
        <v>677450</v>
      </c>
      <c r="AU2" s="37">
        <v>-2.7</v>
      </c>
      <c r="AV2" s="37">
        <v>1.46</v>
      </c>
      <c r="AW2" s="37">
        <v>6.9999999999999994E-5</v>
      </c>
      <c r="BC2">
        <v>50000</v>
      </c>
      <c r="BF2" s="154">
        <f>SUM(BF3:BF6)</f>
        <v>2220000</v>
      </c>
    </row>
    <row r="3" spans="1:16384">
      <c r="A3" s="75" t="s">
        <v>618</v>
      </c>
      <c r="B3" s="132">
        <v>30000</v>
      </c>
      <c r="D3">
        <v>2</v>
      </c>
      <c r="E3">
        <f ca="1">E2</f>
        <v>17700</v>
      </c>
      <c r="F3">
        <f t="shared" si="1"/>
        <v>16850</v>
      </c>
      <c r="G3" s="37">
        <f t="shared" ref="G3" ca="1" si="11">50*(VLOOKUP($E3,$AO:$AR,4,0)-VLOOKUP($F3,$AO:$AR,4,0))*IF(AT3&gt;0,1,0)</f>
        <v>1462.5</v>
      </c>
      <c r="H3" s="37">
        <f t="shared" ca="1" si="2"/>
        <v>-41037.5</v>
      </c>
      <c r="I3" s="39">
        <f t="shared" ca="1" si="3"/>
        <v>3.5638135851355467E-2</v>
      </c>
      <c r="J3" s="154">
        <f t="shared" ref="J3" ca="1" si="12">MAX(60000,G3*12)</f>
        <v>60000</v>
      </c>
      <c r="K3" s="37" t="e">
        <f ca="1">VLOOKUP($B$6&amp;E3&amp;F3,'Margin Schedule'!$A:$F,6,0)</f>
        <v>#N/A</v>
      </c>
      <c r="L3" s="39">
        <f t="shared" ca="1" si="4"/>
        <v>2.4375000000000001E-2</v>
      </c>
      <c r="M3" s="39">
        <f t="shared" ca="1" si="5"/>
        <v>0.27421875000000001</v>
      </c>
      <c r="N3" s="81">
        <f t="shared" ref="N3" ca="1" si="13">IFERROR(INT($B$3/G3),INT($B$3/K3))</f>
        <v>20</v>
      </c>
      <c r="O3" s="37">
        <f t="shared" ca="1" si="6"/>
        <v>1200000</v>
      </c>
      <c r="P3" s="37" t="e">
        <f t="shared" ref="P3" ca="1" si="14">N3*MAX(G3,K3)</f>
        <v>#N/A</v>
      </c>
      <c r="Q3" s="37">
        <f t="shared" ca="1" si="7"/>
        <v>-820750</v>
      </c>
      <c r="R3" s="37">
        <f t="shared" ref="R3" ca="1" si="15">(O3-$O$2)/($Q$2-Q3)</f>
        <v>0</v>
      </c>
      <c r="S3" s="86"/>
      <c r="T3" s="86"/>
      <c r="U3" s="86"/>
      <c r="V3" s="86"/>
      <c r="W3" s="86"/>
      <c r="X3" s="86"/>
      <c r="Y3" s="86"/>
      <c r="Z3" s="86"/>
      <c r="AA3" s="86"/>
      <c r="AB3" s="86"/>
      <c r="AC3" s="86"/>
      <c r="AD3" s="86"/>
      <c r="AE3" s="86"/>
      <c r="AF3" s="86"/>
      <c r="AG3" s="86"/>
      <c r="AI3" s="39">
        <f t="shared" ref="AI3:AI59" si="16">AO3/$B$2</f>
        <v>0.9304534372937886</v>
      </c>
      <c r="AJ3" t="b">
        <f t="shared" si="10"/>
        <v>1</v>
      </c>
      <c r="AL3" s="37">
        <v>2850</v>
      </c>
      <c r="AM3" s="158">
        <v>1588.95</v>
      </c>
      <c r="AN3" s="37">
        <v>0.98</v>
      </c>
      <c r="AO3" s="160">
        <v>16850</v>
      </c>
      <c r="AP3" s="37">
        <v>28.6</v>
      </c>
      <c r="AQ3" t="s">
        <v>596</v>
      </c>
      <c r="AR3" s="159">
        <v>6.75</v>
      </c>
      <c r="AS3" s="37">
        <v>-0.02</v>
      </c>
      <c r="AT3" s="37">
        <v>16750</v>
      </c>
      <c r="AU3" s="37">
        <v>-2.64</v>
      </c>
      <c r="AV3" s="37">
        <v>1.48</v>
      </c>
      <c r="AW3" s="37">
        <v>6.9999999999999994E-5</v>
      </c>
      <c r="AY3" s="154">
        <f>BD3*50</f>
        <v>850</v>
      </c>
      <c r="AZ3" s="37">
        <v>0.5</v>
      </c>
      <c r="BA3">
        <v>17600</v>
      </c>
      <c r="BB3">
        <f>VLOOKUP(BA3,$AO:$AR,4,0)</f>
        <v>30.8</v>
      </c>
      <c r="BC3">
        <f>BB3*50</f>
        <v>1540</v>
      </c>
      <c r="BD3" s="154">
        <f>ROUNDUP($BC$2*AZ3/BC3,0)</f>
        <v>17</v>
      </c>
      <c r="BE3" s="154">
        <f>BD3*BC3</f>
        <v>26180</v>
      </c>
      <c r="BF3" s="154">
        <f>60000*BD3</f>
        <v>1020000</v>
      </c>
    </row>
    <row r="4" spans="1:16384">
      <c r="A4" s="75" t="s">
        <v>640</v>
      </c>
      <c r="B4" s="75">
        <v>400</v>
      </c>
      <c r="I4" s="39"/>
      <c r="J4" s="154"/>
      <c r="L4" s="39"/>
      <c r="M4" s="39"/>
      <c r="N4" s="81"/>
      <c r="S4" s="86"/>
      <c r="T4" s="86"/>
      <c r="U4" s="86"/>
      <c r="V4" s="86"/>
      <c r="W4" s="86"/>
      <c r="X4" s="86"/>
      <c r="Y4" s="86"/>
      <c r="Z4" s="86"/>
      <c r="AA4" s="86"/>
      <c r="AB4" s="86"/>
      <c r="AC4" s="86"/>
      <c r="AD4" s="86"/>
      <c r="AE4" s="86"/>
      <c r="AF4" s="86"/>
      <c r="AG4" s="86"/>
      <c r="AI4" s="39">
        <f t="shared" si="16"/>
        <v>0.93321442672196009</v>
      </c>
      <c r="AJ4" t="b">
        <f t="shared" si="10"/>
        <v>1</v>
      </c>
      <c r="AL4" s="37">
        <v>57500</v>
      </c>
      <c r="AM4" s="158">
        <v>1411</v>
      </c>
      <c r="AN4" s="37">
        <v>0.97</v>
      </c>
      <c r="AO4" s="160">
        <v>16900</v>
      </c>
      <c r="AP4" s="37">
        <v>28.23</v>
      </c>
      <c r="AQ4" t="s">
        <v>596</v>
      </c>
      <c r="AR4" s="159">
        <v>7.5</v>
      </c>
      <c r="AS4" s="37">
        <v>-0.03</v>
      </c>
      <c r="AT4" s="37">
        <v>431300</v>
      </c>
      <c r="AU4" s="37">
        <v>-2.84</v>
      </c>
      <c r="AV4" s="37">
        <v>1.61</v>
      </c>
      <c r="AW4" s="37">
        <v>8.0000000000000007E-5</v>
      </c>
      <c r="AY4" s="154">
        <f t="shared" ref="AY4:AY6" si="17">BD4*50</f>
        <v>1000</v>
      </c>
      <c r="AZ4" s="37">
        <v>0.5</v>
      </c>
      <c r="BA4">
        <v>17500</v>
      </c>
      <c r="BB4">
        <f>VLOOKUP(BA4,$AO:$AR,4,0)</f>
        <v>25</v>
      </c>
      <c r="BC4">
        <f>BB4*50</f>
        <v>1250</v>
      </c>
      <c r="BD4" s="154">
        <f>ROUNDUP($BC$2*AZ4/BC4,0)</f>
        <v>20</v>
      </c>
      <c r="BE4" s="154">
        <f>BD4*BC4</f>
        <v>25000</v>
      </c>
      <c r="BF4" s="154">
        <f>60000*BD4</f>
        <v>1200000</v>
      </c>
    </row>
    <row r="5" spans="1:16384">
      <c r="A5" s="75" t="s">
        <v>641</v>
      </c>
      <c r="B5" s="82">
        <f>1-B4/B2</f>
        <v>0.97791208457462819</v>
      </c>
      <c r="I5" s="39"/>
      <c r="J5" s="154"/>
      <c r="L5" s="39"/>
      <c r="M5" s="39"/>
      <c r="N5" s="81"/>
      <c r="S5" s="86"/>
      <c r="T5" s="86"/>
      <c r="U5" s="86"/>
      <c r="V5" s="86"/>
      <c r="W5" s="86"/>
      <c r="X5" s="86"/>
      <c r="Y5" s="86"/>
      <c r="Z5" s="86"/>
      <c r="AA5" s="86"/>
      <c r="AB5" s="86"/>
      <c r="AC5" s="86"/>
      <c r="AD5" s="86"/>
      <c r="AE5" s="86"/>
      <c r="AF5" s="86"/>
      <c r="AG5" s="86"/>
      <c r="AI5" s="39">
        <f t="shared" si="16"/>
        <v>0.93597541615013158</v>
      </c>
      <c r="AJ5" t="b">
        <f t="shared" si="10"/>
        <v>1</v>
      </c>
      <c r="AL5" s="37">
        <v>2200</v>
      </c>
      <c r="AM5" s="158">
        <v>1485.85</v>
      </c>
      <c r="AN5" s="37">
        <v>0.97</v>
      </c>
      <c r="AO5" s="160">
        <v>16950</v>
      </c>
      <c r="AP5" s="37">
        <v>27.71</v>
      </c>
      <c r="AQ5" t="s">
        <v>596</v>
      </c>
      <c r="AR5" s="159">
        <v>8.1</v>
      </c>
      <c r="AS5" s="37">
        <v>-0.03</v>
      </c>
      <c r="AT5" s="37">
        <v>29300</v>
      </c>
      <c r="AU5" s="37">
        <v>-2.99</v>
      </c>
      <c r="AV5" s="37">
        <v>1.73</v>
      </c>
      <c r="AW5" s="37">
        <v>8.0000000000000007E-5</v>
      </c>
      <c r="AY5" s="154">
        <f t="shared" si="17"/>
        <v>0</v>
      </c>
      <c r="AZ5" s="37"/>
      <c r="BA5">
        <v>18800</v>
      </c>
      <c r="BB5">
        <f>VLOOKUP(BA5,$AO:$AR,4,0)</f>
        <v>502.8</v>
      </c>
      <c r="BC5">
        <f>BB5*50</f>
        <v>25140</v>
      </c>
      <c r="BD5" s="154">
        <f>ROUNDUP($BC$2*AZ5/BC5,0)</f>
        <v>0</v>
      </c>
      <c r="BE5" s="154">
        <f>BD5*BC5</f>
        <v>0</v>
      </c>
      <c r="BF5" s="154">
        <f>60000*BD5</f>
        <v>0</v>
      </c>
    </row>
    <row r="6" spans="1:16384" s="36" customFormat="1">
      <c r="A6" s="75" t="s">
        <v>89</v>
      </c>
      <c r="B6" s="83">
        <v>44483</v>
      </c>
      <c r="C6" s="79"/>
      <c r="D6"/>
      <c r="E6"/>
      <c r="F6"/>
      <c r="G6" s="37"/>
      <c r="H6" s="37"/>
      <c r="I6" s="39"/>
      <c r="J6" s="154"/>
      <c r="K6" s="37"/>
      <c r="L6" s="39"/>
      <c r="M6" s="39"/>
      <c r="N6" s="81"/>
      <c r="O6" s="37"/>
      <c r="P6" s="37"/>
      <c r="Q6" s="37"/>
      <c r="R6" s="37"/>
      <c r="S6" s="86"/>
      <c r="T6" s="86"/>
      <c r="U6" s="86"/>
      <c r="V6" s="86"/>
      <c r="W6" s="86"/>
      <c r="X6" s="86"/>
      <c r="Y6" s="86"/>
      <c r="Z6" s="86"/>
      <c r="AA6" s="86"/>
      <c r="AB6" s="86"/>
      <c r="AC6" s="86"/>
      <c r="AD6" s="86"/>
      <c r="AE6" s="86"/>
      <c r="AF6" s="86"/>
      <c r="AG6" s="86"/>
      <c r="AH6"/>
      <c r="AI6" s="39">
        <f t="shared" si="16"/>
        <v>0.93873640557830296</v>
      </c>
      <c r="AJ6" t="b">
        <f t="shared" si="10"/>
        <v>1</v>
      </c>
      <c r="AK6"/>
      <c r="AL6" s="37">
        <v>578500</v>
      </c>
      <c r="AM6" s="158">
        <v>1337</v>
      </c>
      <c r="AN6" s="37">
        <v>0.97</v>
      </c>
      <c r="AO6" s="160">
        <v>17000</v>
      </c>
      <c r="AP6" s="37">
        <v>27.76</v>
      </c>
      <c r="AQ6" t="s">
        <v>596</v>
      </c>
      <c r="AR6" s="159">
        <v>9.85</v>
      </c>
      <c r="AS6" s="37">
        <v>-0.03</v>
      </c>
      <c r="AT6" s="37">
        <v>2535350</v>
      </c>
      <c r="AU6" s="37">
        <v>-3.45</v>
      </c>
      <c r="AV6" s="37">
        <v>1.99</v>
      </c>
      <c r="AW6" s="37">
        <v>1E-4</v>
      </c>
      <c r="AX6"/>
      <c r="AY6" s="154">
        <f t="shared" si="17"/>
        <v>0</v>
      </c>
      <c r="AZ6" s="37">
        <v>0</v>
      </c>
      <c r="BA6">
        <v>18400</v>
      </c>
      <c r="BB6">
        <f>VLOOKUP(BA6,$AO:$AR,4,0)</f>
        <v>211.65</v>
      </c>
      <c r="BC6">
        <f>BB6*50</f>
        <v>10582.5</v>
      </c>
      <c r="BD6" s="154">
        <f>ROUNDUP($BC$2*AZ6/BC6,0)</f>
        <v>0</v>
      </c>
      <c r="BE6" s="154">
        <f>BD6*BC6</f>
        <v>0</v>
      </c>
      <c r="BF6" s="154">
        <f>60000*BD6</f>
        <v>0</v>
      </c>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c r="A7" s="75" t="s">
        <v>619</v>
      </c>
      <c r="B7" s="132">
        <v>4000000</v>
      </c>
      <c r="I7" s="39"/>
      <c r="J7" s="154"/>
      <c r="L7" s="39"/>
      <c r="M7" s="39"/>
      <c r="N7" s="81"/>
      <c r="S7" s="86"/>
      <c r="T7" s="86"/>
      <c r="U7" s="86"/>
      <c r="V7" s="86"/>
      <c r="W7" s="86"/>
      <c r="X7" s="86"/>
      <c r="Y7" s="86"/>
      <c r="Z7" s="86"/>
      <c r="AA7" s="86"/>
      <c r="AB7" s="86"/>
      <c r="AC7" s="86"/>
      <c r="AD7" s="86"/>
      <c r="AE7" s="86"/>
      <c r="AF7" s="86"/>
      <c r="AG7" s="86"/>
      <c r="AI7" s="39">
        <f t="shared" si="16"/>
        <v>0.94149739500647445</v>
      </c>
      <c r="AJ7" t="b">
        <f t="shared" si="10"/>
        <v>1</v>
      </c>
      <c r="AL7" s="37">
        <v>2500</v>
      </c>
      <c r="AM7" s="158">
        <v>1420</v>
      </c>
      <c r="AN7" s="37">
        <v>0.97</v>
      </c>
      <c r="AO7" s="160">
        <v>17050</v>
      </c>
      <c r="AP7" s="37">
        <v>26.95</v>
      </c>
      <c r="AQ7" t="s">
        <v>596</v>
      </c>
      <c r="AR7" s="159">
        <v>10.050000000000001</v>
      </c>
      <c r="AS7" s="37">
        <v>-0.03</v>
      </c>
      <c r="AT7" s="37">
        <v>51150</v>
      </c>
      <c r="AU7" s="37">
        <v>-3.48</v>
      </c>
      <c r="AV7" s="37">
        <v>2.06</v>
      </c>
      <c r="AW7" s="37">
        <v>1E-4</v>
      </c>
    </row>
    <row r="8" spans="1:16384" s="36" customFormat="1">
      <c r="A8" s="75" t="s">
        <v>670</v>
      </c>
      <c r="B8" s="132">
        <v>12</v>
      </c>
      <c r="C8" s="79"/>
      <c r="D8"/>
      <c r="E8"/>
      <c r="F8"/>
      <c r="G8" s="37"/>
      <c r="H8" s="37"/>
      <c r="I8" s="39"/>
      <c r="J8" s="154"/>
      <c r="K8" s="37"/>
      <c r="L8" s="39"/>
      <c r="M8" s="39"/>
      <c r="N8" s="81"/>
      <c r="O8" s="37"/>
      <c r="P8" s="37"/>
      <c r="Q8" s="37"/>
      <c r="R8" s="37"/>
      <c r="S8" s="86"/>
      <c r="T8" s="86"/>
      <c r="U8" s="86"/>
      <c r="V8" s="86"/>
      <c r="W8" s="86"/>
      <c r="X8" s="86"/>
      <c r="Y8" s="86"/>
      <c r="Z8" s="86"/>
      <c r="AA8" s="86"/>
      <c r="AB8" s="86"/>
      <c r="AC8" s="86"/>
      <c r="AD8" s="86"/>
      <c r="AE8" s="86"/>
      <c r="AF8" s="86"/>
      <c r="AG8" s="86"/>
      <c r="AH8"/>
      <c r="AI8" s="39">
        <f t="shared" si="16"/>
        <v>0.94425838443464594</v>
      </c>
      <c r="AJ8" t="b">
        <f t="shared" si="10"/>
        <v>1</v>
      </c>
      <c r="AK8"/>
      <c r="AL8" s="37">
        <v>59400</v>
      </c>
      <c r="AM8" s="158">
        <v>1234.9000000000001</v>
      </c>
      <c r="AN8" s="37">
        <v>0.96</v>
      </c>
      <c r="AO8" s="160">
        <v>17100</v>
      </c>
      <c r="AP8" s="37">
        <v>26.37</v>
      </c>
      <c r="AQ8" t="s">
        <v>596</v>
      </c>
      <c r="AR8" s="159">
        <v>10.75</v>
      </c>
      <c r="AS8" s="37">
        <v>-0.04</v>
      </c>
      <c r="AT8" s="37">
        <v>490550</v>
      </c>
      <c r="AU8" s="37">
        <v>-3.62</v>
      </c>
      <c r="AV8" s="37">
        <v>2.2000000000000002</v>
      </c>
      <c r="AW8" s="37">
        <v>1.1E-4</v>
      </c>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c r="BMV8"/>
      <c r="BMW8"/>
      <c r="BMX8"/>
      <c r="BMY8"/>
      <c r="BMZ8"/>
      <c r="BNA8"/>
      <c r="BNB8"/>
      <c r="BNC8"/>
      <c r="BND8"/>
      <c r="BNE8"/>
      <c r="BNF8"/>
      <c r="BNG8"/>
      <c r="BNH8"/>
      <c r="BNI8"/>
      <c r="BNJ8"/>
      <c r="BNK8"/>
      <c r="BNL8"/>
      <c r="BNM8"/>
      <c r="BNN8"/>
      <c r="BNO8"/>
      <c r="BNP8"/>
      <c r="BNQ8"/>
      <c r="BNR8"/>
      <c r="BNS8"/>
      <c r="BNT8"/>
      <c r="BNU8"/>
      <c r="BNV8"/>
      <c r="BNW8"/>
      <c r="BNX8"/>
      <c r="BNY8"/>
      <c r="BNZ8"/>
      <c r="BOA8"/>
      <c r="BOB8"/>
      <c r="BOC8"/>
      <c r="BOD8"/>
      <c r="BOE8"/>
      <c r="BOF8"/>
      <c r="BOG8"/>
      <c r="BOH8"/>
      <c r="BOI8"/>
      <c r="BOJ8"/>
      <c r="BOK8"/>
      <c r="BOL8"/>
      <c r="BOM8"/>
      <c r="BON8"/>
      <c r="BOO8"/>
      <c r="BOP8"/>
      <c r="BOQ8"/>
      <c r="BOR8"/>
      <c r="BOS8"/>
      <c r="BOT8"/>
      <c r="BOU8"/>
      <c r="BOV8"/>
      <c r="BOW8"/>
      <c r="BOX8"/>
      <c r="BOY8"/>
      <c r="BOZ8"/>
      <c r="BPA8"/>
      <c r="BPB8"/>
      <c r="BPC8"/>
      <c r="BPD8"/>
      <c r="BPE8"/>
      <c r="BPF8"/>
      <c r="BPG8"/>
      <c r="BPH8"/>
      <c r="BPI8"/>
      <c r="BPJ8"/>
      <c r="BPK8"/>
      <c r="BPL8"/>
      <c r="BPM8"/>
      <c r="BPN8"/>
      <c r="BPO8"/>
      <c r="BPP8"/>
      <c r="BPQ8"/>
      <c r="BPR8"/>
      <c r="BPS8"/>
      <c r="BPT8"/>
      <c r="BPU8"/>
      <c r="BPV8"/>
      <c r="BPW8"/>
      <c r="BPX8"/>
      <c r="BPY8"/>
      <c r="BPZ8"/>
      <c r="BQA8"/>
      <c r="BQB8"/>
      <c r="BQC8"/>
      <c r="BQD8"/>
      <c r="BQE8"/>
      <c r="BQF8"/>
      <c r="BQG8"/>
      <c r="BQH8"/>
      <c r="BQI8"/>
      <c r="BQJ8"/>
      <c r="BQK8"/>
      <c r="BQL8"/>
      <c r="BQM8"/>
      <c r="BQN8"/>
      <c r="BQO8"/>
      <c r="BQP8"/>
      <c r="BQQ8"/>
      <c r="BQR8"/>
      <c r="BQS8"/>
      <c r="BQT8"/>
      <c r="BQU8"/>
      <c r="BQV8"/>
      <c r="BQW8"/>
      <c r="BQX8"/>
      <c r="BQY8"/>
      <c r="BQZ8"/>
      <c r="BRA8"/>
      <c r="BRB8"/>
      <c r="BRC8"/>
      <c r="BRD8"/>
      <c r="BRE8"/>
      <c r="BRF8"/>
      <c r="BRG8"/>
      <c r="BRH8"/>
      <c r="BRI8"/>
      <c r="BRJ8"/>
      <c r="BRK8"/>
      <c r="BRL8"/>
      <c r="BRM8"/>
      <c r="BRN8"/>
      <c r="BRO8"/>
      <c r="BRP8"/>
      <c r="BRQ8"/>
      <c r="BRR8"/>
      <c r="BRS8"/>
      <c r="BRT8"/>
      <c r="BRU8"/>
      <c r="BRV8"/>
      <c r="BRW8"/>
      <c r="BRX8"/>
      <c r="BRY8"/>
      <c r="BRZ8"/>
      <c r="BSA8"/>
      <c r="BSB8"/>
      <c r="BSC8"/>
      <c r="BSD8"/>
      <c r="BSE8"/>
      <c r="BSF8"/>
      <c r="BSG8"/>
      <c r="BSH8"/>
      <c r="BSI8"/>
      <c r="BSJ8"/>
      <c r="BSK8"/>
      <c r="BSL8"/>
      <c r="BSM8"/>
      <c r="BSN8"/>
      <c r="BSO8"/>
      <c r="BSP8"/>
      <c r="BSQ8"/>
      <c r="BSR8"/>
      <c r="BSS8"/>
      <c r="BST8"/>
      <c r="BSU8"/>
      <c r="BSV8"/>
      <c r="BSW8"/>
      <c r="BSX8"/>
      <c r="BSY8"/>
      <c r="BSZ8"/>
      <c r="BTA8"/>
      <c r="BTB8"/>
      <c r="BTC8"/>
      <c r="BTD8"/>
      <c r="BTE8"/>
      <c r="BTF8"/>
      <c r="BTG8"/>
      <c r="BTH8"/>
      <c r="BTI8"/>
      <c r="BTJ8"/>
      <c r="BTK8"/>
      <c r="BTL8"/>
      <c r="BTM8"/>
      <c r="BTN8"/>
      <c r="BTO8"/>
      <c r="BTP8"/>
      <c r="BTQ8"/>
      <c r="BTR8"/>
      <c r="BTS8"/>
      <c r="BTT8"/>
      <c r="BTU8"/>
      <c r="BTV8"/>
      <c r="BTW8"/>
      <c r="BTX8"/>
      <c r="BTY8"/>
      <c r="BTZ8"/>
      <c r="BUA8"/>
      <c r="BUB8"/>
      <c r="BUC8"/>
      <c r="BUD8"/>
      <c r="BUE8"/>
      <c r="BUF8"/>
      <c r="BUG8"/>
      <c r="BUH8"/>
      <c r="BUI8"/>
      <c r="BUJ8"/>
      <c r="BUK8"/>
      <c r="BUL8"/>
      <c r="BUM8"/>
      <c r="BUN8"/>
      <c r="BUO8"/>
      <c r="BUP8"/>
      <c r="BUQ8"/>
      <c r="BUR8"/>
      <c r="BUS8"/>
      <c r="BUT8"/>
      <c r="BUU8"/>
      <c r="BUV8"/>
      <c r="BUW8"/>
      <c r="BUX8"/>
      <c r="BUY8"/>
      <c r="BUZ8"/>
      <c r="BVA8"/>
      <c r="BVB8"/>
      <c r="BVC8"/>
      <c r="BVD8"/>
      <c r="BVE8"/>
      <c r="BVF8"/>
      <c r="BVG8"/>
      <c r="BVH8"/>
      <c r="BVI8"/>
      <c r="BVJ8"/>
      <c r="BVK8"/>
      <c r="BVL8"/>
      <c r="BVM8"/>
      <c r="BVN8"/>
      <c r="BVO8"/>
      <c r="BVP8"/>
      <c r="BVQ8"/>
      <c r="BVR8"/>
      <c r="BVS8"/>
      <c r="BVT8"/>
      <c r="BVU8"/>
      <c r="BVV8"/>
      <c r="BVW8"/>
      <c r="BVX8"/>
      <c r="BVY8"/>
      <c r="BVZ8"/>
      <c r="BWA8"/>
      <c r="BWB8"/>
      <c r="BWC8"/>
      <c r="BWD8"/>
      <c r="BWE8"/>
      <c r="BWF8"/>
      <c r="BWG8"/>
      <c r="BWH8"/>
      <c r="BWI8"/>
      <c r="BWJ8"/>
      <c r="BWK8"/>
      <c r="BWL8"/>
      <c r="BWM8"/>
      <c r="BWN8"/>
      <c r="BWO8"/>
      <c r="BWP8"/>
      <c r="BWQ8"/>
      <c r="BWR8"/>
      <c r="BWS8"/>
      <c r="BWT8"/>
      <c r="BWU8"/>
      <c r="BWV8"/>
      <c r="BWW8"/>
      <c r="BWX8"/>
      <c r="BWY8"/>
      <c r="BWZ8"/>
      <c r="BXA8"/>
      <c r="BXB8"/>
      <c r="BXC8"/>
      <c r="BXD8"/>
      <c r="BXE8"/>
      <c r="BXF8"/>
      <c r="BXG8"/>
      <c r="BXH8"/>
      <c r="BXI8"/>
      <c r="BXJ8"/>
      <c r="BXK8"/>
      <c r="BXL8"/>
      <c r="BXM8"/>
      <c r="BXN8"/>
      <c r="BXO8"/>
      <c r="BXP8"/>
      <c r="BXQ8"/>
      <c r="BXR8"/>
      <c r="BXS8"/>
      <c r="BXT8"/>
      <c r="BXU8"/>
      <c r="BXV8"/>
      <c r="BXW8"/>
      <c r="BXX8"/>
      <c r="BXY8"/>
      <c r="BXZ8"/>
      <c r="BYA8"/>
      <c r="BYB8"/>
      <c r="BYC8"/>
      <c r="BYD8"/>
      <c r="BYE8"/>
      <c r="BYF8"/>
      <c r="BYG8"/>
      <c r="BYH8"/>
      <c r="BYI8"/>
      <c r="BYJ8"/>
      <c r="BYK8"/>
      <c r="BYL8"/>
      <c r="BYM8"/>
      <c r="BYN8"/>
      <c r="BYO8"/>
      <c r="BYP8"/>
      <c r="BYQ8"/>
      <c r="BYR8"/>
      <c r="BYS8"/>
      <c r="BYT8"/>
      <c r="BYU8"/>
      <c r="BYV8"/>
      <c r="BYW8"/>
      <c r="BYX8"/>
      <c r="BYY8"/>
      <c r="BYZ8"/>
      <c r="BZA8"/>
      <c r="BZB8"/>
      <c r="BZC8"/>
      <c r="BZD8"/>
      <c r="BZE8"/>
      <c r="BZF8"/>
      <c r="BZG8"/>
      <c r="BZH8"/>
      <c r="BZI8"/>
      <c r="BZJ8"/>
      <c r="BZK8"/>
      <c r="BZL8"/>
      <c r="BZM8"/>
      <c r="BZN8"/>
      <c r="BZO8"/>
      <c r="BZP8"/>
      <c r="BZQ8"/>
      <c r="BZR8"/>
      <c r="BZS8"/>
      <c r="BZT8"/>
      <c r="BZU8"/>
      <c r="BZV8"/>
      <c r="BZW8"/>
      <c r="BZX8"/>
      <c r="BZY8"/>
      <c r="BZZ8"/>
      <c r="CAA8"/>
      <c r="CAB8"/>
      <c r="CAC8"/>
      <c r="CAD8"/>
      <c r="CAE8"/>
      <c r="CAF8"/>
      <c r="CAG8"/>
      <c r="CAH8"/>
      <c r="CAI8"/>
      <c r="CAJ8"/>
      <c r="CAK8"/>
      <c r="CAL8"/>
      <c r="CAM8"/>
      <c r="CAN8"/>
      <c r="CAO8"/>
      <c r="CAP8"/>
      <c r="CAQ8"/>
      <c r="CAR8"/>
      <c r="CAS8"/>
      <c r="CAT8"/>
      <c r="CAU8"/>
      <c r="CAV8"/>
      <c r="CAW8"/>
      <c r="CAX8"/>
      <c r="CAY8"/>
      <c r="CAZ8"/>
      <c r="CBA8"/>
      <c r="CBB8"/>
      <c r="CBC8"/>
      <c r="CBD8"/>
      <c r="CBE8"/>
      <c r="CBF8"/>
      <c r="CBG8"/>
      <c r="CBH8"/>
      <c r="CBI8"/>
      <c r="CBJ8"/>
      <c r="CBK8"/>
      <c r="CBL8"/>
      <c r="CBM8"/>
      <c r="CBN8"/>
      <c r="CBO8"/>
      <c r="CBP8"/>
      <c r="CBQ8"/>
      <c r="CBR8"/>
      <c r="CBS8"/>
      <c r="CBT8"/>
      <c r="CBU8"/>
      <c r="CBV8"/>
      <c r="CBW8"/>
      <c r="CBX8"/>
      <c r="CBY8"/>
      <c r="CBZ8"/>
      <c r="CCA8"/>
      <c r="CCB8"/>
      <c r="CCC8"/>
      <c r="CCD8"/>
      <c r="CCE8"/>
      <c r="CCF8"/>
      <c r="CCG8"/>
      <c r="CCH8"/>
      <c r="CCI8"/>
      <c r="CCJ8"/>
      <c r="CCK8"/>
      <c r="CCL8"/>
      <c r="CCM8"/>
      <c r="CCN8"/>
      <c r="CCO8"/>
      <c r="CCP8"/>
      <c r="CCQ8"/>
      <c r="CCR8"/>
      <c r="CCS8"/>
      <c r="CCT8"/>
      <c r="CCU8"/>
      <c r="CCV8"/>
      <c r="CCW8"/>
      <c r="CCX8"/>
      <c r="CCY8"/>
      <c r="CCZ8"/>
      <c r="CDA8"/>
      <c r="CDB8"/>
      <c r="CDC8"/>
      <c r="CDD8"/>
      <c r="CDE8"/>
      <c r="CDF8"/>
      <c r="CDG8"/>
      <c r="CDH8"/>
      <c r="CDI8"/>
      <c r="CDJ8"/>
      <c r="CDK8"/>
      <c r="CDL8"/>
      <c r="CDM8"/>
      <c r="CDN8"/>
      <c r="CDO8"/>
      <c r="CDP8"/>
      <c r="CDQ8"/>
      <c r="CDR8"/>
      <c r="CDS8"/>
      <c r="CDT8"/>
      <c r="CDU8"/>
      <c r="CDV8"/>
      <c r="CDW8"/>
      <c r="CDX8"/>
      <c r="CDY8"/>
      <c r="CDZ8"/>
      <c r="CEA8"/>
      <c r="CEB8"/>
      <c r="CEC8"/>
      <c r="CED8"/>
      <c r="CEE8"/>
      <c r="CEF8"/>
      <c r="CEG8"/>
      <c r="CEH8"/>
      <c r="CEI8"/>
      <c r="CEJ8"/>
      <c r="CEK8"/>
      <c r="CEL8"/>
      <c r="CEM8"/>
      <c r="CEN8"/>
      <c r="CEO8"/>
      <c r="CEP8"/>
      <c r="CEQ8"/>
      <c r="CER8"/>
      <c r="CES8"/>
      <c r="CET8"/>
      <c r="CEU8"/>
      <c r="CEV8"/>
      <c r="CEW8"/>
      <c r="CEX8"/>
      <c r="CEY8"/>
      <c r="CEZ8"/>
      <c r="CFA8"/>
      <c r="CFB8"/>
      <c r="CFC8"/>
      <c r="CFD8"/>
      <c r="CFE8"/>
      <c r="CFF8"/>
      <c r="CFG8"/>
      <c r="CFH8"/>
      <c r="CFI8"/>
      <c r="CFJ8"/>
      <c r="CFK8"/>
      <c r="CFL8"/>
      <c r="CFM8"/>
      <c r="CFN8"/>
      <c r="CFO8"/>
      <c r="CFP8"/>
      <c r="CFQ8"/>
      <c r="CFR8"/>
      <c r="CFS8"/>
      <c r="CFT8"/>
      <c r="CFU8"/>
      <c r="CFV8"/>
      <c r="CFW8"/>
      <c r="CFX8"/>
      <c r="CFY8"/>
      <c r="CFZ8"/>
      <c r="CGA8"/>
      <c r="CGB8"/>
      <c r="CGC8"/>
      <c r="CGD8"/>
      <c r="CGE8"/>
      <c r="CGF8"/>
      <c r="CGG8"/>
      <c r="CGH8"/>
      <c r="CGI8"/>
      <c r="CGJ8"/>
      <c r="CGK8"/>
      <c r="CGL8"/>
      <c r="CGM8"/>
      <c r="CGN8"/>
      <c r="CGO8"/>
      <c r="CGP8"/>
      <c r="CGQ8"/>
      <c r="CGR8"/>
      <c r="CGS8"/>
      <c r="CGT8"/>
      <c r="CGU8"/>
      <c r="CGV8"/>
      <c r="CGW8"/>
      <c r="CGX8"/>
      <c r="CGY8"/>
      <c r="CGZ8"/>
      <c r="CHA8"/>
      <c r="CHB8"/>
      <c r="CHC8"/>
      <c r="CHD8"/>
      <c r="CHE8"/>
      <c r="CHF8"/>
      <c r="CHG8"/>
      <c r="CHH8"/>
      <c r="CHI8"/>
      <c r="CHJ8"/>
      <c r="CHK8"/>
      <c r="CHL8"/>
      <c r="CHM8"/>
      <c r="CHN8"/>
      <c r="CHO8"/>
      <c r="CHP8"/>
      <c r="CHQ8"/>
      <c r="CHR8"/>
      <c r="CHS8"/>
      <c r="CHT8"/>
      <c r="CHU8"/>
      <c r="CHV8"/>
      <c r="CHW8"/>
      <c r="CHX8"/>
      <c r="CHY8"/>
      <c r="CHZ8"/>
      <c r="CIA8"/>
      <c r="CIB8"/>
      <c r="CIC8"/>
      <c r="CID8"/>
      <c r="CIE8"/>
      <c r="CIF8"/>
      <c r="CIG8"/>
      <c r="CIH8"/>
      <c r="CII8"/>
      <c r="CIJ8"/>
      <c r="CIK8"/>
      <c r="CIL8"/>
      <c r="CIM8"/>
      <c r="CIN8"/>
      <c r="CIO8"/>
      <c r="CIP8"/>
      <c r="CIQ8"/>
      <c r="CIR8"/>
      <c r="CIS8"/>
      <c r="CIT8"/>
      <c r="CIU8"/>
      <c r="CIV8"/>
      <c r="CIW8"/>
      <c r="CIX8"/>
      <c r="CIY8"/>
      <c r="CIZ8"/>
      <c r="CJA8"/>
      <c r="CJB8"/>
      <c r="CJC8"/>
      <c r="CJD8"/>
      <c r="CJE8"/>
      <c r="CJF8"/>
      <c r="CJG8"/>
      <c r="CJH8"/>
      <c r="CJI8"/>
      <c r="CJJ8"/>
      <c r="CJK8"/>
      <c r="CJL8"/>
      <c r="CJM8"/>
      <c r="CJN8"/>
      <c r="CJO8"/>
      <c r="CJP8"/>
      <c r="CJQ8"/>
      <c r="CJR8"/>
      <c r="CJS8"/>
      <c r="CJT8"/>
      <c r="CJU8"/>
      <c r="CJV8"/>
      <c r="CJW8"/>
      <c r="CJX8"/>
      <c r="CJY8"/>
      <c r="CJZ8"/>
      <c r="CKA8"/>
      <c r="CKB8"/>
      <c r="CKC8"/>
      <c r="CKD8"/>
      <c r="CKE8"/>
      <c r="CKF8"/>
      <c r="CKG8"/>
      <c r="CKH8"/>
      <c r="CKI8"/>
      <c r="CKJ8"/>
      <c r="CKK8"/>
      <c r="CKL8"/>
      <c r="CKM8"/>
      <c r="CKN8"/>
      <c r="CKO8"/>
      <c r="CKP8"/>
      <c r="CKQ8"/>
      <c r="CKR8"/>
      <c r="CKS8"/>
      <c r="CKT8"/>
      <c r="CKU8"/>
      <c r="CKV8"/>
      <c r="CKW8"/>
      <c r="CKX8"/>
      <c r="CKY8"/>
      <c r="CKZ8"/>
      <c r="CLA8"/>
      <c r="CLB8"/>
      <c r="CLC8"/>
      <c r="CLD8"/>
      <c r="CLE8"/>
      <c r="CLF8"/>
      <c r="CLG8"/>
      <c r="CLH8"/>
      <c r="CLI8"/>
      <c r="CLJ8"/>
      <c r="CLK8"/>
      <c r="CLL8"/>
      <c r="CLM8"/>
      <c r="CLN8"/>
      <c r="CLO8"/>
      <c r="CLP8"/>
      <c r="CLQ8"/>
      <c r="CLR8"/>
      <c r="CLS8"/>
      <c r="CLT8"/>
      <c r="CLU8"/>
      <c r="CLV8"/>
      <c r="CLW8"/>
      <c r="CLX8"/>
      <c r="CLY8"/>
      <c r="CLZ8"/>
      <c r="CMA8"/>
      <c r="CMB8"/>
      <c r="CMC8"/>
      <c r="CMD8"/>
      <c r="CME8"/>
      <c r="CMF8"/>
      <c r="CMG8"/>
      <c r="CMH8"/>
      <c r="CMI8"/>
      <c r="CMJ8"/>
      <c r="CMK8"/>
      <c r="CML8"/>
      <c r="CMM8"/>
      <c r="CMN8"/>
      <c r="CMO8"/>
      <c r="CMP8"/>
      <c r="CMQ8"/>
      <c r="CMR8"/>
      <c r="CMS8"/>
      <c r="CMT8"/>
      <c r="CMU8"/>
      <c r="CMV8"/>
      <c r="CMW8"/>
      <c r="CMX8"/>
      <c r="CMY8"/>
      <c r="CMZ8"/>
      <c r="CNA8"/>
      <c r="CNB8"/>
      <c r="CNC8"/>
      <c r="CND8"/>
      <c r="CNE8"/>
      <c r="CNF8"/>
      <c r="CNG8"/>
      <c r="CNH8"/>
      <c r="CNI8"/>
      <c r="CNJ8"/>
      <c r="CNK8"/>
      <c r="CNL8"/>
      <c r="CNM8"/>
      <c r="CNN8"/>
      <c r="CNO8"/>
      <c r="CNP8"/>
      <c r="CNQ8"/>
      <c r="CNR8"/>
      <c r="CNS8"/>
      <c r="CNT8"/>
      <c r="CNU8"/>
      <c r="CNV8"/>
      <c r="CNW8"/>
      <c r="CNX8"/>
      <c r="CNY8"/>
      <c r="CNZ8"/>
      <c r="COA8"/>
      <c r="COB8"/>
      <c r="COC8"/>
      <c r="COD8"/>
      <c r="COE8"/>
      <c r="COF8"/>
      <c r="COG8"/>
      <c r="COH8"/>
      <c r="COI8"/>
      <c r="COJ8"/>
      <c r="COK8"/>
      <c r="COL8"/>
      <c r="COM8"/>
      <c r="CON8"/>
      <c r="COO8"/>
      <c r="COP8"/>
      <c r="COQ8"/>
      <c r="COR8"/>
      <c r="COS8"/>
      <c r="COT8"/>
      <c r="COU8"/>
      <c r="COV8"/>
      <c r="COW8"/>
      <c r="COX8"/>
      <c r="COY8"/>
      <c r="COZ8"/>
      <c r="CPA8"/>
      <c r="CPB8"/>
      <c r="CPC8"/>
      <c r="CPD8"/>
      <c r="CPE8"/>
      <c r="CPF8"/>
      <c r="CPG8"/>
      <c r="CPH8"/>
      <c r="CPI8"/>
      <c r="CPJ8"/>
      <c r="CPK8"/>
      <c r="CPL8"/>
      <c r="CPM8"/>
      <c r="CPN8"/>
      <c r="CPO8"/>
      <c r="CPP8"/>
      <c r="CPQ8"/>
      <c r="CPR8"/>
      <c r="CPS8"/>
      <c r="CPT8"/>
      <c r="CPU8"/>
      <c r="CPV8"/>
      <c r="CPW8"/>
      <c r="CPX8"/>
      <c r="CPY8"/>
      <c r="CPZ8"/>
      <c r="CQA8"/>
      <c r="CQB8"/>
      <c r="CQC8"/>
      <c r="CQD8"/>
      <c r="CQE8"/>
      <c r="CQF8"/>
      <c r="CQG8"/>
      <c r="CQH8"/>
      <c r="CQI8"/>
      <c r="CQJ8"/>
      <c r="CQK8"/>
      <c r="CQL8"/>
      <c r="CQM8"/>
      <c r="CQN8"/>
      <c r="CQO8"/>
      <c r="CQP8"/>
      <c r="CQQ8"/>
      <c r="CQR8"/>
      <c r="CQS8"/>
      <c r="CQT8"/>
      <c r="CQU8"/>
      <c r="CQV8"/>
      <c r="CQW8"/>
      <c r="CQX8"/>
      <c r="CQY8"/>
      <c r="CQZ8"/>
      <c r="CRA8"/>
      <c r="CRB8"/>
      <c r="CRC8"/>
      <c r="CRD8"/>
      <c r="CRE8"/>
      <c r="CRF8"/>
      <c r="CRG8"/>
      <c r="CRH8"/>
      <c r="CRI8"/>
      <c r="CRJ8"/>
      <c r="CRK8"/>
      <c r="CRL8"/>
      <c r="CRM8"/>
      <c r="CRN8"/>
      <c r="CRO8"/>
      <c r="CRP8"/>
      <c r="CRQ8"/>
      <c r="CRR8"/>
      <c r="CRS8"/>
      <c r="CRT8"/>
      <c r="CRU8"/>
      <c r="CRV8"/>
      <c r="CRW8"/>
      <c r="CRX8"/>
      <c r="CRY8"/>
      <c r="CRZ8"/>
      <c r="CSA8"/>
      <c r="CSB8"/>
      <c r="CSC8"/>
      <c r="CSD8"/>
      <c r="CSE8"/>
      <c r="CSF8"/>
      <c r="CSG8"/>
      <c r="CSH8"/>
      <c r="CSI8"/>
      <c r="CSJ8"/>
      <c r="CSK8"/>
      <c r="CSL8"/>
      <c r="CSM8"/>
      <c r="CSN8"/>
      <c r="CSO8"/>
      <c r="CSP8"/>
      <c r="CSQ8"/>
      <c r="CSR8"/>
      <c r="CSS8"/>
      <c r="CST8"/>
      <c r="CSU8"/>
      <c r="CSV8"/>
      <c r="CSW8"/>
      <c r="CSX8"/>
      <c r="CSY8"/>
      <c r="CSZ8"/>
      <c r="CTA8"/>
      <c r="CTB8"/>
      <c r="CTC8"/>
      <c r="CTD8"/>
      <c r="CTE8"/>
      <c r="CTF8"/>
      <c r="CTG8"/>
      <c r="CTH8"/>
      <c r="CTI8"/>
      <c r="CTJ8"/>
      <c r="CTK8"/>
      <c r="CTL8"/>
      <c r="CTM8"/>
      <c r="CTN8"/>
      <c r="CTO8"/>
      <c r="CTP8"/>
      <c r="CTQ8"/>
      <c r="CTR8"/>
      <c r="CTS8"/>
      <c r="CTT8"/>
      <c r="CTU8"/>
      <c r="CTV8"/>
      <c r="CTW8"/>
      <c r="CTX8"/>
      <c r="CTY8"/>
      <c r="CTZ8"/>
      <c r="CUA8"/>
      <c r="CUB8"/>
      <c r="CUC8"/>
      <c r="CUD8"/>
      <c r="CUE8"/>
      <c r="CUF8"/>
      <c r="CUG8"/>
      <c r="CUH8"/>
      <c r="CUI8"/>
      <c r="CUJ8"/>
      <c r="CUK8"/>
      <c r="CUL8"/>
      <c r="CUM8"/>
      <c r="CUN8"/>
      <c r="CUO8"/>
      <c r="CUP8"/>
      <c r="CUQ8"/>
      <c r="CUR8"/>
      <c r="CUS8"/>
      <c r="CUT8"/>
      <c r="CUU8"/>
      <c r="CUV8"/>
      <c r="CUW8"/>
      <c r="CUX8"/>
      <c r="CUY8"/>
      <c r="CUZ8"/>
      <c r="CVA8"/>
      <c r="CVB8"/>
      <c r="CVC8"/>
      <c r="CVD8"/>
      <c r="CVE8"/>
      <c r="CVF8"/>
      <c r="CVG8"/>
      <c r="CVH8"/>
      <c r="CVI8"/>
      <c r="CVJ8"/>
      <c r="CVK8"/>
      <c r="CVL8"/>
      <c r="CVM8"/>
      <c r="CVN8"/>
      <c r="CVO8"/>
      <c r="CVP8"/>
      <c r="CVQ8"/>
      <c r="CVR8"/>
      <c r="CVS8"/>
      <c r="CVT8"/>
      <c r="CVU8"/>
      <c r="CVV8"/>
      <c r="CVW8"/>
      <c r="CVX8"/>
      <c r="CVY8"/>
      <c r="CVZ8"/>
      <c r="CWA8"/>
      <c r="CWB8"/>
      <c r="CWC8"/>
      <c r="CWD8"/>
      <c r="CWE8"/>
      <c r="CWF8"/>
      <c r="CWG8"/>
      <c r="CWH8"/>
      <c r="CWI8"/>
      <c r="CWJ8"/>
      <c r="CWK8"/>
      <c r="CWL8"/>
      <c r="CWM8"/>
      <c r="CWN8"/>
      <c r="CWO8"/>
      <c r="CWP8"/>
      <c r="CWQ8"/>
      <c r="CWR8"/>
      <c r="CWS8"/>
      <c r="CWT8"/>
      <c r="CWU8"/>
      <c r="CWV8"/>
      <c r="CWW8"/>
      <c r="CWX8"/>
      <c r="CWY8"/>
      <c r="CWZ8"/>
      <c r="CXA8"/>
      <c r="CXB8"/>
      <c r="CXC8"/>
      <c r="CXD8"/>
      <c r="CXE8"/>
      <c r="CXF8"/>
      <c r="CXG8"/>
      <c r="CXH8"/>
      <c r="CXI8"/>
      <c r="CXJ8"/>
      <c r="CXK8"/>
      <c r="CXL8"/>
      <c r="CXM8"/>
      <c r="CXN8"/>
      <c r="CXO8"/>
      <c r="CXP8"/>
      <c r="CXQ8"/>
      <c r="CXR8"/>
      <c r="CXS8"/>
      <c r="CXT8"/>
      <c r="CXU8"/>
      <c r="CXV8"/>
      <c r="CXW8"/>
      <c r="CXX8"/>
      <c r="CXY8"/>
      <c r="CXZ8"/>
      <c r="CYA8"/>
      <c r="CYB8"/>
      <c r="CYC8"/>
      <c r="CYD8"/>
      <c r="CYE8"/>
      <c r="CYF8"/>
      <c r="CYG8"/>
      <c r="CYH8"/>
      <c r="CYI8"/>
      <c r="CYJ8"/>
      <c r="CYK8"/>
      <c r="CYL8"/>
      <c r="CYM8"/>
      <c r="CYN8"/>
      <c r="CYO8"/>
      <c r="CYP8"/>
      <c r="CYQ8"/>
      <c r="CYR8"/>
      <c r="CYS8"/>
      <c r="CYT8"/>
      <c r="CYU8"/>
      <c r="CYV8"/>
      <c r="CYW8"/>
      <c r="CYX8"/>
      <c r="CYY8"/>
      <c r="CYZ8"/>
      <c r="CZA8"/>
      <c r="CZB8"/>
      <c r="CZC8"/>
      <c r="CZD8"/>
      <c r="CZE8"/>
      <c r="CZF8"/>
      <c r="CZG8"/>
      <c r="CZH8"/>
      <c r="CZI8"/>
      <c r="CZJ8"/>
      <c r="CZK8"/>
      <c r="CZL8"/>
      <c r="CZM8"/>
      <c r="CZN8"/>
      <c r="CZO8"/>
      <c r="CZP8"/>
      <c r="CZQ8"/>
      <c r="CZR8"/>
      <c r="CZS8"/>
      <c r="CZT8"/>
      <c r="CZU8"/>
      <c r="CZV8"/>
      <c r="CZW8"/>
      <c r="CZX8"/>
      <c r="CZY8"/>
      <c r="CZZ8"/>
      <c r="DAA8"/>
      <c r="DAB8"/>
      <c r="DAC8"/>
      <c r="DAD8"/>
      <c r="DAE8"/>
      <c r="DAF8"/>
      <c r="DAG8"/>
      <c r="DAH8"/>
      <c r="DAI8"/>
      <c r="DAJ8"/>
      <c r="DAK8"/>
      <c r="DAL8"/>
      <c r="DAM8"/>
      <c r="DAN8"/>
      <c r="DAO8"/>
      <c r="DAP8"/>
      <c r="DAQ8"/>
      <c r="DAR8"/>
      <c r="DAS8"/>
      <c r="DAT8"/>
      <c r="DAU8"/>
      <c r="DAV8"/>
      <c r="DAW8"/>
      <c r="DAX8"/>
      <c r="DAY8"/>
      <c r="DAZ8"/>
      <c r="DBA8"/>
      <c r="DBB8"/>
      <c r="DBC8"/>
      <c r="DBD8"/>
      <c r="DBE8"/>
      <c r="DBF8"/>
      <c r="DBG8"/>
      <c r="DBH8"/>
      <c r="DBI8"/>
      <c r="DBJ8"/>
      <c r="DBK8"/>
      <c r="DBL8"/>
      <c r="DBM8"/>
      <c r="DBN8"/>
      <c r="DBO8"/>
      <c r="DBP8"/>
      <c r="DBQ8"/>
      <c r="DBR8"/>
      <c r="DBS8"/>
      <c r="DBT8"/>
      <c r="DBU8"/>
      <c r="DBV8"/>
      <c r="DBW8"/>
      <c r="DBX8"/>
      <c r="DBY8"/>
      <c r="DBZ8"/>
      <c r="DCA8"/>
      <c r="DCB8"/>
      <c r="DCC8"/>
      <c r="DCD8"/>
      <c r="DCE8"/>
      <c r="DCF8"/>
      <c r="DCG8"/>
      <c r="DCH8"/>
      <c r="DCI8"/>
      <c r="DCJ8"/>
      <c r="DCK8"/>
      <c r="DCL8"/>
      <c r="DCM8"/>
      <c r="DCN8"/>
      <c r="DCO8"/>
      <c r="DCP8"/>
      <c r="DCQ8"/>
      <c r="DCR8"/>
      <c r="DCS8"/>
      <c r="DCT8"/>
      <c r="DCU8"/>
      <c r="DCV8"/>
      <c r="DCW8"/>
      <c r="DCX8"/>
      <c r="DCY8"/>
      <c r="DCZ8"/>
      <c r="DDA8"/>
      <c r="DDB8"/>
      <c r="DDC8"/>
      <c r="DDD8"/>
      <c r="DDE8"/>
      <c r="DDF8"/>
      <c r="DDG8"/>
      <c r="DDH8"/>
      <c r="DDI8"/>
      <c r="DDJ8"/>
      <c r="DDK8"/>
      <c r="DDL8"/>
      <c r="DDM8"/>
      <c r="DDN8"/>
      <c r="DDO8"/>
      <c r="DDP8"/>
      <c r="DDQ8"/>
      <c r="DDR8"/>
      <c r="DDS8"/>
      <c r="DDT8"/>
      <c r="DDU8"/>
      <c r="DDV8"/>
      <c r="DDW8"/>
      <c r="DDX8"/>
      <c r="DDY8"/>
      <c r="DDZ8"/>
      <c r="DEA8"/>
      <c r="DEB8"/>
      <c r="DEC8"/>
      <c r="DED8"/>
      <c r="DEE8"/>
      <c r="DEF8"/>
      <c r="DEG8"/>
      <c r="DEH8"/>
      <c r="DEI8"/>
      <c r="DEJ8"/>
      <c r="DEK8"/>
      <c r="DEL8"/>
      <c r="DEM8"/>
      <c r="DEN8"/>
      <c r="DEO8"/>
      <c r="DEP8"/>
      <c r="DEQ8"/>
      <c r="DER8"/>
      <c r="DES8"/>
      <c r="DET8"/>
      <c r="DEU8"/>
      <c r="DEV8"/>
      <c r="DEW8"/>
      <c r="DEX8"/>
      <c r="DEY8"/>
      <c r="DEZ8"/>
      <c r="DFA8"/>
      <c r="DFB8"/>
      <c r="DFC8"/>
      <c r="DFD8"/>
      <c r="DFE8"/>
      <c r="DFF8"/>
      <c r="DFG8"/>
      <c r="DFH8"/>
      <c r="DFI8"/>
      <c r="DFJ8"/>
      <c r="DFK8"/>
      <c r="DFL8"/>
      <c r="DFM8"/>
      <c r="DFN8"/>
      <c r="DFO8"/>
      <c r="DFP8"/>
      <c r="DFQ8"/>
      <c r="DFR8"/>
      <c r="DFS8"/>
      <c r="DFT8"/>
      <c r="DFU8"/>
      <c r="DFV8"/>
      <c r="DFW8"/>
      <c r="DFX8"/>
      <c r="DFY8"/>
      <c r="DFZ8"/>
      <c r="DGA8"/>
      <c r="DGB8"/>
      <c r="DGC8"/>
      <c r="DGD8"/>
      <c r="DGE8"/>
      <c r="DGF8"/>
      <c r="DGG8"/>
      <c r="DGH8"/>
      <c r="DGI8"/>
      <c r="DGJ8"/>
      <c r="DGK8"/>
      <c r="DGL8"/>
      <c r="DGM8"/>
      <c r="DGN8"/>
      <c r="DGO8"/>
      <c r="DGP8"/>
      <c r="DGQ8"/>
      <c r="DGR8"/>
      <c r="DGS8"/>
      <c r="DGT8"/>
      <c r="DGU8"/>
      <c r="DGV8"/>
      <c r="DGW8"/>
      <c r="DGX8"/>
      <c r="DGY8"/>
      <c r="DGZ8"/>
      <c r="DHA8"/>
      <c r="DHB8"/>
      <c r="DHC8"/>
      <c r="DHD8"/>
      <c r="DHE8"/>
      <c r="DHF8"/>
      <c r="DHG8"/>
      <c r="DHH8"/>
      <c r="DHI8"/>
      <c r="DHJ8"/>
      <c r="DHK8"/>
      <c r="DHL8"/>
      <c r="DHM8"/>
      <c r="DHN8"/>
      <c r="DHO8"/>
      <c r="DHP8"/>
      <c r="DHQ8"/>
      <c r="DHR8"/>
      <c r="DHS8"/>
      <c r="DHT8"/>
      <c r="DHU8"/>
      <c r="DHV8"/>
      <c r="DHW8"/>
      <c r="DHX8"/>
      <c r="DHY8"/>
      <c r="DHZ8"/>
      <c r="DIA8"/>
      <c r="DIB8"/>
      <c r="DIC8"/>
      <c r="DID8"/>
      <c r="DIE8"/>
      <c r="DIF8"/>
      <c r="DIG8"/>
      <c r="DIH8"/>
      <c r="DII8"/>
      <c r="DIJ8"/>
      <c r="DIK8"/>
      <c r="DIL8"/>
      <c r="DIM8"/>
      <c r="DIN8"/>
      <c r="DIO8"/>
      <c r="DIP8"/>
      <c r="DIQ8"/>
      <c r="DIR8"/>
      <c r="DIS8"/>
      <c r="DIT8"/>
      <c r="DIU8"/>
      <c r="DIV8"/>
      <c r="DIW8"/>
      <c r="DIX8"/>
      <c r="DIY8"/>
      <c r="DIZ8"/>
      <c r="DJA8"/>
      <c r="DJB8"/>
      <c r="DJC8"/>
      <c r="DJD8"/>
      <c r="DJE8"/>
      <c r="DJF8"/>
      <c r="DJG8"/>
      <c r="DJH8"/>
      <c r="DJI8"/>
      <c r="DJJ8"/>
      <c r="DJK8"/>
      <c r="DJL8"/>
      <c r="DJM8"/>
      <c r="DJN8"/>
      <c r="DJO8"/>
      <c r="DJP8"/>
      <c r="DJQ8"/>
      <c r="DJR8"/>
      <c r="DJS8"/>
      <c r="DJT8"/>
      <c r="DJU8"/>
      <c r="DJV8"/>
      <c r="DJW8"/>
      <c r="DJX8"/>
      <c r="DJY8"/>
      <c r="DJZ8"/>
      <c r="DKA8"/>
      <c r="DKB8"/>
      <c r="DKC8"/>
      <c r="DKD8"/>
      <c r="DKE8"/>
      <c r="DKF8"/>
      <c r="DKG8"/>
      <c r="DKH8"/>
      <c r="DKI8"/>
      <c r="DKJ8"/>
      <c r="DKK8"/>
      <c r="DKL8"/>
      <c r="DKM8"/>
      <c r="DKN8"/>
      <c r="DKO8"/>
      <c r="DKP8"/>
      <c r="DKQ8"/>
      <c r="DKR8"/>
      <c r="DKS8"/>
      <c r="DKT8"/>
      <c r="DKU8"/>
      <c r="DKV8"/>
      <c r="DKW8"/>
      <c r="DKX8"/>
      <c r="DKY8"/>
      <c r="DKZ8"/>
      <c r="DLA8"/>
      <c r="DLB8"/>
      <c r="DLC8"/>
      <c r="DLD8"/>
      <c r="DLE8"/>
      <c r="DLF8"/>
      <c r="DLG8"/>
      <c r="DLH8"/>
      <c r="DLI8"/>
      <c r="DLJ8"/>
      <c r="DLK8"/>
      <c r="DLL8"/>
      <c r="DLM8"/>
      <c r="DLN8"/>
      <c r="DLO8"/>
      <c r="DLP8"/>
      <c r="DLQ8"/>
      <c r="DLR8"/>
      <c r="DLS8"/>
      <c r="DLT8"/>
      <c r="DLU8"/>
      <c r="DLV8"/>
      <c r="DLW8"/>
      <c r="DLX8"/>
      <c r="DLY8"/>
      <c r="DLZ8"/>
      <c r="DMA8"/>
      <c r="DMB8"/>
      <c r="DMC8"/>
      <c r="DMD8"/>
      <c r="DME8"/>
      <c r="DMF8"/>
      <c r="DMG8"/>
      <c r="DMH8"/>
      <c r="DMI8"/>
      <c r="DMJ8"/>
      <c r="DMK8"/>
      <c r="DML8"/>
      <c r="DMM8"/>
      <c r="DMN8"/>
      <c r="DMO8"/>
      <c r="DMP8"/>
      <c r="DMQ8"/>
      <c r="DMR8"/>
      <c r="DMS8"/>
      <c r="DMT8"/>
      <c r="DMU8"/>
      <c r="DMV8"/>
      <c r="DMW8"/>
      <c r="DMX8"/>
      <c r="DMY8"/>
      <c r="DMZ8"/>
      <c r="DNA8"/>
      <c r="DNB8"/>
      <c r="DNC8"/>
      <c r="DND8"/>
      <c r="DNE8"/>
      <c r="DNF8"/>
      <c r="DNG8"/>
      <c r="DNH8"/>
      <c r="DNI8"/>
      <c r="DNJ8"/>
      <c r="DNK8"/>
      <c r="DNL8"/>
      <c r="DNM8"/>
      <c r="DNN8"/>
      <c r="DNO8"/>
      <c r="DNP8"/>
      <c r="DNQ8"/>
      <c r="DNR8"/>
      <c r="DNS8"/>
      <c r="DNT8"/>
      <c r="DNU8"/>
      <c r="DNV8"/>
      <c r="DNW8"/>
      <c r="DNX8"/>
      <c r="DNY8"/>
      <c r="DNZ8"/>
      <c r="DOA8"/>
      <c r="DOB8"/>
      <c r="DOC8"/>
      <c r="DOD8"/>
      <c r="DOE8"/>
      <c r="DOF8"/>
      <c r="DOG8"/>
      <c r="DOH8"/>
      <c r="DOI8"/>
      <c r="DOJ8"/>
      <c r="DOK8"/>
      <c r="DOL8"/>
      <c r="DOM8"/>
      <c r="DON8"/>
      <c r="DOO8"/>
      <c r="DOP8"/>
      <c r="DOQ8"/>
      <c r="DOR8"/>
      <c r="DOS8"/>
      <c r="DOT8"/>
      <c r="DOU8"/>
      <c r="DOV8"/>
      <c r="DOW8"/>
      <c r="DOX8"/>
      <c r="DOY8"/>
      <c r="DOZ8"/>
      <c r="DPA8"/>
      <c r="DPB8"/>
      <c r="DPC8"/>
      <c r="DPD8"/>
      <c r="DPE8"/>
      <c r="DPF8"/>
      <c r="DPG8"/>
      <c r="DPH8"/>
      <c r="DPI8"/>
      <c r="DPJ8"/>
      <c r="DPK8"/>
      <c r="DPL8"/>
      <c r="DPM8"/>
      <c r="DPN8"/>
      <c r="DPO8"/>
      <c r="DPP8"/>
      <c r="DPQ8"/>
      <c r="DPR8"/>
      <c r="DPS8"/>
      <c r="DPT8"/>
      <c r="DPU8"/>
      <c r="DPV8"/>
      <c r="DPW8"/>
      <c r="DPX8"/>
      <c r="DPY8"/>
      <c r="DPZ8"/>
      <c r="DQA8"/>
      <c r="DQB8"/>
      <c r="DQC8"/>
      <c r="DQD8"/>
      <c r="DQE8"/>
      <c r="DQF8"/>
      <c r="DQG8"/>
      <c r="DQH8"/>
      <c r="DQI8"/>
      <c r="DQJ8"/>
      <c r="DQK8"/>
      <c r="DQL8"/>
      <c r="DQM8"/>
      <c r="DQN8"/>
      <c r="DQO8"/>
      <c r="DQP8"/>
      <c r="DQQ8"/>
      <c r="DQR8"/>
      <c r="DQS8"/>
      <c r="DQT8"/>
      <c r="DQU8"/>
      <c r="DQV8"/>
      <c r="DQW8"/>
      <c r="DQX8"/>
      <c r="DQY8"/>
      <c r="DQZ8"/>
      <c r="DRA8"/>
      <c r="DRB8"/>
      <c r="DRC8"/>
      <c r="DRD8"/>
      <c r="DRE8"/>
      <c r="DRF8"/>
      <c r="DRG8"/>
      <c r="DRH8"/>
      <c r="DRI8"/>
      <c r="DRJ8"/>
      <c r="DRK8"/>
      <c r="DRL8"/>
      <c r="DRM8"/>
      <c r="DRN8"/>
      <c r="DRO8"/>
      <c r="DRP8"/>
      <c r="DRQ8"/>
      <c r="DRR8"/>
      <c r="DRS8"/>
      <c r="DRT8"/>
      <c r="DRU8"/>
      <c r="DRV8"/>
      <c r="DRW8"/>
      <c r="DRX8"/>
      <c r="DRY8"/>
      <c r="DRZ8"/>
      <c r="DSA8"/>
      <c r="DSB8"/>
      <c r="DSC8"/>
      <c r="DSD8"/>
      <c r="DSE8"/>
      <c r="DSF8"/>
      <c r="DSG8"/>
      <c r="DSH8"/>
      <c r="DSI8"/>
      <c r="DSJ8"/>
      <c r="DSK8"/>
      <c r="DSL8"/>
      <c r="DSM8"/>
      <c r="DSN8"/>
      <c r="DSO8"/>
      <c r="DSP8"/>
      <c r="DSQ8"/>
      <c r="DSR8"/>
      <c r="DSS8"/>
      <c r="DST8"/>
      <c r="DSU8"/>
      <c r="DSV8"/>
      <c r="DSW8"/>
      <c r="DSX8"/>
      <c r="DSY8"/>
      <c r="DSZ8"/>
      <c r="DTA8"/>
      <c r="DTB8"/>
      <c r="DTC8"/>
      <c r="DTD8"/>
      <c r="DTE8"/>
      <c r="DTF8"/>
      <c r="DTG8"/>
      <c r="DTH8"/>
      <c r="DTI8"/>
      <c r="DTJ8"/>
      <c r="DTK8"/>
      <c r="DTL8"/>
      <c r="DTM8"/>
      <c r="DTN8"/>
      <c r="DTO8"/>
      <c r="DTP8"/>
      <c r="DTQ8"/>
      <c r="DTR8"/>
      <c r="DTS8"/>
      <c r="DTT8"/>
      <c r="DTU8"/>
      <c r="DTV8"/>
      <c r="DTW8"/>
      <c r="DTX8"/>
      <c r="DTY8"/>
      <c r="DTZ8"/>
      <c r="DUA8"/>
      <c r="DUB8"/>
      <c r="DUC8"/>
      <c r="DUD8"/>
      <c r="DUE8"/>
      <c r="DUF8"/>
      <c r="DUG8"/>
      <c r="DUH8"/>
      <c r="DUI8"/>
      <c r="DUJ8"/>
      <c r="DUK8"/>
      <c r="DUL8"/>
      <c r="DUM8"/>
      <c r="DUN8"/>
      <c r="DUO8"/>
      <c r="DUP8"/>
      <c r="DUQ8"/>
      <c r="DUR8"/>
      <c r="DUS8"/>
      <c r="DUT8"/>
      <c r="DUU8"/>
      <c r="DUV8"/>
      <c r="DUW8"/>
      <c r="DUX8"/>
      <c r="DUY8"/>
      <c r="DUZ8"/>
      <c r="DVA8"/>
      <c r="DVB8"/>
      <c r="DVC8"/>
      <c r="DVD8"/>
      <c r="DVE8"/>
      <c r="DVF8"/>
      <c r="DVG8"/>
      <c r="DVH8"/>
      <c r="DVI8"/>
      <c r="DVJ8"/>
      <c r="DVK8"/>
      <c r="DVL8"/>
      <c r="DVM8"/>
      <c r="DVN8"/>
      <c r="DVO8"/>
      <c r="DVP8"/>
      <c r="DVQ8"/>
      <c r="DVR8"/>
      <c r="DVS8"/>
      <c r="DVT8"/>
      <c r="DVU8"/>
      <c r="DVV8"/>
      <c r="DVW8"/>
      <c r="DVX8"/>
      <c r="DVY8"/>
      <c r="DVZ8"/>
      <c r="DWA8"/>
      <c r="DWB8"/>
      <c r="DWC8"/>
      <c r="DWD8"/>
      <c r="DWE8"/>
      <c r="DWF8"/>
      <c r="DWG8"/>
      <c r="DWH8"/>
      <c r="DWI8"/>
      <c r="DWJ8"/>
      <c r="DWK8"/>
      <c r="DWL8"/>
      <c r="DWM8"/>
      <c r="DWN8"/>
      <c r="DWO8"/>
      <c r="DWP8"/>
      <c r="DWQ8"/>
      <c r="DWR8"/>
      <c r="DWS8"/>
      <c r="DWT8"/>
      <c r="DWU8"/>
      <c r="DWV8"/>
      <c r="DWW8"/>
      <c r="DWX8"/>
      <c r="DWY8"/>
      <c r="DWZ8"/>
      <c r="DXA8"/>
      <c r="DXB8"/>
      <c r="DXC8"/>
      <c r="DXD8"/>
      <c r="DXE8"/>
      <c r="DXF8"/>
      <c r="DXG8"/>
      <c r="DXH8"/>
      <c r="DXI8"/>
      <c r="DXJ8"/>
      <c r="DXK8"/>
      <c r="DXL8"/>
      <c r="DXM8"/>
      <c r="DXN8"/>
      <c r="DXO8"/>
      <c r="DXP8"/>
      <c r="DXQ8"/>
      <c r="DXR8"/>
      <c r="DXS8"/>
      <c r="DXT8"/>
      <c r="DXU8"/>
      <c r="DXV8"/>
      <c r="DXW8"/>
      <c r="DXX8"/>
      <c r="DXY8"/>
      <c r="DXZ8"/>
      <c r="DYA8"/>
      <c r="DYB8"/>
      <c r="DYC8"/>
      <c r="DYD8"/>
      <c r="DYE8"/>
      <c r="DYF8"/>
      <c r="DYG8"/>
      <c r="DYH8"/>
      <c r="DYI8"/>
      <c r="DYJ8"/>
      <c r="DYK8"/>
      <c r="DYL8"/>
      <c r="DYM8"/>
      <c r="DYN8"/>
      <c r="DYO8"/>
      <c r="DYP8"/>
      <c r="DYQ8"/>
      <c r="DYR8"/>
      <c r="DYS8"/>
      <c r="DYT8"/>
      <c r="DYU8"/>
      <c r="DYV8"/>
      <c r="DYW8"/>
      <c r="DYX8"/>
      <c r="DYY8"/>
      <c r="DYZ8"/>
      <c r="DZA8"/>
      <c r="DZB8"/>
      <c r="DZC8"/>
      <c r="DZD8"/>
      <c r="DZE8"/>
      <c r="DZF8"/>
      <c r="DZG8"/>
      <c r="DZH8"/>
      <c r="DZI8"/>
      <c r="DZJ8"/>
      <c r="DZK8"/>
      <c r="DZL8"/>
      <c r="DZM8"/>
      <c r="DZN8"/>
      <c r="DZO8"/>
      <c r="DZP8"/>
      <c r="DZQ8"/>
      <c r="DZR8"/>
      <c r="DZS8"/>
      <c r="DZT8"/>
      <c r="DZU8"/>
      <c r="DZV8"/>
      <c r="DZW8"/>
      <c r="DZX8"/>
      <c r="DZY8"/>
      <c r="DZZ8"/>
      <c r="EAA8"/>
      <c r="EAB8"/>
      <c r="EAC8"/>
      <c r="EAD8"/>
      <c r="EAE8"/>
      <c r="EAF8"/>
      <c r="EAG8"/>
      <c r="EAH8"/>
      <c r="EAI8"/>
      <c r="EAJ8"/>
      <c r="EAK8"/>
      <c r="EAL8"/>
      <c r="EAM8"/>
      <c r="EAN8"/>
      <c r="EAO8"/>
      <c r="EAP8"/>
      <c r="EAQ8"/>
      <c r="EAR8"/>
      <c r="EAS8"/>
      <c r="EAT8"/>
      <c r="EAU8"/>
      <c r="EAV8"/>
      <c r="EAW8"/>
      <c r="EAX8"/>
      <c r="EAY8"/>
      <c r="EAZ8"/>
      <c r="EBA8"/>
      <c r="EBB8"/>
      <c r="EBC8"/>
      <c r="EBD8"/>
      <c r="EBE8"/>
      <c r="EBF8"/>
      <c r="EBG8"/>
      <c r="EBH8"/>
      <c r="EBI8"/>
      <c r="EBJ8"/>
      <c r="EBK8"/>
      <c r="EBL8"/>
      <c r="EBM8"/>
      <c r="EBN8"/>
      <c r="EBO8"/>
      <c r="EBP8"/>
      <c r="EBQ8"/>
      <c r="EBR8"/>
      <c r="EBS8"/>
      <c r="EBT8"/>
      <c r="EBU8"/>
      <c r="EBV8"/>
      <c r="EBW8"/>
      <c r="EBX8"/>
      <c r="EBY8"/>
      <c r="EBZ8"/>
      <c r="ECA8"/>
      <c r="ECB8"/>
      <c r="ECC8"/>
      <c r="ECD8"/>
      <c r="ECE8"/>
      <c r="ECF8"/>
      <c r="ECG8"/>
      <c r="ECH8"/>
      <c r="ECI8"/>
      <c r="ECJ8"/>
      <c r="ECK8"/>
      <c r="ECL8"/>
      <c r="ECM8"/>
      <c r="ECN8"/>
      <c r="ECO8"/>
      <c r="ECP8"/>
      <c r="ECQ8"/>
      <c r="ECR8"/>
      <c r="ECS8"/>
      <c r="ECT8"/>
      <c r="ECU8"/>
      <c r="ECV8"/>
      <c r="ECW8"/>
      <c r="ECX8"/>
      <c r="ECY8"/>
      <c r="ECZ8"/>
      <c r="EDA8"/>
      <c r="EDB8"/>
      <c r="EDC8"/>
      <c r="EDD8"/>
      <c r="EDE8"/>
      <c r="EDF8"/>
      <c r="EDG8"/>
      <c r="EDH8"/>
      <c r="EDI8"/>
      <c r="EDJ8"/>
      <c r="EDK8"/>
      <c r="EDL8"/>
      <c r="EDM8"/>
      <c r="EDN8"/>
      <c r="EDO8"/>
      <c r="EDP8"/>
      <c r="EDQ8"/>
      <c r="EDR8"/>
      <c r="EDS8"/>
      <c r="EDT8"/>
      <c r="EDU8"/>
      <c r="EDV8"/>
      <c r="EDW8"/>
      <c r="EDX8"/>
      <c r="EDY8"/>
      <c r="EDZ8"/>
      <c r="EEA8"/>
      <c r="EEB8"/>
      <c r="EEC8"/>
      <c r="EED8"/>
      <c r="EEE8"/>
      <c r="EEF8"/>
      <c r="EEG8"/>
      <c r="EEH8"/>
      <c r="EEI8"/>
      <c r="EEJ8"/>
      <c r="EEK8"/>
      <c r="EEL8"/>
      <c r="EEM8"/>
      <c r="EEN8"/>
      <c r="EEO8"/>
      <c r="EEP8"/>
      <c r="EEQ8"/>
      <c r="EER8"/>
      <c r="EES8"/>
      <c r="EET8"/>
      <c r="EEU8"/>
      <c r="EEV8"/>
      <c r="EEW8"/>
      <c r="EEX8"/>
      <c r="EEY8"/>
      <c r="EEZ8"/>
      <c r="EFA8"/>
      <c r="EFB8"/>
      <c r="EFC8"/>
      <c r="EFD8"/>
      <c r="EFE8"/>
      <c r="EFF8"/>
      <c r="EFG8"/>
      <c r="EFH8"/>
      <c r="EFI8"/>
      <c r="EFJ8"/>
      <c r="EFK8"/>
      <c r="EFL8"/>
      <c r="EFM8"/>
      <c r="EFN8"/>
      <c r="EFO8"/>
      <c r="EFP8"/>
      <c r="EFQ8"/>
      <c r="EFR8"/>
      <c r="EFS8"/>
      <c r="EFT8"/>
      <c r="EFU8"/>
      <c r="EFV8"/>
      <c r="EFW8"/>
      <c r="EFX8"/>
      <c r="EFY8"/>
      <c r="EFZ8"/>
      <c r="EGA8"/>
      <c r="EGB8"/>
      <c r="EGC8"/>
      <c r="EGD8"/>
      <c r="EGE8"/>
      <c r="EGF8"/>
      <c r="EGG8"/>
      <c r="EGH8"/>
      <c r="EGI8"/>
      <c r="EGJ8"/>
      <c r="EGK8"/>
      <c r="EGL8"/>
      <c r="EGM8"/>
      <c r="EGN8"/>
      <c r="EGO8"/>
      <c r="EGP8"/>
      <c r="EGQ8"/>
      <c r="EGR8"/>
      <c r="EGS8"/>
      <c r="EGT8"/>
      <c r="EGU8"/>
      <c r="EGV8"/>
      <c r="EGW8"/>
      <c r="EGX8"/>
      <c r="EGY8"/>
      <c r="EGZ8"/>
      <c r="EHA8"/>
      <c r="EHB8"/>
      <c r="EHC8"/>
      <c r="EHD8"/>
      <c r="EHE8"/>
      <c r="EHF8"/>
      <c r="EHG8"/>
      <c r="EHH8"/>
      <c r="EHI8"/>
      <c r="EHJ8"/>
      <c r="EHK8"/>
      <c r="EHL8"/>
      <c r="EHM8"/>
      <c r="EHN8"/>
      <c r="EHO8"/>
      <c r="EHP8"/>
      <c r="EHQ8"/>
      <c r="EHR8"/>
      <c r="EHS8"/>
      <c r="EHT8"/>
      <c r="EHU8"/>
      <c r="EHV8"/>
      <c r="EHW8"/>
      <c r="EHX8"/>
      <c r="EHY8"/>
      <c r="EHZ8"/>
      <c r="EIA8"/>
      <c r="EIB8"/>
      <c r="EIC8"/>
      <c r="EID8"/>
      <c r="EIE8"/>
      <c r="EIF8"/>
      <c r="EIG8"/>
      <c r="EIH8"/>
      <c r="EII8"/>
      <c r="EIJ8"/>
      <c r="EIK8"/>
      <c r="EIL8"/>
      <c r="EIM8"/>
      <c r="EIN8"/>
      <c r="EIO8"/>
      <c r="EIP8"/>
      <c r="EIQ8"/>
      <c r="EIR8"/>
      <c r="EIS8"/>
      <c r="EIT8"/>
      <c r="EIU8"/>
      <c r="EIV8"/>
      <c r="EIW8"/>
      <c r="EIX8"/>
      <c r="EIY8"/>
      <c r="EIZ8"/>
      <c r="EJA8"/>
      <c r="EJB8"/>
      <c r="EJC8"/>
      <c r="EJD8"/>
      <c r="EJE8"/>
      <c r="EJF8"/>
      <c r="EJG8"/>
      <c r="EJH8"/>
      <c r="EJI8"/>
      <c r="EJJ8"/>
      <c r="EJK8"/>
      <c r="EJL8"/>
      <c r="EJM8"/>
      <c r="EJN8"/>
      <c r="EJO8"/>
      <c r="EJP8"/>
      <c r="EJQ8"/>
      <c r="EJR8"/>
      <c r="EJS8"/>
      <c r="EJT8"/>
      <c r="EJU8"/>
      <c r="EJV8"/>
      <c r="EJW8"/>
      <c r="EJX8"/>
      <c r="EJY8"/>
      <c r="EJZ8"/>
      <c r="EKA8"/>
      <c r="EKB8"/>
      <c r="EKC8"/>
      <c r="EKD8"/>
      <c r="EKE8"/>
      <c r="EKF8"/>
      <c r="EKG8"/>
      <c r="EKH8"/>
      <c r="EKI8"/>
      <c r="EKJ8"/>
      <c r="EKK8"/>
      <c r="EKL8"/>
      <c r="EKM8"/>
      <c r="EKN8"/>
      <c r="EKO8"/>
      <c r="EKP8"/>
      <c r="EKQ8"/>
      <c r="EKR8"/>
      <c r="EKS8"/>
      <c r="EKT8"/>
      <c r="EKU8"/>
      <c r="EKV8"/>
      <c r="EKW8"/>
      <c r="EKX8"/>
      <c r="EKY8"/>
      <c r="EKZ8"/>
      <c r="ELA8"/>
      <c r="ELB8"/>
      <c r="ELC8"/>
      <c r="ELD8"/>
      <c r="ELE8"/>
      <c r="ELF8"/>
      <c r="ELG8"/>
      <c r="ELH8"/>
      <c r="ELI8"/>
      <c r="ELJ8"/>
      <c r="ELK8"/>
      <c r="ELL8"/>
      <c r="ELM8"/>
      <c r="ELN8"/>
      <c r="ELO8"/>
      <c r="ELP8"/>
      <c r="ELQ8"/>
      <c r="ELR8"/>
      <c r="ELS8"/>
      <c r="ELT8"/>
      <c r="ELU8"/>
      <c r="ELV8"/>
      <c r="ELW8"/>
      <c r="ELX8"/>
      <c r="ELY8"/>
      <c r="ELZ8"/>
      <c r="EMA8"/>
      <c r="EMB8"/>
      <c r="EMC8"/>
      <c r="EMD8"/>
      <c r="EME8"/>
      <c r="EMF8"/>
      <c r="EMG8"/>
      <c r="EMH8"/>
      <c r="EMI8"/>
      <c r="EMJ8"/>
      <c r="EMK8"/>
      <c r="EML8"/>
      <c r="EMM8"/>
      <c r="EMN8"/>
      <c r="EMO8"/>
      <c r="EMP8"/>
      <c r="EMQ8"/>
      <c r="EMR8"/>
      <c r="EMS8"/>
      <c r="EMT8"/>
      <c r="EMU8"/>
      <c r="EMV8"/>
      <c r="EMW8"/>
      <c r="EMX8"/>
      <c r="EMY8"/>
      <c r="EMZ8"/>
      <c r="ENA8"/>
      <c r="ENB8"/>
      <c r="ENC8"/>
      <c r="END8"/>
      <c r="ENE8"/>
      <c r="ENF8"/>
      <c r="ENG8"/>
      <c r="ENH8"/>
      <c r="ENI8"/>
      <c r="ENJ8"/>
      <c r="ENK8"/>
      <c r="ENL8"/>
      <c r="ENM8"/>
      <c r="ENN8"/>
      <c r="ENO8"/>
      <c r="ENP8"/>
      <c r="ENQ8"/>
      <c r="ENR8"/>
      <c r="ENS8"/>
      <c r="ENT8"/>
      <c r="ENU8"/>
      <c r="ENV8"/>
      <c r="ENW8"/>
      <c r="ENX8"/>
      <c r="ENY8"/>
      <c r="ENZ8"/>
      <c r="EOA8"/>
      <c r="EOB8"/>
      <c r="EOC8"/>
      <c r="EOD8"/>
      <c r="EOE8"/>
      <c r="EOF8"/>
      <c r="EOG8"/>
      <c r="EOH8"/>
      <c r="EOI8"/>
      <c r="EOJ8"/>
      <c r="EOK8"/>
      <c r="EOL8"/>
      <c r="EOM8"/>
      <c r="EON8"/>
      <c r="EOO8"/>
      <c r="EOP8"/>
      <c r="EOQ8"/>
      <c r="EOR8"/>
      <c r="EOS8"/>
      <c r="EOT8"/>
      <c r="EOU8"/>
      <c r="EOV8"/>
      <c r="EOW8"/>
      <c r="EOX8"/>
      <c r="EOY8"/>
      <c r="EOZ8"/>
      <c r="EPA8"/>
      <c r="EPB8"/>
      <c r="EPC8"/>
      <c r="EPD8"/>
      <c r="EPE8"/>
      <c r="EPF8"/>
      <c r="EPG8"/>
      <c r="EPH8"/>
      <c r="EPI8"/>
      <c r="EPJ8"/>
      <c r="EPK8"/>
      <c r="EPL8"/>
      <c r="EPM8"/>
      <c r="EPN8"/>
      <c r="EPO8"/>
      <c r="EPP8"/>
      <c r="EPQ8"/>
      <c r="EPR8"/>
      <c r="EPS8"/>
      <c r="EPT8"/>
      <c r="EPU8"/>
      <c r="EPV8"/>
      <c r="EPW8"/>
      <c r="EPX8"/>
      <c r="EPY8"/>
      <c r="EPZ8"/>
      <c r="EQA8"/>
      <c r="EQB8"/>
      <c r="EQC8"/>
      <c r="EQD8"/>
      <c r="EQE8"/>
      <c r="EQF8"/>
      <c r="EQG8"/>
      <c r="EQH8"/>
      <c r="EQI8"/>
      <c r="EQJ8"/>
      <c r="EQK8"/>
      <c r="EQL8"/>
      <c r="EQM8"/>
      <c r="EQN8"/>
      <c r="EQO8"/>
      <c r="EQP8"/>
      <c r="EQQ8"/>
      <c r="EQR8"/>
      <c r="EQS8"/>
      <c r="EQT8"/>
      <c r="EQU8"/>
      <c r="EQV8"/>
      <c r="EQW8"/>
      <c r="EQX8"/>
      <c r="EQY8"/>
      <c r="EQZ8"/>
      <c r="ERA8"/>
      <c r="ERB8"/>
      <c r="ERC8"/>
      <c r="ERD8"/>
      <c r="ERE8"/>
      <c r="ERF8"/>
      <c r="ERG8"/>
      <c r="ERH8"/>
      <c r="ERI8"/>
      <c r="ERJ8"/>
      <c r="ERK8"/>
      <c r="ERL8"/>
      <c r="ERM8"/>
      <c r="ERN8"/>
      <c r="ERO8"/>
      <c r="ERP8"/>
      <c r="ERQ8"/>
      <c r="ERR8"/>
      <c r="ERS8"/>
      <c r="ERT8"/>
      <c r="ERU8"/>
      <c r="ERV8"/>
      <c r="ERW8"/>
      <c r="ERX8"/>
      <c r="ERY8"/>
      <c r="ERZ8"/>
      <c r="ESA8"/>
      <c r="ESB8"/>
      <c r="ESC8"/>
      <c r="ESD8"/>
      <c r="ESE8"/>
      <c r="ESF8"/>
      <c r="ESG8"/>
      <c r="ESH8"/>
      <c r="ESI8"/>
      <c r="ESJ8"/>
      <c r="ESK8"/>
      <c r="ESL8"/>
      <c r="ESM8"/>
      <c r="ESN8"/>
      <c r="ESO8"/>
      <c r="ESP8"/>
      <c r="ESQ8"/>
      <c r="ESR8"/>
      <c r="ESS8"/>
      <c r="EST8"/>
      <c r="ESU8"/>
      <c r="ESV8"/>
      <c r="ESW8"/>
      <c r="ESX8"/>
      <c r="ESY8"/>
      <c r="ESZ8"/>
      <c r="ETA8"/>
      <c r="ETB8"/>
      <c r="ETC8"/>
      <c r="ETD8"/>
      <c r="ETE8"/>
      <c r="ETF8"/>
      <c r="ETG8"/>
      <c r="ETH8"/>
      <c r="ETI8"/>
      <c r="ETJ8"/>
      <c r="ETK8"/>
      <c r="ETL8"/>
      <c r="ETM8"/>
      <c r="ETN8"/>
      <c r="ETO8"/>
      <c r="ETP8"/>
      <c r="ETQ8"/>
      <c r="ETR8"/>
      <c r="ETS8"/>
      <c r="ETT8"/>
      <c r="ETU8"/>
      <c r="ETV8"/>
      <c r="ETW8"/>
      <c r="ETX8"/>
      <c r="ETY8"/>
      <c r="ETZ8"/>
      <c r="EUA8"/>
      <c r="EUB8"/>
      <c r="EUC8"/>
      <c r="EUD8"/>
      <c r="EUE8"/>
      <c r="EUF8"/>
      <c r="EUG8"/>
      <c r="EUH8"/>
      <c r="EUI8"/>
      <c r="EUJ8"/>
      <c r="EUK8"/>
      <c r="EUL8"/>
      <c r="EUM8"/>
      <c r="EUN8"/>
      <c r="EUO8"/>
      <c r="EUP8"/>
      <c r="EUQ8"/>
      <c r="EUR8"/>
      <c r="EUS8"/>
      <c r="EUT8"/>
      <c r="EUU8"/>
      <c r="EUV8"/>
      <c r="EUW8"/>
      <c r="EUX8"/>
      <c r="EUY8"/>
      <c r="EUZ8"/>
      <c r="EVA8"/>
      <c r="EVB8"/>
      <c r="EVC8"/>
      <c r="EVD8"/>
      <c r="EVE8"/>
      <c r="EVF8"/>
      <c r="EVG8"/>
      <c r="EVH8"/>
      <c r="EVI8"/>
      <c r="EVJ8"/>
      <c r="EVK8"/>
      <c r="EVL8"/>
      <c r="EVM8"/>
      <c r="EVN8"/>
      <c r="EVO8"/>
      <c r="EVP8"/>
      <c r="EVQ8"/>
      <c r="EVR8"/>
      <c r="EVS8"/>
      <c r="EVT8"/>
      <c r="EVU8"/>
      <c r="EVV8"/>
      <c r="EVW8"/>
      <c r="EVX8"/>
      <c r="EVY8"/>
      <c r="EVZ8"/>
      <c r="EWA8"/>
      <c r="EWB8"/>
      <c r="EWC8"/>
      <c r="EWD8"/>
      <c r="EWE8"/>
      <c r="EWF8"/>
      <c r="EWG8"/>
      <c r="EWH8"/>
      <c r="EWI8"/>
      <c r="EWJ8"/>
      <c r="EWK8"/>
      <c r="EWL8"/>
      <c r="EWM8"/>
      <c r="EWN8"/>
      <c r="EWO8"/>
      <c r="EWP8"/>
      <c r="EWQ8"/>
      <c r="EWR8"/>
      <c r="EWS8"/>
      <c r="EWT8"/>
      <c r="EWU8"/>
      <c r="EWV8"/>
      <c r="EWW8"/>
      <c r="EWX8"/>
      <c r="EWY8"/>
      <c r="EWZ8"/>
      <c r="EXA8"/>
      <c r="EXB8"/>
      <c r="EXC8"/>
      <c r="EXD8"/>
      <c r="EXE8"/>
      <c r="EXF8"/>
      <c r="EXG8"/>
      <c r="EXH8"/>
      <c r="EXI8"/>
      <c r="EXJ8"/>
      <c r="EXK8"/>
      <c r="EXL8"/>
      <c r="EXM8"/>
      <c r="EXN8"/>
      <c r="EXO8"/>
      <c r="EXP8"/>
      <c r="EXQ8"/>
      <c r="EXR8"/>
      <c r="EXS8"/>
      <c r="EXT8"/>
      <c r="EXU8"/>
      <c r="EXV8"/>
      <c r="EXW8"/>
      <c r="EXX8"/>
      <c r="EXY8"/>
      <c r="EXZ8"/>
      <c r="EYA8"/>
      <c r="EYB8"/>
      <c r="EYC8"/>
      <c r="EYD8"/>
      <c r="EYE8"/>
      <c r="EYF8"/>
      <c r="EYG8"/>
      <c r="EYH8"/>
      <c r="EYI8"/>
      <c r="EYJ8"/>
      <c r="EYK8"/>
      <c r="EYL8"/>
      <c r="EYM8"/>
      <c r="EYN8"/>
      <c r="EYO8"/>
      <c r="EYP8"/>
      <c r="EYQ8"/>
      <c r="EYR8"/>
      <c r="EYS8"/>
      <c r="EYT8"/>
      <c r="EYU8"/>
      <c r="EYV8"/>
      <c r="EYW8"/>
      <c r="EYX8"/>
      <c r="EYY8"/>
      <c r="EYZ8"/>
      <c r="EZA8"/>
      <c r="EZB8"/>
      <c r="EZC8"/>
      <c r="EZD8"/>
      <c r="EZE8"/>
      <c r="EZF8"/>
      <c r="EZG8"/>
      <c r="EZH8"/>
      <c r="EZI8"/>
      <c r="EZJ8"/>
      <c r="EZK8"/>
      <c r="EZL8"/>
      <c r="EZM8"/>
      <c r="EZN8"/>
      <c r="EZO8"/>
      <c r="EZP8"/>
      <c r="EZQ8"/>
      <c r="EZR8"/>
      <c r="EZS8"/>
      <c r="EZT8"/>
      <c r="EZU8"/>
      <c r="EZV8"/>
      <c r="EZW8"/>
      <c r="EZX8"/>
      <c r="EZY8"/>
      <c r="EZZ8"/>
      <c r="FAA8"/>
      <c r="FAB8"/>
      <c r="FAC8"/>
      <c r="FAD8"/>
      <c r="FAE8"/>
      <c r="FAF8"/>
      <c r="FAG8"/>
      <c r="FAH8"/>
      <c r="FAI8"/>
      <c r="FAJ8"/>
      <c r="FAK8"/>
      <c r="FAL8"/>
      <c r="FAM8"/>
      <c r="FAN8"/>
      <c r="FAO8"/>
      <c r="FAP8"/>
      <c r="FAQ8"/>
      <c r="FAR8"/>
      <c r="FAS8"/>
      <c r="FAT8"/>
      <c r="FAU8"/>
      <c r="FAV8"/>
      <c r="FAW8"/>
      <c r="FAX8"/>
      <c r="FAY8"/>
      <c r="FAZ8"/>
      <c r="FBA8"/>
      <c r="FBB8"/>
      <c r="FBC8"/>
      <c r="FBD8"/>
      <c r="FBE8"/>
      <c r="FBF8"/>
      <c r="FBG8"/>
      <c r="FBH8"/>
      <c r="FBI8"/>
      <c r="FBJ8"/>
      <c r="FBK8"/>
      <c r="FBL8"/>
      <c r="FBM8"/>
      <c r="FBN8"/>
      <c r="FBO8"/>
      <c r="FBP8"/>
      <c r="FBQ8"/>
      <c r="FBR8"/>
      <c r="FBS8"/>
      <c r="FBT8"/>
      <c r="FBU8"/>
      <c r="FBV8"/>
      <c r="FBW8"/>
      <c r="FBX8"/>
      <c r="FBY8"/>
      <c r="FBZ8"/>
      <c r="FCA8"/>
      <c r="FCB8"/>
      <c r="FCC8"/>
      <c r="FCD8"/>
      <c r="FCE8"/>
      <c r="FCF8"/>
      <c r="FCG8"/>
      <c r="FCH8"/>
      <c r="FCI8"/>
      <c r="FCJ8"/>
      <c r="FCK8"/>
      <c r="FCL8"/>
      <c r="FCM8"/>
      <c r="FCN8"/>
      <c r="FCO8"/>
      <c r="FCP8"/>
      <c r="FCQ8"/>
      <c r="FCR8"/>
      <c r="FCS8"/>
      <c r="FCT8"/>
      <c r="FCU8"/>
      <c r="FCV8"/>
      <c r="FCW8"/>
      <c r="FCX8"/>
      <c r="FCY8"/>
      <c r="FCZ8"/>
      <c r="FDA8"/>
      <c r="FDB8"/>
      <c r="FDC8"/>
      <c r="FDD8"/>
      <c r="FDE8"/>
      <c r="FDF8"/>
      <c r="FDG8"/>
      <c r="FDH8"/>
      <c r="FDI8"/>
      <c r="FDJ8"/>
      <c r="FDK8"/>
      <c r="FDL8"/>
      <c r="FDM8"/>
      <c r="FDN8"/>
      <c r="FDO8"/>
      <c r="FDP8"/>
      <c r="FDQ8"/>
      <c r="FDR8"/>
      <c r="FDS8"/>
      <c r="FDT8"/>
      <c r="FDU8"/>
      <c r="FDV8"/>
      <c r="FDW8"/>
      <c r="FDX8"/>
      <c r="FDY8"/>
      <c r="FDZ8"/>
      <c r="FEA8"/>
      <c r="FEB8"/>
      <c r="FEC8"/>
      <c r="FED8"/>
      <c r="FEE8"/>
      <c r="FEF8"/>
      <c r="FEG8"/>
      <c r="FEH8"/>
      <c r="FEI8"/>
      <c r="FEJ8"/>
      <c r="FEK8"/>
      <c r="FEL8"/>
      <c r="FEM8"/>
      <c r="FEN8"/>
      <c r="FEO8"/>
      <c r="FEP8"/>
      <c r="FEQ8"/>
      <c r="FER8"/>
      <c r="FES8"/>
      <c r="FET8"/>
      <c r="FEU8"/>
      <c r="FEV8"/>
      <c r="FEW8"/>
      <c r="FEX8"/>
      <c r="FEY8"/>
      <c r="FEZ8"/>
      <c r="FFA8"/>
      <c r="FFB8"/>
      <c r="FFC8"/>
      <c r="FFD8"/>
      <c r="FFE8"/>
      <c r="FFF8"/>
      <c r="FFG8"/>
      <c r="FFH8"/>
      <c r="FFI8"/>
      <c r="FFJ8"/>
      <c r="FFK8"/>
      <c r="FFL8"/>
      <c r="FFM8"/>
      <c r="FFN8"/>
      <c r="FFO8"/>
      <c r="FFP8"/>
      <c r="FFQ8"/>
      <c r="FFR8"/>
      <c r="FFS8"/>
      <c r="FFT8"/>
      <c r="FFU8"/>
      <c r="FFV8"/>
      <c r="FFW8"/>
      <c r="FFX8"/>
      <c r="FFY8"/>
      <c r="FFZ8"/>
      <c r="FGA8"/>
      <c r="FGB8"/>
      <c r="FGC8"/>
      <c r="FGD8"/>
      <c r="FGE8"/>
      <c r="FGF8"/>
      <c r="FGG8"/>
      <c r="FGH8"/>
      <c r="FGI8"/>
      <c r="FGJ8"/>
      <c r="FGK8"/>
      <c r="FGL8"/>
      <c r="FGM8"/>
      <c r="FGN8"/>
      <c r="FGO8"/>
      <c r="FGP8"/>
      <c r="FGQ8"/>
      <c r="FGR8"/>
      <c r="FGS8"/>
      <c r="FGT8"/>
      <c r="FGU8"/>
      <c r="FGV8"/>
      <c r="FGW8"/>
      <c r="FGX8"/>
      <c r="FGY8"/>
      <c r="FGZ8"/>
      <c r="FHA8"/>
      <c r="FHB8"/>
      <c r="FHC8"/>
      <c r="FHD8"/>
      <c r="FHE8"/>
      <c r="FHF8"/>
      <c r="FHG8"/>
      <c r="FHH8"/>
      <c r="FHI8"/>
      <c r="FHJ8"/>
      <c r="FHK8"/>
      <c r="FHL8"/>
      <c r="FHM8"/>
      <c r="FHN8"/>
      <c r="FHO8"/>
      <c r="FHP8"/>
      <c r="FHQ8"/>
      <c r="FHR8"/>
      <c r="FHS8"/>
      <c r="FHT8"/>
      <c r="FHU8"/>
      <c r="FHV8"/>
      <c r="FHW8"/>
      <c r="FHX8"/>
      <c r="FHY8"/>
      <c r="FHZ8"/>
      <c r="FIA8"/>
      <c r="FIB8"/>
      <c r="FIC8"/>
      <c r="FID8"/>
      <c r="FIE8"/>
      <c r="FIF8"/>
      <c r="FIG8"/>
      <c r="FIH8"/>
      <c r="FII8"/>
      <c r="FIJ8"/>
      <c r="FIK8"/>
      <c r="FIL8"/>
      <c r="FIM8"/>
      <c r="FIN8"/>
      <c r="FIO8"/>
      <c r="FIP8"/>
      <c r="FIQ8"/>
      <c r="FIR8"/>
      <c r="FIS8"/>
      <c r="FIT8"/>
      <c r="FIU8"/>
      <c r="FIV8"/>
      <c r="FIW8"/>
      <c r="FIX8"/>
      <c r="FIY8"/>
      <c r="FIZ8"/>
      <c r="FJA8"/>
      <c r="FJB8"/>
      <c r="FJC8"/>
      <c r="FJD8"/>
      <c r="FJE8"/>
      <c r="FJF8"/>
      <c r="FJG8"/>
      <c r="FJH8"/>
      <c r="FJI8"/>
      <c r="FJJ8"/>
      <c r="FJK8"/>
      <c r="FJL8"/>
      <c r="FJM8"/>
      <c r="FJN8"/>
      <c r="FJO8"/>
      <c r="FJP8"/>
      <c r="FJQ8"/>
      <c r="FJR8"/>
      <c r="FJS8"/>
      <c r="FJT8"/>
      <c r="FJU8"/>
      <c r="FJV8"/>
      <c r="FJW8"/>
      <c r="FJX8"/>
      <c r="FJY8"/>
      <c r="FJZ8"/>
      <c r="FKA8"/>
      <c r="FKB8"/>
      <c r="FKC8"/>
      <c r="FKD8"/>
      <c r="FKE8"/>
      <c r="FKF8"/>
      <c r="FKG8"/>
      <c r="FKH8"/>
      <c r="FKI8"/>
      <c r="FKJ8"/>
      <c r="FKK8"/>
      <c r="FKL8"/>
      <c r="FKM8"/>
      <c r="FKN8"/>
      <c r="FKO8"/>
      <c r="FKP8"/>
      <c r="FKQ8"/>
      <c r="FKR8"/>
      <c r="FKS8"/>
      <c r="FKT8"/>
      <c r="FKU8"/>
      <c r="FKV8"/>
      <c r="FKW8"/>
      <c r="FKX8"/>
      <c r="FKY8"/>
      <c r="FKZ8"/>
      <c r="FLA8"/>
      <c r="FLB8"/>
      <c r="FLC8"/>
      <c r="FLD8"/>
      <c r="FLE8"/>
      <c r="FLF8"/>
      <c r="FLG8"/>
      <c r="FLH8"/>
      <c r="FLI8"/>
      <c r="FLJ8"/>
      <c r="FLK8"/>
      <c r="FLL8"/>
      <c r="FLM8"/>
      <c r="FLN8"/>
      <c r="FLO8"/>
      <c r="FLP8"/>
      <c r="FLQ8"/>
      <c r="FLR8"/>
      <c r="FLS8"/>
      <c r="FLT8"/>
      <c r="FLU8"/>
      <c r="FLV8"/>
      <c r="FLW8"/>
      <c r="FLX8"/>
      <c r="FLY8"/>
      <c r="FLZ8"/>
      <c r="FMA8"/>
      <c r="FMB8"/>
      <c r="FMC8"/>
      <c r="FMD8"/>
      <c r="FME8"/>
      <c r="FMF8"/>
      <c r="FMG8"/>
      <c r="FMH8"/>
      <c r="FMI8"/>
      <c r="FMJ8"/>
      <c r="FMK8"/>
      <c r="FML8"/>
      <c r="FMM8"/>
      <c r="FMN8"/>
      <c r="FMO8"/>
      <c r="FMP8"/>
      <c r="FMQ8"/>
      <c r="FMR8"/>
      <c r="FMS8"/>
      <c r="FMT8"/>
      <c r="FMU8"/>
      <c r="FMV8"/>
      <c r="FMW8"/>
      <c r="FMX8"/>
      <c r="FMY8"/>
      <c r="FMZ8"/>
      <c r="FNA8"/>
      <c r="FNB8"/>
      <c r="FNC8"/>
      <c r="FND8"/>
      <c r="FNE8"/>
      <c r="FNF8"/>
      <c r="FNG8"/>
      <c r="FNH8"/>
      <c r="FNI8"/>
      <c r="FNJ8"/>
      <c r="FNK8"/>
      <c r="FNL8"/>
      <c r="FNM8"/>
      <c r="FNN8"/>
      <c r="FNO8"/>
      <c r="FNP8"/>
      <c r="FNQ8"/>
      <c r="FNR8"/>
      <c r="FNS8"/>
      <c r="FNT8"/>
      <c r="FNU8"/>
      <c r="FNV8"/>
      <c r="FNW8"/>
      <c r="FNX8"/>
      <c r="FNY8"/>
      <c r="FNZ8"/>
      <c r="FOA8"/>
      <c r="FOB8"/>
      <c r="FOC8"/>
      <c r="FOD8"/>
      <c r="FOE8"/>
      <c r="FOF8"/>
      <c r="FOG8"/>
      <c r="FOH8"/>
      <c r="FOI8"/>
      <c r="FOJ8"/>
      <c r="FOK8"/>
      <c r="FOL8"/>
      <c r="FOM8"/>
      <c r="FON8"/>
      <c r="FOO8"/>
      <c r="FOP8"/>
      <c r="FOQ8"/>
      <c r="FOR8"/>
      <c r="FOS8"/>
      <c r="FOT8"/>
      <c r="FOU8"/>
      <c r="FOV8"/>
      <c r="FOW8"/>
      <c r="FOX8"/>
      <c r="FOY8"/>
      <c r="FOZ8"/>
      <c r="FPA8"/>
      <c r="FPB8"/>
      <c r="FPC8"/>
      <c r="FPD8"/>
      <c r="FPE8"/>
      <c r="FPF8"/>
      <c r="FPG8"/>
      <c r="FPH8"/>
      <c r="FPI8"/>
      <c r="FPJ8"/>
      <c r="FPK8"/>
      <c r="FPL8"/>
      <c r="FPM8"/>
      <c r="FPN8"/>
      <c r="FPO8"/>
      <c r="FPP8"/>
      <c r="FPQ8"/>
      <c r="FPR8"/>
      <c r="FPS8"/>
      <c r="FPT8"/>
      <c r="FPU8"/>
      <c r="FPV8"/>
      <c r="FPW8"/>
      <c r="FPX8"/>
      <c r="FPY8"/>
      <c r="FPZ8"/>
      <c r="FQA8"/>
      <c r="FQB8"/>
      <c r="FQC8"/>
      <c r="FQD8"/>
      <c r="FQE8"/>
      <c r="FQF8"/>
      <c r="FQG8"/>
      <c r="FQH8"/>
      <c r="FQI8"/>
      <c r="FQJ8"/>
      <c r="FQK8"/>
      <c r="FQL8"/>
      <c r="FQM8"/>
      <c r="FQN8"/>
      <c r="FQO8"/>
      <c r="FQP8"/>
      <c r="FQQ8"/>
      <c r="FQR8"/>
      <c r="FQS8"/>
      <c r="FQT8"/>
      <c r="FQU8"/>
      <c r="FQV8"/>
      <c r="FQW8"/>
      <c r="FQX8"/>
      <c r="FQY8"/>
      <c r="FQZ8"/>
      <c r="FRA8"/>
      <c r="FRB8"/>
      <c r="FRC8"/>
      <c r="FRD8"/>
      <c r="FRE8"/>
      <c r="FRF8"/>
      <c r="FRG8"/>
      <c r="FRH8"/>
      <c r="FRI8"/>
      <c r="FRJ8"/>
      <c r="FRK8"/>
      <c r="FRL8"/>
      <c r="FRM8"/>
      <c r="FRN8"/>
      <c r="FRO8"/>
      <c r="FRP8"/>
      <c r="FRQ8"/>
      <c r="FRR8"/>
      <c r="FRS8"/>
      <c r="FRT8"/>
      <c r="FRU8"/>
      <c r="FRV8"/>
      <c r="FRW8"/>
      <c r="FRX8"/>
      <c r="FRY8"/>
      <c r="FRZ8"/>
      <c r="FSA8"/>
      <c r="FSB8"/>
      <c r="FSC8"/>
      <c r="FSD8"/>
      <c r="FSE8"/>
      <c r="FSF8"/>
      <c r="FSG8"/>
      <c r="FSH8"/>
      <c r="FSI8"/>
      <c r="FSJ8"/>
      <c r="FSK8"/>
      <c r="FSL8"/>
      <c r="FSM8"/>
      <c r="FSN8"/>
      <c r="FSO8"/>
      <c r="FSP8"/>
      <c r="FSQ8"/>
      <c r="FSR8"/>
      <c r="FSS8"/>
      <c r="FST8"/>
      <c r="FSU8"/>
      <c r="FSV8"/>
      <c r="FSW8"/>
      <c r="FSX8"/>
      <c r="FSY8"/>
      <c r="FSZ8"/>
      <c r="FTA8"/>
      <c r="FTB8"/>
      <c r="FTC8"/>
      <c r="FTD8"/>
      <c r="FTE8"/>
      <c r="FTF8"/>
      <c r="FTG8"/>
      <c r="FTH8"/>
      <c r="FTI8"/>
      <c r="FTJ8"/>
      <c r="FTK8"/>
      <c r="FTL8"/>
      <c r="FTM8"/>
      <c r="FTN8"/>
      <c r="FTO8"/>
      <c r="FTP8"/>
      <c r="FTQ8"/>
      <c r="FTR8"/>
      <c r="FTS8"/>
      <c r="FTT8"/>
      <c r="FTU8"/>
      <c r="FTV8"/>
      <c r="FTW8"/>
      <c r="FTX8"/>
      <c r="FTY8"/>
      <c r="FTZ8"/>
      <c r="FUA8"/>
      <c r="FUB8"/>
      <c r="FUC8"/>
      <c r="FUD8"/>
      <c r="FUE8"/>
      <c r="FUF8"/>
      <c r="FUG8"/>
      <c r="FUH8"/>
      <c r="FUI8"/>
      <c r="FUJ8"/>
      <c r="FUK8"/>
      <c r="FUL8"/>
      <c r="FUM8"/>
      <c r="FUN8"/>
      <c r="FUO8"/>
      <c r="FUP8"/>
      <c r="FUQ8"/>
      <c r="FUR8"/>
      <c r="FUS8"/>
      <c r="FUT8"/>
      <c r="FUU8"/>
      <c r="FUV8"/>
      <c r="FUW8"/>
      <c r="FUX8"/>
      <c r="FUY8"/>
      <c r="FUZ8"/>
      <c r="FVA8"/>
      <c r="FVB8"/>
      <c r="FVC8"/>
      <c r="FVD8"/>
      <c r="FVE8"/>
      <c r="FVF8"/>
      <c r="FVG8"/>
      <c r="FVH8"/>
      <c r="FVI8"/>
      <c r="FVJ8"/>
      <c r="FVK8"/>
      <c r="FVL8"/>
      <c r="FVM8"/>
      <c r="FVN8"/>
      <c r="FVO8"/>
      <c r="FVP8"/>
      <c r="FVQ8"/>
      <c r="FVR8"/>
      <c r="FVS8"/>
      <c r="FVT8"/>
      <c r="FVU8"/>
      <c r="FVV8"/>
      <c r="FVW8"/>
      <c r="FVX8"/>
      <c r="FVY8"/>
      <c r="FVZ8"/>
      <c r="FWA8"/>
      <c r="FWB8"/>
      <c r="FWC8"/>
      <c r="FWD8"/>
      <c r="FWE8"/>
      <c r="FWF8"/>
      <c r="FWG8"/>
      <c r="FWH8"/>
      <c r="FWI8"/>
      <c r="FWJ8"/>
      <c r="FWK8"/>
      <c r="FWL8"/>
      <c r="FWM8"/>
      <c r="FWN8"/>
      <c r="FWO8"/>
      <c r="FWP8"/>
      <c r="FWQ8"/>
      <c r="FWR8"/>
      <c r="FWS8"/>
      <c r="FWT8"/>
      <c r="FWU8"/>
      <c r="FWV8"/>
      <c r="FWW8"/>
      <c r="FWX8"/>
      <c r="FWY8"/>
      <c r="FWZ8"/>
      <c r="FXA8"/>
      <c r="FXB8"/>
      <c r="FXC8"/>
      <c r="FXD8"/>
      <c r="FXE8"/>
      <c r="FXF8"/>
      <c r="FXG8"/>
      <c r="FXH8"/>
      <c r="FXI8"/>
      <c r="FXJ8"/>
      <c r="FXK8"/>
      <c r="FXL8"/>
      <c r="FXM8"/>
      <c r="FXN8"/>
      <c r="FXO8"/>
      <c r="FXP8"/>
      <c r="FXQ8"/>
      <c r="FXR8"/>
      <c r="FXS8"/>
      <c r="FXT8"/>
      <c r="FXU8"/>
      <c r="FXV8"/>
      <c r="FXW8"/>
      <c r="FXX8"/>
      <c r="FXY8"/>
      <c r="FXZ8"/>
      <c r="FYA8"/>
      <c r="FYB8"/>
      <c r="FYC8"/>
      <c r="FYD8"/>
      <c r="FYE8"/>
      <c r="FYF8"/>
      <c r="FYG8"/>
      <c r="FYH8"/>
      <c r="FYI8"/>
      <c r="FYJ8"/>
      <c r="FYK8"/>
      <c r="FYL8"/>
      <c r="FYM8"/>
      <c r="FYN8"/>
      <c r="FYO8"/>
      <c r="FYP8"/>
      <c r="FYQ8"/>
      <c r="FYR8"/>
      <c r="FYS8"/>
      <c r="FYT8"/>
      <c r="FYU8"/>
      <c r="FYV8"/>
      <c r="FYW8"/>
      <c r="FYX8"/>
      <c r="FYY8"/>
      <c r="FYZ8"/>
      <c r="FZA8"/>
      <c r="FZB8"/>
      <c r="FZC8"/>
      <c r="FZD8"/>
      <c r="FZE8"/>
      <c r="FZF8"/>
      <c r="FZG8"/>
      <c r="FZH8"/>
      <c r="FZI8"/>
      <c r="FZJ8"/>
      <c r="FZK8"/>
      <c r="FZL8"/>
      <c r="FZM8"/>
      <c r="FZN8"/>
      <c r="FZO8"/>
      <c r="FZP8"/>
      <c r="FZQ8"/>
      <c r="FZR8"/>
      <c r="FZS8"/>
      <c r="FZT8"/>
      <c r="FZU8"/>
      <c r="FZV8"/>
      <c r="FZW8"/>
      <c r="FZX8"/>
      <c r="FZY8"/>
      <c r="FZZ8"/>
      <c r="GAA8"/>
      <c r="GAB8"/>
      <c r="GAC8"/>
      <c r="GAD8"/>
      <c r="GAE8"/>
      <c r="GAF8"/>
      <c r="GAG8"/>
      <c r="GAH8"/>
      <c r="GAI8"/>
      <c r="GAJ8"/>
      <c r="GAK8"/>
      <c r="GAL8"/>
      <c r="GAM8"/>
      <c r="GAN8"/>
      <c r="GAO8"/>
      <c r="GAP8"/>
      <c r="GAQ8"/>
      <c r="GAR8"/>
      <c r="GAS8"/>
      <c r="GAT8"/>
      <c r="GAU8"/>
      <c r="GAV8"/>
      <c r="GAW8"/>
      <c r="GAX8"/>
      <c r="GAY8"/>
      <c r="GAZ8"/>
      <c r="GBA8"/>
      <c r="GBB8"/>
      <c r="GBC8"/>
      <c r="GBD8"/>
      <c r="GBE8"/>
      <c r="GBF8"/>
      <c r="GBG8"/>
      <c r="GBH8"/>
      <c r="GBI8"/>
      <c r="GBJ8"/>
      <c r="GBK8"/>
      <c r="GBL8"/>
      <c r="GBM8"/>
      <c r="GBN8"/>
      <c r="GBO8"/>
      <c r="GBP8"/>
      <c r="GBQ8"/>
      <c r="GBR8"/>
      <c r="GBS8"/>
      <c r="GBT8"/>
      <c r="GBU8"/>
      <c r="GBV8"/>
      <c r="GBW8"/>
      <c r="GBX8"/>
      <c r="GBY8"/>
      <c r="GBZ8"/>
      <c r="GCA8"/>
      <c r="GCB8"/>
      <c r="GCC8"/>
      <c r="GCD8"/>
      <c r="GCE8"/>
      <c r="GCF8"/>
      <c r="GCG8"/>
      <c r="GCH8"/>
      <c r="GCI8"/>
      <c r="GCJ8"/>
      <c r="GCK8"/>
      <c r="GCL8"/>
      <c r="GCM8"/>
      <c r="GCN8"/>
      <c r="GCO8"/>
      <c r="GCP8"/>
      <c r="GCQ8"/>
      <c r="GCR8"/>
      <c r="GCS8"/>
      <c r="GCT8"/>
      <c r="GCU8"/>
      <c r="GCV8"/>
      <c r="GCW8"/>
      <c r="GCX8"/>
      <c r="GCY8"/>
      <c r="GCZ8"/>
      <c r="GDA8"/>
      <c r="GDB8"/>
      <c r="GDC8"/>
      <c r="GDD8"/>
      <c r="GDE8"/>
      <c r="GDF8"/>
      <c r="GDG8"/>
      <c r="GDH8"/>
      <c r="GDI8"/>
      <c r="GDJ8"/>
      <c r="GDK8"/>
      <c r="GDL8"/>
      <c r="GDM8"/>
      <c r="GDN8"/>
      <c r="GDO8"/>
      <c r="GDP8"/>
      <c r="GDQ8"/>
      <c r="GDR8"/>
      <c r="GDS8"/>
      <c r="GDT8"/>
      <c r="GDU8"/>
      <c r="GDV8"/>
      <c r="GDW8"/>
      <c r="GDX8"/>
      <c r="GDY8"/>
      <c r="GDZ8"/>
      <c r="GEA8"/>
      <c r="GEB8"/>
      <c r="GEC8"/>
      <c r="GED8"/>
      <c r="GEE8"/>
      <c r="GEF8"/>
      <c r="GEG8"/>
      <c r="GEH8"/>
      <c r="GEI8"/>
      <c r="GEJ8"/>
      <c r="GEK8"/>
      <c r="GEL8"/>
      <c r="GEM8"/>
      <c r="GEN8"/>
      <c r="GEO8"/>
      <c r="GEP8"/>
      <c r="GEQ8"/>
      <c r="GER8"/>
      <c r="GES8"/>
      <c r="GET8"/>
      <c r="GEU8"/>
      <c r="GEV8"/>
      <c r="GEW8"/>
      <c r="GEX8"/>
      <c r="GEY8"/>
      <c r="GEZ8"/>
      <c r="GFA8"/>
      <c r="GFB8"/>
      <c r="GFC8"/>
      <c r="GFD8"/>
      <c r="GFE8"/>
      <c r="GFF8"/>
      <c r="GFG8"/>
      <c r="GFH8"/>
      <c r="GFI8"/>
      <c r="GFJ8"/>
      <c r="GFK8"/>
      <c r="GFL8"/>
      <c r="GFM8"/>
      <c r="GFN8"/>
      <c r="GFO8"/>
      <c r="GFP8"/>
      <c r="GFQ8"/>
      <c r="GFR8"/>
      <c r="GFS8"/>
      <c r="GFT8"/>
      <c r="GFU8"/>
      <c r="GFV8"/>
      <c r="GFW8"/>
      <c r="GFX8"/>
      <c r="GFY8"/>
      <c r="GFZ8"/>
      <c r="GGA8"/>
      <c r="GGB8"/>
      <c r="GGC8"/>
      <c r="GGD8"/>
      <c r="GGE8"/>
      <c r="GGF8"/>
      <c r="GGG8"/>
      <c r="GGH8"/>
      <c r="GGI8"/>
      <c r="GGJ8"/>
      <c r="GGK8"/>
      <c r="GGL8"/>
      <c r="GGM8"/>
      <c r="GGN8"/>
      <c r="GGO8"/>
      <c r="GGP8"/>
      <c r="GGQ8"/>
      <c r="GGR8"/>
      <c r="GGS8"/>
      <c r="GGT8"/>
      <c r="GGU8"/>
      <c r="GGV8"/>
      <c r="GGW8"/>
      <c r="GGX8"/>
      <c r="GGY8"/>
      <c r="GGZ8"/>
      <c r="GHA8"/>
      <c r="GHB8"/>
      <c r="GHC8"/>
      <c r="GHD8"/>
      <c r="GHE8"/>
      <c r="GHF8"/>
      <c r="GHG8"/>
      <c r="GHH8"/>
      <c r="GHI8"/>
      <c r="GHJ8"/>
      <c r="GHK8"/>
      <c r="GHL8"/>
      <c r="GHM8"/>
      <c r="GHN8"/>
      <c r="GHO8"/>
      <c r="GHP8"/>
      <c r="GHQ8"/>
      <c r="GHR8"/>
      <c r="GHS8"/>
      <c r="GHT8"/>
      <c r="GHU8"/>
      <c r="GHV8"/>
      <c r="GHW8"/>
      <c r="GHX8"/>
      <c r="GHY8"/>
      <c r="GHZ8"/>
      <c r="GIA8"/>
      <c r="GIB8"/>
      <c r="GIC8"/>
      <c r="GID8"/>
      <c r="GIE8"/>
      <c r="GIF8"/>
      <c r="GIG8"/>
      <c r="GIH8"/>
      <c r="GII8"/>
      <c r="GIJ8"/>
      <c r="GIK8"/>
      <c r="GIL8"/>
      <c r="GIM8"/>
      <c r="GIN8"/>
      <c r="GIO8"/>
      <c r="GIP8"/>
      <c r="GIQ8"/>
      <c r="GIR8"/>
      <c r="GIS8"/>
      <c r="GIT8"/>
      <c r="GIU8"/>
      <c r="GIV8"/>
      <c r="GIW8"/>
      <c r="GIX8"/>
      <c r="GIY8"/>
      <c r="GIZ8"/>
      <c r="GJA8"/>
      <c r="GJB8"/>
      <c r="GJC8"/>
      <c r="GJD8"/>
      <c r="GJE8"/>
      <c r="GJF8"/>
      <c r="GJG8"/>
      <c r="GJH8"/>
      <c r="GJI8"/>
      <c r="GJJ8"/>
      <c r="GJK8"/>
      <c r="GJL8"/>
      <c r="GJM8"/>
      <c r="GJN8"/>
      <c r="GJO8"/>
      <c r="GJP8"/>
      <c r="GJQ8"/>
      <c r="GJR8"/>
      <c r="GJS8"/>
      <c r="GJT8"/>
      <c r="GJU8"/>
      <c r="GJV8"/>
      <c r="GJW8"/>
      <c r="GJX8"/>
      <c r="GJY8"/>
      <c r="GJZ8"/>
      <c r="GKA8"/>
      <c r="GKB8"/>
      <c r="GKC8"/>
      <c r="GKD8"/>
      <c r="GKE8"/>
      <c r="GKF8"/>
      <c r="GKG8"/>
      <c r="GKH8"/>
      <c r="GKI8"/>
      <c r="GKJ8"/>
      <c r="GKK8"/>
      <c r="GKL8"/>
      <c r="GKM8"/>
      <c r="GKN8"/>
      <c r="GKO8"/>
      <c r="GKP8"/>
      <c r="GKQ8"/>
      <c r="GKR8"/>
      <c r="GKS8"/>
      <c r="GKT8"/>
      <c r="GKU8"/>
      <c r="GKV8"/>
      <c r="GKW8"/>
      <c r="GKX8"/>
      <c r="GKY8"/>
      <c r="GKZ8"/>
      <c r="GLA8"/>
      <c r="GLB8"/>
      <c r="GLC8"/>
      <c r="GLD8"/>
      <c r="GLE8"/>
      <c r="GLF8"/>
      <c r="GLG8"/>
      <c r="GLH8"/>
      <c r="GLI8"/>
      <c r="GLJ8"/>
      <c r="GLK8"/>
      <c r="GLL8"/>
      <c r="GLM8"/>
      <c r="GLN8"/>
      <c r="GLO8"/>
      <c r="GLP8"/>
      <c r="GLQ8"/>
      <c r="GLR8"/>
      <c r="GLS8"/>
      <c r="GLT8"/>
      <c r="GLU8"/>
      <c r="GLV8"/>
      <c r="GLW8"/>
      <c r="GLX8"/>
      <c r="GLY8"/>
      <c r="GLZ8"/>
      <c r="GMA8"/>
      <c r="GMB8"/>
      <c r="GMC8"/>
      <c r="GMD8"/>
      <c r="GME8"/>
      <c r="GMF8"/>
      <c r="GMG8"/>
      <c r="GMH8"/>
      <c r="GMI8"/>
      <c r="GMJ8"/>
      <c r="GMK8"/>
      <c r="GML8"/>
      <c r="GMM8"/>
      <c r="GMN8"/>
      <c r="GMO8"/>
      <c r="GMP8"/>
      <c r="GMQ8"/>
      <c r="GMR8"/>
      <c r="GMS8"/>
      <c r="GMT8"/>
      <c r="GMU8"/>
      <c r="GMV8"/>
      <c r="GMW8"/>
      <c r="GMX8"/>
      <c r="GMY8"/>
      <c r="GMZ8"/>
      <c r="GNA8"/>
      <c r="GNB8"/>
      <c r="GNC8"/>
      <c r="GND8"/>
      <c r="GNE8"/>
      <c r="GNF8"/>
      <c r="GNG8"/>
      <c r="GNH8"/>
      <c r="GNI8"/>
      <c r="GNJ8"/>
      <c r="GNK8"/>
      <c r="GNL8"/>
      <c r="GNM8"/>
      <c r="GNN8"/>
      <c r="GNO8"/>
      <c r="GNP8"/>
      <c r="GNQ8"/>
      <c r="GNR8"/>
      <c r="GNS8"/>
      <c r="GNT8"/>
      <c r="GNU8"/>
      <c r="GNV8"/>
      <c r="GNW8"/>
      <c r="GNX8"/>
      <c r="GNY8"/>
      <c r="GNZ8"/>
      <c r="GOA8"/>
      <c r="GOB8"/>
      <c r="GOC8"/>
      <c r="GOD8"/>
      <c r="GOE8"/>
      <c r="GOF8"/>
      <c r="GOG8"/>
      <c r="GOH8"/>
      <c r="GOI8"/>
      <c r="GOJ8"/>
      <c r="GOK8"/>
      <c r="GOL8"/>
      <c r="GOM8"/>
      <c r="GON8"/>
      <c r="GOO8"/>
      <c r="GOP8"/>
      <c r="GOQ8"/>
      <c r="GOR8"/>
      <c r="GOS8"/>
      <c r="GOT8"/>
      <c r="GOU8"/>
      <c r="GOV8"/>
      <c r="GOW8"/>
      <c r="GOX8"/>
      <c r="GOY8"/>
      <c r="GOZ8"/>
      <c r="GPA8"/>
      <c r="GPB8"/>
      <c r="GPC8"/>
      <c r="GPD8"/>
      <c r="GPE8"/>
      <c r="GPF8"/>
      <c r="GPG8"/>
      <c r="GPH8"/>
      <c r="GPI8"/>
      <c r="GPJ8"/>
      <c r="GPK8"/>
      <c r="GPL8"/>
      <c r="GPM8"/>
      <c r="GPN8"/>
      <c r="GPO8"/>
      <c r="GPP8"/>
      <c r="GPQ8"/>
      <c r="GPR8"/>
      <c r="GPS8"/>
      <c r="GPT8"/>
      <c r="GPU8"/>
      <c r="GPV8"/>
      <c r="GPW8"/>
      <c r="GPX8"/>
      <c r="GPY8"/>
      <c r="GPZ8"/>
      <c r="GQA8"/>
      <c r="GQB8"/>
      <c r="GQC8"/>
      <c r="GQD8"/>
      <c r="GQE8"/>
      <c r="GQF8"/>
      <c r="GQG8"/>
      <c r="GQH8"/>
      <c r="GQI8"/>
      <c r="GQJ8"/>
      <c r="GQK8"/>
      <c r="GQL8"/>
      <c r="GQM8"/>
      <c r="GQN8"/>
      <c r="GQO8"/>
      <c r="GQP8"/>
      <c r="GQQ8"/>
      <c r="GQR8"/>
      <c r="GQS8"/>
      <c r="GQT8"/>
      <c r="GQU8"/>
      <c r="GQV8"/>
      <c r="GQW8"/>
      <c r="GQX8"/>
      <c r="GQY8"/>
      <c r="GQZ8"/>
      <c r="GRA8"/>
      <c r="GRB8"/>
      <c r="GRC8"/>
      <c r="GRD8"/>
      <c r="GRE8"/>
      <c r="GRF8"/>
      <c r="GRG8"/>
      <c r="GRH8"/>
      <c r="GRI8"/>
      <c r="GRJ8"/>
      <c r="GRK8"/>
      <c r="GRL8"/>
      <c r="GRM8"/>
      <c r="GRN8"/>
      <c r="GRO8"/>
      <c r="GRP8"/>
      <c r="GRQ8"/>
      <c r="GRR8"/>
      <c r="GRS8"/>
      <c r="GRT8"/>
      <c r="GRU8"/>
      <c r="GRV8"/>
      <c r="GRW8"/>
      <c r="GRX8"/>
      <c r="GRY8"/>
      <c r="GRZ8"/>
      <c r="GSA8"/>
      <c r="GSB8"/>
      <c r="GSC8"/>
      <c r="GSD8"/>
      <c r="GSE8"/>
      <c r="GSF8"/>
      <c r="GSG8"/>
      <c r="GSH8"/>
      <c r="GSI8"/>
      <c r="GSJ8"/>
      <c r="GSK8"/>
      <c r="GSL8"/>
      <c r="GSM8"/>
      <c r="GSN8"/>
      <c r="GSO8"/>
      <c r="GSP8"/>
      <c r="GSQ8"/>
      <c r="GSR8"/>
      <c r="GSS8"/>
      <c r="GST8"/>
      <c r="GSU8"/>
      <c r="GSV8"/>
      <c r="GSW8"/>
      <c r="GSX8"/>
      <c r="GSY8"/>
      <c r="GSZ8"/>
      <c r="GTA8"/>
      <c r="GTB8"/>
      <c r="GTC8"/>
      <c r="GTD8"/>
      <c r="GTE8"/>
      <c r="GTF8"/>
      <c r="GTG8"/>
      <c r="GTH8"/>
      <c r="GTI8"/>
      <c r="GTJ8"/>
      <c r="GTK8"/>
      <c r="GTL8"/>
      <c r="GTM8"/>
      <c r="GTN8"/>
      <c r="GTO8"/>
      <c r="GTP8"/>
      <c r="GTQ8"/>
      <c r="GTR8"/>
      <c r="GTS8"/>
      <c r="GTT8"/>
      <c r="GTU8"/>
      <c r="GTV8"/>
      <c r="GTW8"/>
      <c r="GTX8"/>
      <c r="GTY8"/>
      <c r="GTZ8"/>
      <c r="GUA8"/>
      <c r="GUB8"/>
      <c r="GUC8"/>
      <c r="GUD8"/>
      <c r="GUE8"/>
      <c r="GUF8"/>
      <c r="GUG8"/>
      <c r="GUH8"/>
      <c r="GUI8"/>
      <c r="GUJ8"/>
      <c r="GUK8"/>
      <c r="GUL8"/>
      <c r="GUM8"/>
      <c r="GUN8"/>
      <c r="GUO8"/>
      <c r="GUP8"/>
      <c r="GUQ8"/>
      <c r="GUR8"/>
      <c r="GUS8"/>
      <c r="GUT8"/>
      <c r="GUU8"/>
      <c r="GUV8"/>
      <c r="GUW8"/>
      <c r="GUX8"/>
      <c r="GUY8"/>
      <c r="GUZ8"/>
      <c r="GVA8"/>
      <c r="GVB8"/>
      <c r="GVC8"/>
      <c r="GVD8"/>
      <c r="GVE8"/>
      <c r="GVF8"/>
      <c r="GVG8"/>
      <c r="GVH8"/>
      <c r="GVI8"/>
      <c r="GVJ8"/>
      <c r="GVK8"/>
      <c r="GVL8"/>
      <c r="GVM8"/>
      <c r="GVN8"/>
      <c r="GVO8"/>
      <c r="GVP8"/>
      <c r="GVQ8"/>
      <c r="GVR8"/>
      <c r="GVS8"/>
      <c r="GVT8"/>
      <c r="GVU8"/>
      <c r="GVV8"/>
      <c r="GVW8"/>
      <c r="GVX8"/>
      <c r="GVY8"/>
      <c r="GVZ8"/>
      <c r="GWA8"/>
      <c r="GWB8"/>
      <c r="GWC8"/>
      <c r="GWD8"/>
      <c r="GWE8"/>
      <c r="GWF8"/>
      <c r="GWG8"/>
      <c r="GWH8"/>
      <c r="GWI8"/>
      <c r="GWJ8"/>
      <c r="GWK8"/>
      <c r="GWL8"/>
      <c r="GWM8"/>
      <c r="GWN8"/>
      <c r="GWO8"/>
      <c r="GWP8"/>
      <c r="GWQ8"/>
      <c r="GWR8"/>
      <c r="GWS8"/>
      <c r="GWT8"/>
      <c r="GWU8"/>
      <c r="GWV8"/>
      <c r="GWW8"/>
      <c r="GWX8"/>
      <c r="GWY8"/>
      <c r="GWZ8"/>
      <c r="GXA8"/>
      <c r="GXB8"/>
      <c r="GXC8"/>
      <c r="GXD8"/>
      <c r="GXE8"/>
      <c r="GXF8"/>
      <c r="GXG8"/>
      <c r="GXH8"/>
      <c r="GXI8"/>
      <c r="GXJ8"/>
      <c r="GXK8"/>
      <c r="GXL8"/>
      <c r="GXM8"/>
      <c r="GXN8"/>
      <c r="GXO8"/>
      <c r="GXP8"/>
      <c r="GXQ8"/>
      <c r="GXR8"/>
      <c r="GXS8"/>
      <c r="GXT8"/>
      <c r="GXU8"/>
      <c r="GXV8"/>
      <c r="GXW8"/>
      <c r="GXX8"/>
      <c r="GXY8"/>
      <c r="GXZ8"/>
      <c r="GYA8"/>
      <c r="GYB8"/>
      <c r="GYC8"/>
      <c r="GYD8"/>
      <c r="GYE8"/>
      <c r="GYF8"/>
      <c r="GYG8"/>
      <c r="GYH8"/>
      <c r="GYI8"/>
      <c r="GYJ8"/>
      <c r="GYK8"/>
      <c r="GYL8"/>
      <c r="GYM8"/>
      <c r="GYN8"/>
      <c r="GYO8"/>
      <c r="GYP8"/>
      <c r="GYQ8"/>
      <c r="GYR8"/>
      <c r="GYS8"/>
      <c r="GYT8"/>
      <c r="GYU8"/>
      <c r="GYV8"/>
      <c r="GYW8"/>
      <c r="GYX8"/>
      <c r="GYY8"/>
      <c r="GYZ8"/>
      <c r="GZA8"/>
      <c r="GZB8"/>
      <c r="GZC8"/>
      <c r="GZD8"/>
      <c r="GZE8"/>
      <c r="GZF8"/>
      <c r="GZG8"/>
      <c r="GZH8"/>
      <c r="GZI8"/>
      <c r="GZJ8"/>
      <c r="GZK8"/>
      <c r="GZL8"/>
      <c r="GZM8"/>
      <c r="GZN8"/>
      <c r="GZO8"/>
      <c r="GZP8"/>
      <c r="GZQ8"/>
      <c r="GZR8"/>
      <c r="GZS8"/>
      <c r="GZT8"/>
      <c r="GZU8"/>
      <c r="GZV8"/>
      <c r="GZW8"/>
      <c r="GZX8"/>
      <c r="GZY8"/>
      <c r="GZZ8"/>
      <c r="HAA8"/>
      <c r="HAB8"/>
      <c r="HAC8"/>
      <c r="HAD8"/>
      <c r="HAE8"/>
      <c r="HAF8"/>
      <c r="HAG8"/>
      <c r="HAH8"/>
      <c r="HAI8"/>
      <c r="HAJ8"/>
      <c r="HAK8"/>
      <c r="HAL8"/>
      <c r="HAM8"/>
      <c r="HAN8"/>
      <c r="HAO8"/>
      <c r="HAP8"/>
      <c r="HAQ8"/>
      <c r="HAR8"/>
      <c r="HAS8"/>
      <c r="HAT8"/>
      <c r="HAU8"/>
      <c r="HAV8"/>
      <c r="HAW8"/>
      <c r="HAX8"/>
      <c r="HAY8"/>
      <c r="HAZ8"/>
      <c r="HBA8"/>
      <c r="HBB8"/>
      <c r="HBC8"/>
      <c r="HBD8"/>
      <c r="HBE8"/>
      <c r="HBF8"/>
      <c r="HBG8"/>
      <c r="HBH8"/>
      <c r="HBI8"/>
      <c r="HBJ8"/>
      <c r="HBK8"/>
      <c r="HBL8"/>
      <c r="HBM8"/>
      <c r="HBN8"/>
      <c r="HBO8"/>
      <c r="HBP8"/>
      <c r="HBQ8"/>
      <c r="HBR8"/>
      <c r="HBS8"/>
      <c r="HBT8"/>
      <c r="HBU8"/>
      <c r="HBV8"/>
      <c r="HBW8"/>
      <c r="HBX8"/>
      <c r="HBY8"/>
      <c r="HBZ8"/>
      <c r="HCA8"/>
      <c r="HCB8"/>
      <c r="HCC8"/>
      <c r="HCD8"/>
      <c r="HCE8"/>
      <c r="HCF8"/>
      <c r="HCG8"/>
      <c r="HCH8"/>
      <c r="HCI8"/>
      <c r="HCJ8"/>
      <c r="HCK8"/>
      <c r="HCL8"/>
      <c r="HCM8"/>
      <c r="HCN8"/>
      <c r="HCO8"/>
      <c r="HCP8"/>
      <c r="HCQ8"/>
      <c r="HCR8"/>
      <c r="HCS8"/>
      <c r="HCT8"/>
      <c r="HCU8"/>
      <c r="HCV8"/>
      <c r="HCW8"/>
      <c r="HCX8"/>
      <c r="HCY8"/>
      <c r="HCZ8"/>
      <c r="HDA8"/>
      <c r="HDB8"/>
      <c r="HDC8"/>
      <c r="HDD8"/>
      <c r="HDE8"/>
      <c r="HDF8"/>
      <c r="HDG8"/>
      <c r="HDH8"/>
      <c r="HDI8"/>
      <c r="HDJ8"/>
      <c r="HDK8"/>
      <c r="HDL8"/>
      <c r="HDM8"/>
      <c r="HDN8"/>
      <c r="HDO8"/>
      <c r="HDP8"/>
      <c r="HDQ8"/>
      <c r="HDR8"/>
      <c r="HDS8"/>
      <c r="HDT8"/>
      <c r="HDU8"/>
      <c r="HDV8"/>
      <c r="HDW8"/>
      <c r="HDX8"/>
      <c r="HDY8"/>
      <c r="HDZ8"/>
      <c r="HEA8"/>
      <c r="HEB8"/>
      <c r="HEC8"/>
      <c r="HED8"/>
      <c r="HEE8"/>
      <c r="HEF8"/>
      <c r="HEG8"/>
      <c r="HEH8"/>
      <c r="HEI8"/>
      <c r="HEJ8"/>
      <c r="HEK8"/>
      <c r="HEL8"/>
      <c r="HEM8"/>
      <c r="HEN8"/>
      <c r="HEO8"/>
      <c r="HEP8"/>
      <c r="HEQ8"/>
      <c r="HER8"/>
      <c r="HES8"/>
      <c r="HET8"/>
      <c r="HEU8"/>
      <c r="HEV8"/>
      <c r="HEW8"/>
      <c r="HEX8"/>
      <c r="HEY8"/>
      <c r="HEZ8"/>
      <c r="HFA8"/>
      <c r="HFB8"/>
      <c r="HFC8"/>
      <c r="HFD8"/>
      <c r="HFE8"/>
      <c r="HFF8"/>
      <c r="HFG8"/>
      <c r="HFH8"/>
      <c r="HFI8"/>
      <c r="HFJ8"/>
      <c r="HFK8"/>
      <c r="HFL8"/>
      <c r="HFM8"/>
      <c r="HFN8"/>
      <c r="HFO8"/>
      <c r="HFP8"/>
      <c r="HFQ8"/>
      <c r="HFR8"/>
      <c r="HFS8"/>
      <c r="HFT8"/>
      <c r="HFU8"/>
      <c r="HFV8"/>
      <c r="HFW8"/>
      <c r="HFX8"/>
      <c r="HFY8"/>
      <c r="HFZ8"/>
      <c r="HGA8"/>
      <c r="HGB8"/>
      <c r="HGC8"/>
      <c r="HGD8"/>
      <c r="HGE8"/>
      <c r="HGF8"/>
      <c r="HGG8"/>
      <c r="HGH8"/>
      <c r="HGI8"/>
      <c r="HGJ8"/>
      <c r="HGK8"/>
      <c r="HGL8"/>
      <c r="HGM8"/>
      <c r="HGN8"/>
      <c r="HGO8"/>
      <c r="HGP8"/>
      <c r="HGQ8"/>
      <c r="HGR8"/>
      <c r="HGS8"/>
      <c r="HGT8"/>
      <c r="HGU8"/>
      <c r="HGV8"/>
      <c r="HGW8"/>
      <c r="HGX8"/>
      <c r="HGY8"/>
      <c r="HGZ8"/>
      <c r="HHA8"/>
      <c r="HHB8"/>
      <c r="HHC8"/>
      <c r="HHD8"/>
      <c r="HHE8"/>
      <c r="HHF8"/>
      <c r="HHG8"/>
      <c r="HHH8"/>
      <c r="HHI8"/>
      <c r="HHJ8"/>
      <c r="HHK8"/>
      <c r="HHL8"/>
      <c r="HHM8"/>
      <c r="HHN8"/>
      <c r="HHO8"/>
      <c r="HHP8"/>
      <c r="HHQ8"/>
      <c r="HHR8"/>
      <c r="HHS8"/>
      <c r="HHT8"/>
      <c r="HHU8"/>
      <c r="HHV8"/>
      <c r="HHW8"/>
      <c r="HHX8"/>
      <c r="HHY8"/>
      <c r="HHZ8"/>
      <c r="HIA8"/>
      <c r="HIB8"/>
      <c r="HIC8"/>
      <c r="HID8"/>
      <c r="HIE8"/>
      <c r="HIF8"/>
      <c r="HIG8"/>
      <c r="HIH8"/>
      <c r="HII8"/>
      <c r="HIJ8"/>
      <c r="HIK8"/>
      <c r="HIL8"/>
      <c r="HIM8"/>
      <c r="HIN8"/>
      <c r="HIO8"/>
      <c r="HIP8"/>
      <c r="HIQ8"/>
      <c r="HIR8"/>
      <c r="HIS8"/>
      <c r="HIT8"/>
      <c r="HIU8"/>
      <c r="HIV8"/>
      <c r="HIW8"/>
      <c r="HIX8"/>
      <c r="HIY8"/>
      <c r="HIZ8"/>
      <c r="HJA8"/>
      <c r="HJB8"/>
      <c r="HJC8"/>
      <c r="HJD8"/>
      <c r="HJE8"/>
      <c r="HJF8"/>
      <c r="HJG8"/>
      <c r="HJH8"/>
      <c r="HJI8"/>
      <c r="HJJ8"/>
      <c r="HJK8"/>
      <c r="HJL8"/>
      <c r="HJM8"/>
      <c r="HJN8"/>
      <c r="HJO8"/>
      <c r="HJP8"/>
      <c r="HJQ8"/>
      <c r="HJR8"/>
      <c r="HJS8"/>
      <c r="HJT8"/>
      <c r="HJU8"/>
      <c r="HJV8"/>
      <c r="HJW8"/>
      <c r="HJX8"/>
      <c r="HJY8"/>
      <c r="HJZ8"/>
      <c r="HKA8"/>
      <c r="HKB8"/>
      <c r="HKC8"/>
      <c r="HKD8"/>
      <c r="HKE8"/>
      <c r="HKF8"/>
      <c r="HKG8"/>
      <c r="HKH8"/>
      <c r="HKI8"/>
      <c r="HKJ8"/>
      <c r="HKK8"/>
      <c r="HKL8"/>
      <c r="HKM8"/>
      <c r="HKN8"/>
      <c r="HKO8"/>
      <c r="HKP8"/>
      <c r="HKQ8"/>
      <c r="HKR8"/>
      <c r="HKS8"/>
      <c r="HKT8"/>
      <c r="HKU8"/>
      <c r="HKV8"/>
      <c r="HKW8"/>
      <c r="HKX8"/>
      <c r="HKY8"/>
      <c r="HKZ8"/>
      <c r="HLA8"/>
      <c r="HLB8"/>
      <c r="HLC8"/>
      <c r="HLD8"/>
      <c r="HLE8"/>
      <c r="HLF8"/>
      <c r="HLG8"/>
      <c r="HLH8"/>
      <c r="HLI8"/>
      <c r="HLJ8"/>
      <c r="HLK8"/>
      <c r="HLL8"/>
      <c r="HLM8"/>
      <c r="HLN8"/>
      <c r="HLO8"/>
      <c r="HLP8"/>
      <c r="HLQ8"/>
      <c r="HLR8"/>
      <c r="HLS8"/>
      <c r="HLT8"/>
      <c r="HLU8"/>
      <c r="HLV8"/>
      <c r="HLW8"/>
      <c r="HLX8"/>
      <c r="HLY8"/>
      <c r="HLZ8"/>
      <c r="HMA8"/>
      <c r="HMB8"/>
      <c r="HMC8"/>
      <c r="HMD8"/>
      <c r="HME8"/>
      <c r="HMF8"/>
      <c r="HMG8"/>
      <c r="HMH8"/>
      <c r="HMI8"/>
      <c r="HMJ8"/>
      <c r="HMK8"/>
      <c r="HML8"/>
      <c r="HMM8"/>
      <c r="HMN8"/>
      <c r="HMO8"/>
      <c r="HMP8"/>
      <c r="HMQ8"/>
      <c r="HMR8"/>
      <c r="HMS8"/>
      <c r="HMT8"/>
      <c r="HMU8"/>
      <c r="HMV8"/>
      <c r="HMW8"/>
      <c r="HMX8"/>
      <c r="HMY8"/>
      <c r="HMZ8"/>
      <c r="HNA8"/>
      <c r="HNB8"/>
      <c r="HNC8"/>
      <c r="HND8"/>
      <c r="HNE8"/>
      <c r="HNF8"/>
      <c r="HNG8"/>
      <c r="HNH8"/>
      <c r="HNI8"/>
      <c r="HNJ8"/>
      <c r="HNK8"/>
      <c r="HNL8"/>
      <c r="HNM8"/>
      <c r="HNN8"/>
      <c r="HNO8"/>
      <c r="HNP8"/>
      <c r="HNQ8"/>
      <c r="HNR8"/>
      <c r="HNS8"/>
      <c r="HNT8"/>
      <c r="HNU8"/>
      <c r="HNV8"/>
      <c r="HNW8"/>
      <c r="HNX8"/>
      <c r="HNY8"/>
      <c r="HNZ8"/>
      <c r="HOA8"/>
      <c r="HOB8"/>
      <c r="HOC8"/>
      <c r="HOD8"/>
      <c r="HOE8"/>
      <c r="HOF8"/>
      <c r="HOG8"/>
      <c r="HOH8"/>
      <c r="HOI8"/>
      <c r="HOJ8"/>
      <c r="HOK8"/>
      <c r="HOL8"/>
      <c r="HOM8"/>
      <c r="HON8"/>
      <c r="HOO8"/>
      <c r="HOP8"/>
      <c r="HOQ8"/>
      <c r="HOR8"/>
      <c r="HOS8"/>
      <c r="HOT8"/>
      <c r="HOU8"/>
      <c r="HOV8"/>
      <c r="HOW8"/>
      <c r="HOX8"/>
      <c r="HOY8"/>
      <c r="HOZ8"/>
      <c r="HPA8"/>
      <c r="HPB8"/>
      <c r="HPC8"/>
      <c r="HPD8"/>
      <c r="HPE8"/>
      <c r="HPF8"/>
      <c r="HPG8"/>
      <c r="HPH8"/>
      <c r="HPI8"/>
      <c r="HPJ8"/>
      <c r="HPK8"/>
      <c r="HPL8"/>
      <c r="HPM8"/>
      <c r="HPN8"/>
      <c r="HPO8"/>
      <c r="HPP8"/>
      <c r="HPQ8"/>
      <c r="HPR8"/>
      <c r="HPS8"/>
      <c r="HPT8"/>
      <c r="HPU8"/>
      <c r="HPV8"/>
      <c r="HPW8"/>
      <c r="HPX8"/>
      <c r="HPY8"/>
      <c r="HPZ8"/>
      <c r="HQA8"/>
      <c r="HQB8"/>
      <c r="HQC8"/>
      <c r="HQD8"/>
      <c r="HQE8"/>
      <c r="HQF8"/>
      <c r="HQG8"/>
      <c r="HQH8"/>
      <c r="HQI8"/>
      <c r="HQJ8"/>
      <c r="HQK8"/>
      <c r="HQL8"/>
      <c r="HQM8"/>
      <c r="HQN8"/>
      <c r="HQO8"/>
      <c r="HQP8"/>
      <c r="HQQ8"/>
      <c r="HQR8"/>
      <c r="HQS8"/>
      <c r="HQT8"/>
      <c r="HQU8"/>
      <c r="HQV8"/>
      <c r="HQW8"/>
      <c r="HQX8"/>
      <c r="HQY8"/>
      <c r="HQZ8"/>
      <c r="HRA8"/>
      <c r="HRB8"/>
      <c r="HRC8"/>
      <c r="HRD8"/>
      <c r="HRE8"/>
      <c r="HRF8"/>
      <c r="HRG8"/>
      <c r="HRH8"/>
      <c r="HRI8"/>
      <c r="HRJ8"/>
      <c r="HRK8"/>
      <c r="HRL8"/>
      <c r="HRM8"/>
      <c r="HRN8"/>
      <c r="HRO8"/>
      <c r="HRP8"/>
      <c r="HRQ8"/>
      <c r="HRR8"/>
      <c r="HRS8"/>
      <c r="HRT8"/>
      <c r="HRU8"/>
      <c r="HRV8"/>
      <c r="HRW8"/>
      <c r="HRX8"/>
      <c r="HRY8"/>
      <c r="HRZ8"/>
      <c r="HSA8"/>
      <c r="HSB8"/>
      <c r="HSC8"/>
      <c r="HSD8"/>
      <c r="HSE8"/>
      <c r="HSF8"/>
      <c r="HSG8"/>
      <c r="HSH8"/>
      <c r="HSI8"/>
      <c r="HSJ8"/>
      <c r="HSK8"/>
      <c r="HSL8"/>
      <c r="HSM8"/>
      <c r="HSN8"/>
      <c r="HSO8"/>
      <c r="HSP8"/>
      <c r="HSQ8"/>
      <c r="HSR8"/>
      <c r="HSS8"/>
      <c r="HST8"/>
      <c r="HSU8"/>
      <c r="HSV8"/>
      <c r="HSW8"/>
      <c r="HSX8"/>
      <c r="HSY8"/>
      <c r="HSZ8"/>
      <c r="HTA8"/>
      <c r="HTB8"/>
      <c r="HTC8"/>
      <c r="HTD8"/>
      <c r="HTE8"/>
      <c r="HTF8"/>
      <c r="HTG8"/>
      <c r="HTH8"/>
      <c r="HTI8"/>
      <c r="HTJ8"/>
      <c r="HTK8"/>
      <c r="HTL8"/>
      <c r="HTM8"/>
      <c r="HTN8"/>
      <c r="HTO8"/>
      <c r="HTP8"/>
      <c r="HTQ8"/>
      <c r="HTR8"/>
      <c r="HTS8"/>
      <c r="HTT8"/>
      <c r="HTU8"/>
      <c r="HTV8"/>
      <c r="HTW8"/>
      <c r="HTX8"/>
      <c r="HTY8"/>
      <c r="HTZ8"/>
      <c r="HUA8"/>
      <c r="HUB8"/>
      <c r="HUC8"/>
      <c r="HUD8"/>
      <c r="HUE8"/>
      <c r="HUF8"/>
      <c r="HUG8"/>
      <c r="HUH8"/>
      <c r="HUI8"/>
      <c r="HUJ8"/>
      <c r="HUK8"/>
      <c r="HUL8"/>
      <c r="HUM8"/>
      <c r="HUN8"/>
      <c r="HUO8"/>
      <c r="HUP8"/>
      <c r="HUQ8"/>
      <c r="HUR8"/>
      <c r="HUS8"/>
      <c r="HUT8"/>
      <c r="HUU8"/>
      <c r="HUV8"/>
      <c r="HUW8"/>
      <c r="HUX8"/>
      <c r="HUY8"/>
      <c r="HUZ8"/>
      <c r="HVA8"/>
      <c r="HVB8"/>
      <c r="HVC8"/>
      <c r="HVD8"/>
      <c r="HVE8"/>
      <c r="HVF8"/>
      <c r="HVG8"/>
      <c r="HVH8"/>
      <c r="HVI8"/>
      <c r="HVJ8"/>
      <c r="HVK8"/>
      <c r="HVL8"/>
      <c r="HVM8"/>
      <c r="HVN8"/>
      <c r="HVO8"/>
      <c r="HVP8"/>
      <c r="HVQ8"/>
      <c r="HVR8"/>
      <c r="HVS8"/>
      <c r="HVT8"/>
      <c r="HVU8"/>
      <c r="HVV8"/>
      <c r="HVW8"/>
      <c r="HVX8"/>
      <c r="HVY8"/>
      <c r="HVZ8"/>
      <c r="HWA8"/>
      <c r="HWB8"/>
      <c r="HWC8"/>
      <c r="HWD8"/>
      <c r="HWE8"/>
      <c r="HWF8"/>
      <c r="HWG8"/>
      <c r="HWH8"/>
      <c r="HWI8"/>
      <c r="HWJ8"/>
      <c r="HWK8"/>
      <c r="HWL8"/>
      <c r="HWM8"/>
      <c r="HWN8"/>
      <c r="HWO8"/>
      <c r="HWP8"/>
      <c r="HWQ8"/>
      <c r="HWR8"/>
      <c r="HWS8"/>
      <c r="HWT8"/>
      <c r="HWU8"/>
      <c r="HWV8"/>
      <c r="HWW8"/>
      <c r="HWX8"/>
      <c r="HWY8"/>
      <c r="HWZ8"/>
      <c r="HXA8"/>
      <c r="HXB8"/>
      <c r="HXC8"/>
      <c r="HXD8"/>
      <c r="HXE8"/>
      <c r="HXF8"/>
      <c r="HXG8"/>
      <c r="HXH8"/>
      <c r="HXI8"/>
      <c r="HXJ8"/>
      <c r="HXK8"/>
      <c r="HXL8"/>
      <c r="HXM8"/>
      <c r="HXN8"/>
      <c r="HXO8"/>
      <c r="HXP8"/>
      <c r="HXQ8"/>
      <c r="HXR8"/>
      <c r="HXS8"/>
      <c r="HXT8"/>
      <c r="HXU8"/>
      <c r="HXV8"/>
      <c r="HXW8"/>
      <c r="HXX8"/>
      <c r="HXY8"/>
      <c r="HXZ8"/>
      <c r="HYA8"/>
      <c r="HYB8"/>
      <c r="HYC8"/>
      <c r="HYD8"/>
      <c r="HYE8"/>
      <c r="HYF8"/>
      <c r="HYG8"/>
      <c r="HYH8"/>
      <c r="HYI8"/>
      <c r="HYJ8"/>
      <c r="HYK8"/>
      <c r="HYL8"/>
      <c r="HYM8"/>
      <c r="HYN8"/>
      <c r="HYO8"/>
      <c r="HYP8"/>
      <c r="HYQ8"/>
      <c r="HYR8"/>
      <c r="HYS8"/>
      <c r="HYT8"/>
      <c r="HYU8"/>
      <c r="HYV8"/>
      <c r="HYW8"/>
      <c r="HYX8"/>
      <c r="HYY8"/>
      <c r="HYZ8"/>
      <c r="HZA8"/>
      <c r="HZB8"/>
      <c r="HZC8"/>
      <c r="HZD8"/>
      <c r="HZE8"/>
      <c r="HZF8"/>
      <c r="HZG8"/>
      <c r="HZH8"/>
      <c r="HZI8"/>
      <c r="HZJ8"/>
      <c r="HZK8"/>
      <c r="HZL8"/>
      <c r="HZM8"/>
      <c r="HZN8"/>
      <c r="HZO8"/>
      <c r="HZP8"/>
      <c r="HZQ8"/>
      <c r="HZR8"/>
      <c r="HZS8"/>
      <c r="HZT8"/>
      <c r="HZU8"/>
      <c r="HZV8"/>
      <c r="HZW8"/>
      <c r="HZX8"/>
      <c r="HZY8"/>
      <c r="HZZ8"/>
      <c r="IAA8"/>
      <c r="IAB8"/>
      <c r="IAC8"/>
      <c r="IAD8"/>
      <c r="IAE8"/>
      <c r="IAF8"/>
      <c r="IAG8"/>
      <c r="IAH8"/>
      <c r="IAI8"/>
      <c r="IAJ8"/>
      <c r="IAK8"/>
      <c r="IAL8"/>
      <c r="IAM8"/>
      <c r="IAN8"/>
      <c r="IAO8"/>
      <c r="IAP8"/>
      <c r="IAQ8"/>
      <c r="IAR8"/>
      <c r="IAS8"/>
      <c r="IAT8"/>
      <c r="IAU8"/>
      <c r="IAV8"/>
      <c r="IAW8"/>
      <c r="IAX8"/>
      <c r="IAY8"/>
      <c r="IAZ8"/>
      <c r="IBA8"/>
      <c r="IBB8"/>
      <c r="IBC8"/>
      <c r="IBD8"/>
      <c r="IBE8"/>
      <c r="IBF8"/>
      <c r="IBG8"/>
      <c r="IBH8"/>
      <c r="IBI8"/>
      <c r="IBJ8"/>
      <c r="IBK8"/>
      <c r="IBL8"/>
      <c r="IBM8"/>
      <c r="IBN8"/>
      <c r="IBO8"/>
      <c r="IBP8"/>
      <c r="IBQ8"/>
      <c r="IBR8"/>
      <c r="IBS8"/>
      <c r="IBT8"/>
      <c r="IBU8"/>
      <c r="IBV8"/>
      <c r="IBW8"/>
      <c r="IBX8"/>
      <c r="IBY8"/>
      <c r="IBZ8"/>
      <c r="ICA8"/>
      <c r="ICB8"/>
      <c r="ICC8"/>
      <c r="ICD8"/>
      <c r="ICE8"/>
      <c r="ICF8"/>
      <c r="ICG8"/>
      <c r="ICH8"/>
      <c r="ICI8"/>
      <c r="ICJ8"/>
      <c r="ICK8"/>
      <c r="ICL8"/>
      <c r="ICM8"/>
      <c r="ICN8"/>
      <c r="ICO8"/>
      <c r="ICP8"/>
      <c r="ICQ8"/>
      <c r="ICR8"/>
      <c r="ICS8"/>
      <c r="ICT8"/>
      <c r="ICU8"/>
      <c r="ICV8"/>
      <c r="ICW8"/>
      <c r="ICX8"/>
      <c r="ICY8"/>
      <c r="ICZ8"/>
      <c r="IDA8"/>
      <c r="IDB8"/>
      <c r="IDC8"/>
      <c r="IDD8"/>
      <c r="IDE8"/>
      <c r="IDF8"/>
      <c r="IDG8"/>
      <c r="IDH8"/>
      <c r="IDI8"/>
      <c r="IDJ8"/>
      <c r="IDK8"/>
      <c r="IDL8"/>
      <c r="IDM8"/>
      <c r="IDN8"/>
      <c r="IDO8"/>
      <c r="IDP8"/>
      <c r="IDQ8"/>
      <c r="IDR8"/>
      <c r="IDS8"/>
      <c r="IDT8"/>
      <c r="IDU8"/>
      <c r="IDV8"/>
      <c r="IDW8"/>
      <c r="IDX8"/>
      <c r="IDY8"/>
      <c r="IDZ8"/>
      <c r="IEA8"/>
      <c r="IEB8"/>
      <c r="IEC8"/>
      <c r="IED8"/>
      <c r="IEE8"/>
      <c r="IEF8"/>
      <c r="IEG8"/>
      <c r="IEH8"/>
      <c r="IEI8"/>
      <c r="IEJ8"/>
      <c r="IEK8"/>
      <c r="IEL8"/>
      <c r="IEM8"/>
      <c r="IEN8"/>
      <c r="IEO8"/>
      <c r="IEP8"/>
      <c r="IEQ8"/>
      <c r="IER8"/>
      <c r="IES8"/>
      <c r="IET8"/>
      <c r="IEU8"/>
      <c r="IEV8"/>
      <c r="IEW8"/>
      <c r="IEX8"/>
      <c r="IEY8"/>
      <c r="IEZ8"/>
      <c r="IFA8"/>
      <c r="IFB8"/>
      <c r="IFC8"/>
      <c r="IFD8"/>
      <c r="IFE8"/>
      <c r="IFF8"/>
      <c r="IFG8"/>
      <c r="IFH8"/>
      <c r="IFI8"/>
      <c r="IFJ8"/>
      <c r="IFK8"/>
      <c r="IFL8"/>
      <c r="IFM8"/>
      <c r="IFN8"/>
      <c r="IFO8"/>
      <c r="IFP8"/>
      <c r="IFQ8"/>
      <c r="IFR8"/>
      <c r="IFS8"/>
      <c r="IFT8"/>
      <c r="IFU8"/>
      <c r="IFV8"/>
      <c r="IFW8"/>
      <c r="IFX8"/>
      <c r="IFY8"/>
      <c r="IFZ8"/>
      <c r="IGA8"/>
      <c r="IGB8"/>
      <c r="IGC8"/>
      <c r="IGD8"/>
      <c r="IGE8"/>
      <c r="IGF8"/>
      <c r="IGG8"/>
      <c r="IGH8"/>
      <c r="IGI8"/>
      <c r="IGJ8"/>
      <c r="IGK8"/>
      <c r="IGL8"/>
      <c r="IGM8"/>
      <c r="IGN8"/>
      <c r="IGO8"/>
      <c r="IGP8"/>
      <c r="IGQ8"/>
      <c r="IGR8"/>
      <c r="IGS8"/>
      <c r="IGT8"/>
      <c r="IGU8"/>
      <c r="IGV8"/>
      <c r="IGW8"/>
      <c r="IGX8"/>
      <c r="IGY8"/>
      <c r="IGZ8"/>
      <c r="IHA8"/>
      <c r="IHB8"/>
      <c r="IHC8"/>
      <c r="IHD8"/>
      <c r="IHE8"/>
      <c r="IHF8"/>
      <c r="IHG8"/>
      <c r="IHH8"/>
      <c r="IHI8"/>
      <c r="IHJ8"/>
      <c r="IHK8"/>
      <c r="IHL8"/>
      <c r="IHM8"/>
      <c r="IHN8"/>
      <c r="IHO8"/>
      <c r="IHP8"/>
      <c r="IHQ8"/>
      <c r="IHR8"/>
      <c r="IHS8"/>
      <c r="IHT8"/>
      <c r="IHU8"/>
      <c r="IHV8"/>
      <c r="IHW8"/>
      <c r="IHX8"/>
      <c r="IHY8"/>
      <c r="IHZ8"/>
      <c r="IIA8"/>
      <c r="IIB8"/>
      <c r="IIC8"/>
      <c r="IID8"/>
      <c r="IIE8"/>
      <c r="IIF8"/>
      <c r="IIG8"/>
      <c r="IIH8"/>
      <c r="III8"/>
      <c r="IIJ8"/>
      <c r="IIK8"/>
      <c r="IIL8"/>
      <c r="IIM8"/>
      <c r="IIN8"/>
      <c r="IIO8"/>
      <c r="IIP8"/>
      <c r="IIQ8"/>
      <c r="IIR8"/>
      <c r="IIS8"/>
      <c r="IIT8"/>
      <c r="IIU8"/>
      <c r="IIV8"/>
      <c r="IIW8"/>
      <c r="IIX8"/>
      <c r="IIY8"/>
      <c r="IIZ8"/>
      <c r="IJA8"/>
      <c r="IJB8"/>
      <c r="IJC8"/>
      <c r="IJD8"/>
      <c r="IJE8"/>
      <c r="IJF8"/>
      <c r="IJG8"/>
      <c r="IJH8"/>
      <c r="IJI8"/>
      <c r="IJJ8"/>
      <c r="IJK8"/>
      <c r="IJL8"/>
      <c r="IJM8"/>
      <c r="IJN8"/>
      <c r="IJO8"/>
      <c r="IJP8"/>
      <c r="IJQ8"/>
      <c r="IJR8"/>
      <c r="IJS8"/>
      <c r="IJT8"/>
      <c r="IJU8"/>
      <c r="IJV8"/>
      <c r="IJW8"/>
      <c r="IJX8"/>
      <c r="IJY8"/>
      <c r="IJZ8"/>
      <c r="IKA8"/>
      <c r="IKB8"/>
      <c r="IKC8"/>
      <c r="IKD8"/>
      <c r="IKE8"/>
      <c r="IKF8"/>
      <c r="IKG8"/>
      <c r="IKH8"/>
      <c r="IKI8"/>
      <c r="IKJ8"/>
      <c r="IKK8"/>
      <c r="IKL8"/>
      <c r="IKM8"/>
      <c r="IKN8"/>
      <c r="IKO8"/>
      <c r="IKP8"/>
      <c r="IKQ8"/>
      <c r="IKR8"/>
      <c r="IKS8"/>
      <c r="IKT8"/>
      <c r="IKU8"/>
      <c r="IKV8"/>
      <c r="IKW8"/>
      <c r="IKX8"/>
      <c r="IKY8"/>
      <c r="IKZ8"/>
      <c r="ILA8"/>
      <c r="ILB8"/>
      <c r="ILC8"/>
      <c r="ILD8"/>
      <c r="ILE8"/>
      <c r="ILF8"/>
      <c r="ILG8"/>
      <c r="ILH8"/>
      <c r="ILI8"/>
      <c r="ILJ8"/>
      <c r="ILK8"/>
      <c r="ILL8"/>
      <c r="ILM8"/>
      <c r="ILN8"/>
      <c r="ILO8"/>
      <c r="ILP8"/>
      <c r="ILQ8"/>
      <c r="ILR8"/>
      <c r="ILS8"/>
      <c r="ILT8"/>
      <c r="ILU8"/>
      <c r="ILV8"/>
      <c r="ILW8"/>
      <c r="ILX8"/>
      <c r="ILY8"/>
      <c r="ILZ8"/>
      <c r="IMA8"/>
      <c r="IMB8"/>
      <c r="IMC8"/>
      <c r="IMD8"/>
      <c r="IME8"/>
      <c r="IMF8"/>
      <c r="IMG8"/>
      <c r="IMH8"/>
      <c r="IMI8"/>
      <c r="IMJ8"/>
      <c r="IMK8"/>
      <c r="IML8"/>
      <c r="IMM8"/>
      <c r="IMN8"/>
      <c r="IMO8"/>
      <c r="IMP8"/>
      <c r="IMQ8"/>
      <c r="IMR8"/>
      <c r="IMS8"/>
      <c r="IMT8"/>
      <c r="IMU8"/>
      <c r="IMV8"/>
      <c r="IMW8"/>
      <c r="IMX8"/>
      <c r="IMY8"/>
      <c r="IMZ8"/>
      <c r="INA8"/>
      <c r="INB8"/>
      <c r="INC8"/>
      <c r="IND8"/>
      <c r="INE8"/>
      <c r="INF8"/>
      <c r="ING8"/>
      <c r="INH8"/>
      <c r="INI8"/>
      <c r="INJ8"/>
      <c r="INK8"/>
      <c r="INL8"/>
      <c r="INM8"/>
      <c r="INN8"/>
      <c r="INO8"/>
      <c r="INP8"/>
      <c r="INQ8"/>
      <c r="INR8"/>
      <c r="INS8"/>
      <c r="INT8"/>
      <c r="INU8"/>
      <c r="INV8"/>
      <c r="INW8"/>
      <c r="INX8"/>
      <c r="INY8"/>
      <c r="INZ8"/>
      <c r="IOA8"/>
      <c r="IOB8"/>
      <c r="IOC8"/>
      <c r="IOD8"/>
      <c r="IOE8"/>
      <c r="IOF8"/>
      <c r="IOG8"/>
      <c r="IOH8"/>
      <c r="IOI8"/>
      <c r="IOJ8"/>
      <c r="IOK8"/>
      <c r="IOL8"/>
      <c r="IOM8"/>
      <c r="ION8"/>
      <c r="IOO8"/>
      <c r="IOP8"/>
      <c r="IOQ8"/>
      <c r="IOR8"/>
      <c r="IOS8"/>
      <c r="IOT8"/>
      <c r="IOU8"/>
      <c r="IOV8"/>
      <c r="IOW8"/>
      <c r="IOX8"/>
      <c r="IOY8"/>
      <c r="IOZ8"/>
      <c r="IPA8"/>
      <c r="IPB8"/>
      <c r="IPC8"/>
      <c r="IPD8"/>
      <c r="IPE8"/>
      <c r="IPF8"/>
      <c r="IPG8"/>
      <c r="IPH8"/>
      <c r="IPI8"/>
      <c r="IPJ8"/>
      <c r="IPK8"/>
      <c r="IPL8"/>
      <c r="IPM8"/>
      <c r="IPN8"/>
      <c r="IPO8"/>
      <c r="IPP8"/>
      <c r="IPQ8"/>
      <c r="IPR8"/>
      <c r="IPS8"/>
      <c r="IPT8"/>
      <c r="IPU8"/>
      <c r="IPV8"/>
      <c r="IPW8"/>
      <c r="IPX8"/>
      <c r="IPY8"/>
      <c r="IPZ8"/>
      <c r="IQA8"/>
      <c r="IQB8"/>
      <c r="IQC8"/>
      <c r="IQD8"/>
      <c r="IQE8"/>
      <c r="IQF8"/>
      <c r="IQG8"/>
      <c r="IQH8"/>
      <c r="IQI8"/>
      <c r="IQJ8"/>
      <c r="IQK8"/>
      <c r="IQL8"/>
      <c r="IQM8"/>
      <c r="IQN8"/>
      <c r="IQO8"/>
      <c r="IQP8"/>
      <c r="IQQ8"/>
      <c r="IQR8"/>
      <c r="IQS8"/>
      <c r="IQT8"/>
      <c r="IQU8"/>
      <c r="IQV8"/>
      <c r="IQW8"/>
      <c r="IQX8"/>
      <c r="IQY8"/>
      <c r="IQZ8"/>
      <c r="IRA8"/>
      <c r="IRB8"/>
      <c r="IRC8"/>
      <c r="IRD8"/>
      <c r="IRE8"/>
      <c r="IRF8"/>
      <c r="IRG8"/>
      <c r="IRH8"/>
      <c r="IRI8"/>
      <c r="IRJ8"/>
      <c r="IRK8"/>
      <c r="IRL8"/>
      <c r="IRM8"/>
      <c r="IRN8"/>
      <c r="IRO8"/>
      <c r="IRP8"/>
      <c r="IRQ8"/>
      <c r="IRR8"/>
      <c r="IRS8"/>
      <c r="IRT8"/>
      <c r="IRU8"/>
      <c r="IRV8"/>
      <c r="IRW8"/>
      <c r="IRX8"/>
      <c r="IRY8"/>
      <c r="IRZ8"/>
      <c r="ISA8"/>
      <c r="ISB8"/>
      <c r="ISC8"/>
      <c r="ISD8"/>
      <c r="ISE8"/>
      <c r="ISF8"/>
      <c r="ISG8"/>
      <c r="ISH8"/>
      <c r="ISI8"/>
      <c r="ISJ8"/>
      <c r="ISK8"/>
      <c r="ISL8"/>
      <c r="ISM8"/>
      <c r="ISN8"/>
      <c r="ISO8"/>
      <c r="ISP8"/>
      <c r="ISQ8"/>
      <c r="ISR8"/>
      <c r="ISS8"/>
      <c r="IST8"/>
      <c r="ISU8"/>
      <c r="ISV8"/>
      <c r="ISW8"/>
      <c r="ISX8"/>
      <c r="ISY8"/>
      <c r="ISZ8"/>
      <c r="ITA8"/>
      <c r="ITB8"/>
      <c r="ITC8"/>
      <c r="ITD8"/>
      <c r="ITE8"/>
      <c r="ITF8"/>
      <c r="ITG8"/>
      <c r="ITH8"/>
      <c r="ITI8"/>
      <c r="ITJ8"/>
      <c r="ITK8"/>
      <c r="ITL8"/>
      <c r="ITM8"/>
      <c r="ITN8"/>
      <c r="ITO8"/>
      <c r="ITP8"/>
      <c r="ITQ8"/>
      <c r="ITR8"/>
      <c r="ITS8"/>
      <c r="ITT8"/>
      <c r="ITU8"/>
      <c r="ITV8"/>
      <c r="ITW8"/>
      <c r="ITX8"/>
      <c r="ITY8"/>
      <c r="ITZ8"/>
      <c r="IUA8"/>
      <c r="IUB8"/>
      <c r="IUC8"/>
      <c r="IUD8"/>
      <c r="IUE8"/>
      <c r="IUF8"/>
      <c r="IUG8"/>
      <c r="IUH8"/>
      <c r="IUI8"/>
      <c r="IUJ8"/>
      <c r="IUK8"/>
      <c r="IUL8"/>
      <c r="IUM8"/>
      <c r="IUN8"/>
      <c r="IUO8"/>
      <c r="IUP8"/>
      <c r="IUQ8"/>
      <c r="IUR8"/>
      <c r="IUS8"/>
      <c r="IUT8"/>
      <c r="IUU8"/>
      <c r="IUV8"/>
      <c r="IUW8"/>
      <c r="IUX8"/>
      <c r="IUY8"/>
      <c r="IUZ8"/>
      <c r="IVA8"/>
      <c r="IVB8"/>
      <c r="IVC8"/>
      <c r="IVD8"/>
      <c r="IVE8"/>
      <c r="IVF8"/>
      <c r="IVG8"/>
      <c r="IVH8"/>
      <c r="IVI8"/>
      <c r="IVJ8"/>
      <c r="IVK8"/>
      <c r="IVL8"/>
      <c r="IVM8"/>
      <c r="IVN8"/>
      <c r="IVO8"/>
      <c r="IVP8"/>
      <c r="IVQ8"/>
      <c r="IVR8"/>
      <c r="IVS8"/>
      <c r="IVT8"/>
      <c r="IVU8"/>
      <c r="IVV8"/>
      <c r="IVW8"/>
      <c r="IVX8"/>
      <c r="IVY8"/>
      <c r="IVZ8"/>
      <c r="IWA8"/>
      <c r="IWB8"/>
      <c r="IWC8"/>
      <c r="IWD8"/>
      <c r="IWE8"/>
      <c r="IWF8"/>
      <c r="IWG8"/>
      <c r="IWH8"/>
      <c r="IWI8"/>
      <c r="IWJ8"/>
      <c r="IWK8"/>
      <c r="IWL8"/>
      <c r="IWM8"/>
      <c r="IWN8"/>
      <c r="IWO8"/>
      <c r="IWP8"/>
      <c r="IWQ8"/>
      <c r="IWR8"/>
      <c r="IWS8"/>
      <c r="IWT8"/>
      <c r="IWU8"/>
      <c r="IWV8"/>
      <c r="IWW8"/>
      <c r="IWX8"/>
      <c r="IWY8"/>
      <c r="IWZ8"/>
      <c r="IXA8"/>
      <c r="IXB8"/>
      <c r="IXC8"/>
      <c r="IXD8"/>
      <c r="IXE8"/>
      <c r="IXF8"/>
      <c r="IXG8"/>
      <c r="IXH8"/>
      <c r="IXI8"/>
      <c r="IXJ8"/>
      <c r="IXK8"/>
      <c r="IXL8"/>
      <c r="IXM8"/>
      <c r="IXN8"/>
      <c r="IXO8"/>
      <c r="IXP8"/>
      <c r="IXQ8"/>
      <c r="IXR8"/>
      <c r="IXS8"/>
      <c r="IXT8"/>
      <c r="IXU8"/>
      <c r="IXV8"/>
      <c r="IXW8"/>
      <c r="IXX8"/>
      <c r="IXY8"/>
      <c r="IXZ8"/>
      <c r="IYA8"/>
      <c r="IYB8"/>
      <c r="IYC8"/>
      <c r="IYD8"/>
      <c r="IYE8"/>
      <c r="IYF8"/>
      <c r="IYG8"/>
      <c r="IYH8"/>
      <c r="IYI8"/>
      <c r="IYJ8"/>
      <c r="IYK8"/>
      <c r="IYL8"/>
      <c r="IYM8"/>
      <c r="IYN8"/>
      <c r="IYO8"/>
      <c r="IYP8"/>
      <c r="IYQ8"/>
      <c r="IYR8"/>
      <c r="IYS8"/>
      <c r="IYT8"/>
      <c r="IYU8"/>
      <c r="IYV8"/>
      <c r="IYW8"/>
      <c r="IYX8"/>
      <c r="IYY8"/>
      <c r="IYZ8"/>
      <c r="IZA8"/>
      <c r="IZB8"/>
      <c r="IZC8"/>
      <c r="IZD8"/>
      <c r="IZE8"/>
      <c r="IZF8"/>
      <c r="IZG8"/>
      <c r="IZH8"/>
      <c r="IZI8"/>
      <c r="IZJ8"/>
      <c r="IZK8"/>
      <c r="IZL8"/>
      <c r="IZM8"/>
      <c r="IZN8"/>
      <c r="IZO8"/>
      <c r="IZP8"/>
      <c r="IZQ8"/>
      <c r="IZR8"/>
      <c r="IZS8"/>
      <c r="IZT8"/>
      <c r="IZU8"/>
      <c r="IZV8"/>
      <c r="IZW8"/>
      <c r="IZX8"/>
      <c r="IZY8"/>
      <c r="IZZ8"/>
      <c r="JAA8"/>
      <c r="JAB8"/>
      <c r="JAC8"/>
      <c r="JAD8"/>
      <c r="JAE8"/>
      <c r="JAF8"/>
      <c r="JAG8"/>
      <c r="JAH8"/>
      <c r="JAI8"/>
      <c r="JAJ8"/>
      <c r="JAK8"/>
      <c r="JAL8"/>
      <c r="JAM8"/>
      <c r="JAN8"/>
      <c r="JAO8"/>
      <c r="JAP8"/>
      <c r="JAQ8"/>
      <c r="JAR8"/>
      <c r="JAS8"/>
      <c r="JAT8"/>
      <c r="JAU8"/>
      <c r="JAV8"/>
      <c r="JAW8"/>
      <c r="JAX8"/>
      <c r="JAY8"/>
      <c r="JAZ8"/>
      <c r="JBA8"/>
      <c r="JBB8"/>
      <c r="JBC8"/>
      <c r="JBD8"/>
      <c r="JBE8"/>
      <c r="JBF8"/>
      <c r="JBG8"/>
      <c r="JBH8"/>
      <c r="JBI8"/>
      <c r="JBJ8"/>
      <c r="JBK8"/>
      <c r="JBL8"/>
      <c r="JBM8"/>
      <c r="JBN8"/>
      <c r="JBO8"/>
      <c r="JBP8"/>
      <c r="JBQ8"/>
      <c r="JBR8"/>
      <c r="JBS8"/>
      <c r="JBT8"/>
      <c r="JBU8"/>
      <c r="JBV8"/>
      <c r="JBW8"/>
      <c r="JBX8"/>
      <c r="JBY8"/>
      <c r="JBZ8"/>
      <c r="JCA8"/>
      <c r="JCB8"/>
      <c r="JCC8"/>
      <c r="JCD8"/>
      <c r="JCE8"/>
      <c r="JCF8"/>
      <c r="JCG8"/>
      <c r="JCH8"/>
      <c r="JCI8"/>
      <c r="JCJ8"/>
      <c r="JCK8"/>
      <c r="JCL8"/>
      <c r="JCM8"/>
      <c r="JCN8"/>
      <c r="JCO8"/>
      <c r="JCP8"/>
      <c r="JCQ8"/>
      <c r="JCR8"/>
      <c r="JCS8"/>
      <c r="JCT8"/>
      <c r="JCU8"/>
      <c r="JCV8"/>
      <c r="JCW8"/>
      <c r="JCX8"/>
      <c r="JCY8"/>
      <c r="JCZ8"/>
      <c r="JDA8"/>
      <c r="JDB8"/>
      <c r="JDC8"/>
      <c r="JDD8"/>
      <c r="JDE8"/>
      <c r="JDF8"/>
      <c r="JDG8"/>
      <c r="JDH8"/>
      <c r="JDI8"/>
      <c r="JDJ8"/>
      <c r="JDK8"/>
      <c r="JDL8"/>
      <c r="JDM8"/>
      <c r="JDN8"/>
      <c r="JDO8"/>
      <c r="JDP8"/>
      <c r="JDQ8"/>
      <c r="JDR8"/>
      <c r="JDS8"/>
      <c r="JDT8"/>
      <c r="JDU8"/>
      <c r="JDV8"/>
      <c r="JDW8"/>
      <c r="JDX8"/>
      <c r="JDY8"/>
      <c r="JDZ8"/>
      <c r="JEA8"/>
      <c r="JEB8"/>
      <c r="JEC8"/>
      <c r="JED8"/>
      <c r="JEE8"/>
      <c r="JEF8"/>
      <c r="JEG8"/>
      <c r="JEH8"/>
      <c r="JEI8"/>
      <c r="JEJ8"/>
      <c r="JEK8"/>
      <c r="JEL8"/>
      <c r="JEM8"/>
      <c r="JEN8"/>
      <c r="JEO8"/>
      <c r="JEP8"/>
      <c r="JEQ8"/>
      <c r="JER8"/>
      <c r="JES8"/>
      <c r="JET8"/>
      <c r="JEU8"/>
      <c r="JEV8"/>
      <c r="JEW8"/>
      <c r="JEX8"/>
      <c r="JEY8"/>
      <c r="JEZ8"/>
      <c r="JFA8"/>
      <c r="JFB8"/>
      <c r="JFC8"/>
      <c r="JFD8"/>
      <c r="JFE8"/>
      <c r="JFF8"/>
      <c r="JFG8"/>
      <c r="JFH8"/>
      <c r="JFI8"/>
      <c r="JFJ8"/>
      <c r="JFK8"/>
      <c r="JFL8"/>
      <c r="JFM8"/>
      <c r="JFN8"/>
      <c r="JFO8"/>
      <c r="JFP8"/>
      <c r="JFQ8"/>
      <c r="JFR8"/>
      <c r="JFS8"/>
      <c r="JFT8"/>
      <c r="JFU8"/>
      <c r="JFV8"/>
      <c r="JFW8"/>
      <c r="JFX8"/>
      <c r="JFY8"/>
      <c r="JFZ8"/>
      <c r="JGA8"/>
      <c r="JGB8"/>
      <c r="JGC8"/>
      <c r="JGD8"/>
      <c r="JGE8"/>
      <c r="JGF8"/>
      <c r="JGG8"/>
      <c r="JGH8"/>
      <c r="JGI8"/>
      <c r="JGJ8"/>
      <c r="JGK8"/>
      <c r="JGL8"/>
      <c r="JGM8"/>
      <c r="JGN8"/>
      <c r="JGO8"/>
      <c r="JGP8"/>
      <c r="JGQ8"/>
      <c r="JGR8"/>
      <c r="JGS8"/>
      <c r="JGT8"/>
      <c r="JGU8"/>
      <c r="JGV8"/>
      <c r="JGW8"/>
      <c r="JGX8"/>
      <c r="JGY8"/>
      <c r="JGZ8"/>
      <c r="JHA8"/>
      <c r="JHB8"/>
      <c r="JHC8"/>
      <c r="JHD8"/>
      <c r="JHE8"/>
      <c r="JHF8"/>
      <c r="JHG8"/>
      <c r="JHH8"/>
      <c r="JHI8"/>
      <c r="JHJ8"/>
      <c r="JHK8"/>
      <c r="JHL8"/>
      <c r="JHM8"/>
      <c r="JHN8"/>
      <c r="JHO8"/>
      <c r="JHP8"/>
      <c r="JHQ8"/>
      <c r="JHR8"/>
      <c r="JHS8"/>
      <c r="JHT8"/>
      <c r="JHU8"/>
      <c r="JHV8"/>
      <c r="JHW8"/>
      <c r="JHX8"/>
      <c r="JHY8"/>
      <c r="JHZ8"/>
      <c r="JIA8"/>
      <c r="JIB8"/>
      <c r="JIC8"/>
      <c r="JID8"/>
      <c r="JIE8"/>
      <c r="JIF8"/>
      <c r="JIG8"/>
      <c r="JIH8"/>
      <c r="JII8"/>
      <c r="JIJ8"/>
      <c r="JIK8"/>
      <c r="JIL8"/>
      <c r="JIM8"/>
      <c r="JIN8"/>
      <c r="JIO8"/>
      <c r="JIP8"/>
      <c r="JIQ8"/>
      <c r="JIR8"/>
      <c r="JIS8"/>
      <c r="JIT8"/>
      <c r="JIU8"/>
      <c r="JIV8"/>
      <c r="JIW8"/>
      <c r="JIX8"/>
      <c r="JIY8"/>
      <c r="JIZ8"/>
      <c r="JJA8"/>
      <c r="JJB8"/>
      <c r="JJC8"/>
      <c r="JJD8"/>
      <c r="JJE8"/>
      <c r="JJF8"/>
      <c r="JJG8"/>
      <c r="JJH8"/>
      <c r="JJI8"/>
      <c r="JJJ8"/>
      <c r="JJK8"/>
      <c r="JJL8"/>
      <c r="JJM8"/>
      <c r="JJN8"/>
      <c r="JJO8"/>
      <c r="JJP8"/>
      <c r="JJQ8"/>
      <c r="JJR8"/>
      <c r="JJS8"/>
      <c r="JJT8"/>
      <c r="JJU8"/>
      <c r="JJV8"/>
      <c r="JJW8"/>
      <c r="JJX8"/>
      <c r="JJY8"/>
      <c r="JJZ8"/>
      <c r="JKA8"/>
      <c r="JKB8"/>
      <c r="JKC8"/>
      <c r="JKD8"/>
      <c r="JKE8"/>
      <c r="JKF8"/>
      <c r="JKG8"/>
      <c r="JKH8"/>
      <c r="JKI8"/>
      <c r="JKJ8"/>
      <c r="JKK8"/>
      <c r="JKL8"/>
      <c r="JKM8"/>
      <c r="JKN8"/>
      <c r="JKO8"/>
      <c r="JKP8"/>
      <c r="JKQ8"/>
      <c r="JKR8"/>
      <c r="JKS8"/>
      <c r="JKT8"/>
      <c r="JKU8"/>
      <c r="JKV8"/>
      <c r="JKW8"/>
      <c r="JKX8"/>
      <c r="JKY8"/>
      <c r="JKZ8"/>
      <c r="JLA8"/>
      <c r="JLB8"/>
      <c r="JLC8"/>
      <c r="JLD8"/>
      <c r="JLE8"/>
      <c r="JLF8"/>
      <c r="JLG8"/>
      <c r="JLH8"/>
      <c r="JLI8"/>
      <c r="JLJ8"/>
      <c r="JLK8"/>
      <c r="JLL8"/>
      <c r="JLM8"/>
      <c r="JLN8"/>
      <c r="JLO8"/>
      <c r="JLP8"/>
      <c r="JLQ8"/>
      <c r="JLR8"/>
      <c r="JLS8"/>
      <c r="JLT8"/>
      <c r="JLU8"/>
      <c r="JLV8"/>
      <c r="JLW8"/>
      <c r="JLX8"/>
      <c r="JLY8"/>
      <c r="JLZ8"/>
      <c r="JMA8"/>
      <c r="JMB8"/>
      <c r="JMC8"/>
      <c r="JMD8"/>
      <c r="JME8"/>
      <c r="JMF8"/>
      <c r="JMG8"/>
      <c r="JMH8"/>
      <c r="JMI8"/>
      <c r="JMJ8"/>
      <c r="JMK8"/>
      <c r="JML8"/>
      <c r="JMM8"/>
      <c r="JMN8"/>
      <c r="JMO8"/>
      <c r="JMP8"/>
      <c r="JMQ8"/>
      <c r="JMR8"/>
      <c r="JMS8"/>
      <c r="JMT8"/>
      <c r="JMU8"/>
      <c r="JMV8"/>
      <c r="JMW8"/>
      <c r="JMX8"/>
      <c r="JMY8"/>
      <c r="JMZ8"/>
      <c r="JNA8"/>
      <c r="JNB8"/>
      <c r="JNC8"/>
      <c r="JND8"/>
      <c r="JNE8"/>
      <c r="JNF8"/>
      <c r="JNG8"/>
      <c r="JNH8"/>
      <c r="JNI8"/>
      <c r="JNJ8"/>
      <c r="JNK8"/>
      <c r="JNL8"/>
      <c r="JNM8"/>
      <c r="JNN8"/>
      <c r="JNO8"/>
      <c r="JNP8"/>
      <c r="JNQ8"/>
      <c r="JNR8"/>
      <c r="JNS8"/>
      <c r="JNT8"/>
      <c r="JNU8"/>
      <c r="JNV8"/>
      <c r="JNW8"/>
      <c r="JNX8"/>
      <c r="JNY8"/>
      <c r="JNZ8"/>
      <c r="JOA8"/>
      <c r="JOB8"/>
      <c r="JOC8"/>
      <c r="JOD8"/>
      <c r="JOE8"/>
      <c r="JOF8"/>
      <c r="JOG8"/>
      <c r="JOH8"/>
      <c r="JOI8"/>
      <c r="JOJ8"/>
      <c r="JOK8"/>
      <c r="JOL8"/>
      <c r="JOM8"/>
      <c r="JON8"/>
      <c r="JOO8"/>
      <c r="JOP8"/>
      <c r="JOQ8"/>
      <c r="JOR8"/>
      <c r="JOS8"/>
      <c r="JOT8"/>
      <c r="JOU8"/>
      <c r="JOV8"/>
      <c r="JOW8"/>
      <c r="JOX8"/>
      <c r="JOY8"/>
      <c r="JOZ8"/>
      <c r="JPA8"/>
      <c r="JPB8"/>
      <c r="JPC8"/>
      <c r="JPD8"/>
      <c r="JPE8"/>
      <c r="JPF8"/>
      <c r="JPG8"/>
      <c r="JPH8"/>
      <c r="JPI8"/>
      <c r="JPJ8"/>
      <c r="JPK8"/>
      <c r="JPL8"/>
      <c r="JPM8"/>
      <c r="JPN8"/>
      <c r="JPO8"/>
      <c r="JPP8"/>
      <c r="JPQ8"/>
      <c r="JPR8"/>
      <c r="JPS8"/>
      <c r="JPT8"/>
      <c r="JPU8"/>
      <c r="JPV8"/>
      <c r="JPW8"/>
      <c r="JPX8"/>
      <c r="JPY8"/>
      <c r="JPZ8"/>
      <c r="JQA8"/>
      <c r="JQB8"/>
      <c r="JQC8"/>
      <c r="JQD8"/>
      <c r="JQE8"/>
      <c r="JQF8"/>
      <c r="JQG8"/>
      <c r="JQH8"/>
      <c r="JQI8"/>
      <c r="JQJ8"/>
      <c r="JQK8"/>
      <c r="JQL8"/>
      <c r="JQM8"/>
      <c r="JQN8"/>
      <c r="JQO8"/>
      <c r="JQP8"/>
      <c r="JQQ8"/>
      <c r="JQR8"/>
      <c r="JQS8"/>
      <c r="JQT8"/>
      <c r="JQU8"/>
      <c r="JQV8"/>
      <c r="JQW8"/>
      <c r="JQX8"/>
      <c r="JQY8"/>
      <c r="JQZ8"/>
      <c r="JRA8"/>
      <c r="JRB8"/>
      <c r="JRC8"/>
      <c r="JRD8"/>
      <c r="JRE8"/>
      <c r="JRF8"/>
      <c r="JRG8"/>
      <c r="JRH8"/>
      <c r="JRI8"/>
      <c r="JRJ8"/>
      <c r="JRK8"/>
      <c r="JRL8"/>
      <c r="JRM8"/>
      <c r="JRN8"/>
      <c r="JRO8"/>
      <c r="JRP8"/>
      <c r="JRQ8"/>
      <c r="JRR8"/>
      <c r="JRS8"/>
      <c r="JRT8"/>
      <c r="JRU8"/>
      <c r="JRV8"/>
      <c r="JRW8"/>
      <c r="JRX8"/>
      <c r="JRY8"/>
      <c r="JRZ8"/>
      <c r="JSA8"/>
      <c r="JSB8"/>
      <c r="JSC8"/>
      <c r="JSD8"/>
      <c r="JSE8"/>
      <c r="JSF8"/>
      <c r="JSG8"/>
      <c r="JSH8"/>
      <c r="JSI8"/>
      <c r="JSJ8"/>
      <c r="JSK8"/>
      <c r="JSL8"/>
      <c r="JSM8"/>
      <c r="JSN8"/>
      <c r="JSO8"/>
      <c r="JSP8"/>
      <c r="JSQ8"/>
      <c r="JSR8"/>
      <c r="JSS8"/>
      <c r="JST8"/>
      <c r="JSU8"/>
      <c r="JSV8"/>
      <c r="JSW8"/>
      <c r="JSX8"/>
      <c r="JSY8"/>
      <c r="JSZ8"/>
      <c r="JTA8"/>
      <c r="JTB8"/>
      <c r="JTC8"/>
      <c r="JTD8"/>
      <c r="JTE8"/>
      <c r="JTF8"/>
      <c r="JTG8"/>
      <c r="JTH8"/>
      <c r="JTI8"/>
      <c r="JTJ8"/>
      <c r="JTK8"/>
      <c r="JTL8"/>
      <c r="JTM8"/>
      <c r="JTN8"/>
      <c r="JTO8"/>
      <c r="JTP8"/>
      <c r="JTQ8"/>
      <c r="JTR8"/>
      <c r="JTS8"/>
      <c r="JTT8"/>
      <c r="JTU8"/>
      <c r="JTV8"/>
      <c r="JTW8"/>
      <c r="JTX8"/>
      <c r="JTY8"/>
      <c r="JTZ8"/>
      <c r="JUA8"/>
      <c r="JUB8"/>
      <c r="JUC8"/>
      <c r="JUD8"/>
      <c r="JUE8"/>
      <c r="JUF8"/>
      <c r="JUG8"/>
      <c r="JUH8"/>
      <c r="JUI8"/>
      <c r="JUJ8"/>
      <c r="JUK8"/>
      <c r="JUL8"/>
      <c r="JUM8"/>
      <c r="JUN8"/>
      <c r="JUO8"/>
      <c r="JUP8"/>
      <c r="JUQ8"/>
      <c r="JUR8"/>
      <c r="JUS8"/>
      <c r="JUT8"/>
      <c r="JUU8"/>
      <c r="JUV8"/>
      <c r="JUW8"/>
      <c r="JUX8"/>
      <c r="JUY8"/>
      <c r="JUZ8"/>
      <c r="JVA8"/>
      <c r="JVB8"/>
      <c r="JVC8"/>
      <c r="JVD8"/>
      <c r="JVE8"/>
      <c r="JVF8"/>
      <c r="JVG8"/>
      <c r="JVH8"/>
      <c r="JVI8"/>
      <c r="JVJ8"/>
      <c r="JVK8"/>
      <c r="JVL8"/>
      <c r="JVM8"/>
      <c r="JVN8"/>
      <c r="JVO8"/>
      <c r="JVP8"/>
      <c r="JVQ8"/>
      <c r="JVR8"/>
      <c r="JVS8"/>
      <c r="JVT8"/>
      <c r="JVU8"/>
      <c r="JVV8"/>
      <c r="JVW8"/>
      <c r="JVX8"/>
      <c r="JVY8"/>
      <c r="JVZ8"/>
      <c r="JWA8"/>
      <c r="JWB8"/>
      <c r="JWC8"/>
      <c r="JWD8"/>
      <c r="JWE8"/>
      <c r="JWF8"/>
      <c r="JWG8"/>
      <c r="JWH8"/>
      <c r="JWI8"/>
      <c r="JWJ8"/>
      <c r="JWK8"/>
      <c r="JWL8"/>
      <c r="JWM8"/>
      <c r="JWN8"/>
      <c r="JWO8"/>
      <c r="JWP8"/>
      <c r="JWQ8"/>
      <c r="JWR8"/>
      <c r="JWS8"/>
      <c r="JWT8"/>
      <c r="JWU8"/>
      <c r="JWV8"/>
      <c r="JWW8"/>
      <c r="JWX8"/>
      <c r="JWY8"/>
      <c r="JWZ8"/>
      <c r="JXA8"/>
      <c r="JXB8"/>
      <c r="JXC8"/>
      <c r="JXD8"/>
      <c r="JXE8"/>
      <c r="JXF8"/>
      <c r="JXG8"/>
      <c r="JXH8"/>
      <c r="JXI8"/>
      <c r="JXJ8"/>
      <c r="JXK8"/>
      <c r="JXL8"/>
      <c r="JXM8"/>
      <c r="JXN8"/>
      <c r="JXO8"/>
      <c r="JXP8"/>
      <c r="JXQ8"/>
      <c r="JXR8"/>
      <c r="JXS8"/>
      <c r="JXT8"/>
      <c r="JXU8"/>
      <c r="JXV8"/>
      <c r="JXW8"/>
      <c r="JXX8"/>
      <c r="JXY8"/>
      <c r="JXZ8"/>
      <c r="JYA8"/>
      <c r="JYB8"/>
      <c r="JYC8"/>
      <c r="JYD8"/>
      <c r="JYE8"/>
      <c r="JYF8"/>
      <c r="JYG8"/>
      <c r="JYH8"/>
      <c r="JYI8"/>
      <c r="JYJ8"/>
      <c r="JYK8"/>
      <c r="JYL8"/>
      <c r="JYM8"/>
      <c r="JYN8"/>
      <c r="JYO8"/>
      <c r="JYP8"/>
      <c r="JYQ8"/>
      <c r="JYR8"/>
      <c r="JYS8"/>
      <c r="JYT8"/>
      <c r="JYU8"/>
      <c r="JYV8"/>
      <c r="JYW8"/>
      <c r="JYX8"/>
      <c r="JYY8"/>
      <c r="JYZ8"/>
      <c r="JZA8"/>
      <c r="JZB8"/>
      <c r="JZC8"/>
      <c r="JZD8"/>
      <c r="JZE8"/>
      <c r="JZF8"/>
      <c r="JZG8"/>
      <c r="JZH8"/>
      <c r="JZI8"/>
      <c r="JZJ8"/>
      <c r="JZK8"/>
      <c r="JZL8"/>
      <c r="JZM8"/>
      <c r="JZN8"/>
      <c r="JZO8"/>
      <c r="JZP8"/>
      <c r="JZQ8"/>
      <c r="JZR8"/>
      <c r="JZS8"/>
      <c r="JZT8"/>
      <c r="JZU8"/>
      <c r="JZV8"/>
      <c r="JZW8"/>
      <c r="JZX8"/>
      <c r="JZY8"/>
      <c r="JZZ8"/>
      <c r="KAA8"/>
      <c r="KAB8"/>
      <c r="KAC8"/>
      <c r="KAD8"/>
      <c r="KAE8"/>
      <c r="KAF8"/>
      <c r="KAG8"/>
      <c r="KAH8"/>
      <c r="KAI8"/>
      <c r="KAJ8"/>
      <c r="KAK8"/>
      <c r="KAL8"/>
      <c r="KAM8"/>
      <c r="KAN8"/>
      <c r="KAO8"/>
      <c r="KAP8"/>
      <c r="KAQ8"/>
      <c r="KAR8"/>
      <c r="KAS8"/>
      <c r="KAT8"/>
      <c r="KAU8"/>
      <c r="KAV8"/>
      <c r="KAW8"/>
      <c r="KAX8"/>
      <c r="KAY8"/>
      <c r="KAZ8"/>
      <c r="KBA8"/>
      <c r="KBB8"/>
      <c r="KBC8"/>
      <c r="KBD8"/>
      <c r="KBE8"/>
      <c r="KBF8"/>
      <c r="KBG8"/>
      <c r="KBH8"/>
      <c r="KBI8"/>
      <c r="KBJ8"/>
      <c r="KBK8"/>
      <c r="KBL8"/>
      <c r="KBM8"/>
      <c r="KBN8"/>
      <c r="KBO8"/>
      <c r="KBP8"/>
      <c r="KBQ8"/>
      <c r="KBR8"/>
      <c r="KBS8"/>
      <c r="KBT8"/>
      <c r="KBU8"/>
      <c r="KBV8"/>
      <c r="KBW8"/>
      <c r="KBX8"/>
      <c r="KBY8"/>
      <c r="KBZ8"/>
      <c r="KCA8"/>
      <c r="KCB8"/>
      <c r="KCC8"/>
      <c r="KCD8"/>
      <c r="KCE8"/>
      <c r="KCF8"/>
      <c r="KCG8"/>
      <c r="KCH8"/>
      <c r="KCI8"/>
      <c r="KCJ8"/>
      <c r="KCK8"/>
      <c r="KCL8"/>
      <c r="KCM8"/>
      <c r="KCN8"/>
      <c r="KCO8"/>
      <c r="KCP8"/>
      <c r="KCQ8"/>
      <c r="KCR8"/>
      <c r="KCS8"/>
      <c r="KCT8"/>
      <c r="KCU8"/>
      <c r="KCV8"/>
      <c r="KCW8"/>
      <c r="KCX8"/>
      <c r="KCY8"/>
      <c r="KCZ8"/>
      <c r="KDA8"/>
      <c r="KDB8"/>
      <c r="KDC8"/>
      <c r="KDD8"/>
      <c r="KDE8"/>
      <c r="KDF8"/>
      <c r="KDG8"/>
      <c r="KDH8"/>
      <c r="KDI8"/>
      <c r="KDJ8"/>
      <c r="KDK8"/>
      <c r="KDL8"/>
      <c r="KDM8"/>
      <c r="KDN8"/>
      <c r="KDO8"/>
      <c r="KDP8"/>
      <c r="KDQ8"/>
      <c r="KDR8"/>
      <c r="KDS8"/>
      <c r="KDT8"/>
      <c r="KDU8"/>
      <c r="KDV8"/>
      <c r="KDW8"/>
      <c r="KDX8"/>
      <c r="KDY8"/>
      <c r="KDZ8"/>
      <c r="KEA8"/>
      <c r="KEB8"/>
      <c r="KEC8"/>
      <c r="KED8"/>
      <c r="KEE8"/>
      <c r="KEF8"/>
      <c r="KEG8"/>
      <c r="KEH8"/>
      <c r="KEI8"/>
      <c r="KEJ8"/>
      <c r="KEK8"/>
      <c r="KEL8"/>
      <c r="KEM8"/>
      <c r="KEN8"/>
      <c r="KEO8"/>
      <c r="KEP8"/>
      <c r="KEQ8"/>
      <c r="KER8"/>
      <c r="KES8"/>
      <c r="KET8"/>
      <c r="KEU8"/>
      <c r="KEV8"/>
      <c r="KEW8"/>
      <c r="KEX8"/>
      <c r="KEY8"/>
      <c r="KEZ8"/>
      <c r="KFA8"/>
      <c r="KFB8"/>
      <c r="KFC8"/>
      <c r="KFD8"/>
      <c r="KFE8"/>
      <c r="KFF8"/>
      <c r="KFG8"/>
      <c r="KFH8"/>
      <c r="KFI8"/>
      <c r="KFJ8"/>
      <c r="KFK8"/>
      <c r="KFL8"/>
      <c r="KFM8"/>
      <c r="KFN8"/>
      <c r="KFO8"/>
      <c r="KFP8"/>
      <c r="KFQ8"/>
      <c r="KFR8"/>
      <c r="KFS8"/>
      <c r="KFT8"/>
      <c r="KFU8"/>
      <c r="KFV8"/>
      <c r="KFW8"/>
      <c r="KFX8"/>
      <c r="KFY8"/>
      <c r="KFZ8"/>
      <c r="KGA8"/>
      <c r="KGB8"/>
      <c r="KGC8"/>
      <c r="KGD8"/>
      <c r="KGE8"/>
      <c r="KGF8"/>
      <c r="KGG8"/>
      <c r="KGH8"/>
      <c r="KGI8"/>
      <c r="KGJ8"/>
      <c r="KGK8"/>
      <c r="KGL8"/>
      <c r="KGM8"/>
      <c r="KGN8"/>
      <c r="KGO8"/>
      <c r="KGP8"/>
      <c r="KGQ8"/>
      <c r="KGR8"/>
      <c r="KGS8"/>
      <c r="KGT8"/>
      <c r="KGU8"/>
      <c r="KGV8"/>
      <c r="KGW8"/>
      <c r="KGX8"/>
      <c r="KGY8"/>
      <c r="KGZ8"/>
      <c r="KHA8"/>
      <c r="KHB8"/>
      <c r="KHC8"/>
      <c r="KHD8"/>
      <c r="KHE8"/>
      <c r="KHF8"/>
      <c r="KHG8"/>
      <c r="KHH8"/>
      <c r="KHI8"/>
      <c r="KHJ8"/>
      <c r="KHK8"/>
      <c r="KHL8"/>
      <c r="KHM8"/>
      <c r="KHN8"/>
      <c r="KHO8"/>
      <c r="KHP8"/>
      <c r="KHQ8"/>
      <c r="KHR8"/>
      <c r="KHS8"/>
      <c r="KHT8"/>
      <c r="KHU8"/>
      <c r="KHV8"/>
      <c r="KHW8"/>
      <c r="KHX8"/>
      <c r="KHY8"/>
      <c r="KHZ8"/>
      <c r="KIA8"/>
      <c r="KIB8"/>
      <c r="KIC8"/>
      <c r="KID8"/>
      <c r="KIE8"/>
      <c r="KIF8"/>
      <c r="KIG8"/>
      <c r="KIH8"/>
      <c r="KII8"/>
      <c r="KIJ8"/>
      <c r="KIK8"/>
      <c r="KIL8"/>
      <c r="KIM8"/>
      <c r="KIN8"/>
      <c r="KIO8"/>
      <c r="KIP8"/>
      <c r="KIQ8"/>
      <c r="KIR8"/>
      <c r="KIS8"/>
      <c r="KIT8"/>
      <c r="KIU8"/>
      <c r="KIV8"/>
      <c r="KIW8"/>
      <c r="KIX8"/>
      <c r="KIY8"/>
      <c r="KIZ8"/>
      <c r="KJA8"/>
      <c r="KJB8"/>
      <c r="KJC8"/>
      <c r="KJD8"/>
      <c r="KJE8"/>
      <c r="KJF8"/>
      <c r="KJG8"/>
      <c r="KJH8"/>
      <c r="KJI8"/>
      <c r="KJJ8"/>
      <c r="KJK8"/>
      <c r="KJL8"/>
      <c r="KJM8"/>
      <c r="KJN8"/>
      <c r="KJO8"/>
      <c r="KJP8"/>
      <c r="KJQ8"/>
      <c r="KJR8"/>
      <c r="KJS8"/>
      <c r="KJT8"/>
      <c r="KJU8"/>
      <c r="KJV8"/>
      <c r="KJW8"/>
      <c r="KJX8"/>
      <c r="KJY8"/>
      <c r="KJZ8"/>
      <c r="KKA8"/>
      <c r="KKB8"/>
      <c r="KKC8"/>
      <c r="KKD8"/>
      <c r="KKE8"/>
      <c r="KKF8"/>
      <c r="KKG8"/>
      <c r="KKH8"/>
      <c r="KKI8"/>
      <c r="KKJ8"/>
      <c r="KKK8"/>
      <c r="KKL8"/>
      <c r="KKM8"/>
      <c r="KKN8"/>
      <c r="KKO8"/>
      <c r="KKP8"/>
      <c r="KKQ8"/>
      <c r="KKR8"/>
      <c r="KKS8"/>
      <c r="KKT8"/>
      <c r="KKU8"/>
      <c r="KKV8"/>
      <c r="KKW8"/>
      <c r="KKX8"/>
      <c r="KKY8"/>
      <c r="KKZ8"/>
      <c r="KLA8"/>
      <c r="KLB8"/>
      <c r="KLC8"/>
      <c r="KLD8"/>
      <c r="KLE8"/>
      <c r="KLF8"/>
      <c r="KLG8"/>
      <c r="KLH8"/>
      <c r="KLI8"/>
      <c r="KLJ8"/>
      <c r="KLK8"/>
      <c r="KLL8"/>
      <c r="KLM8"/>
      <c r="KLN8"/>
      <c r="KLO8"/>
      <c r="KLP8"/>
      <c r="KLQ8"/>
      <c r="KLR8"/>
      <c r="KLS8"/>
      <c r="KLT8"/>
      <c r="KLU8"/>
      <c r="KLV8"/>
      <c r="KLW8"/>
      <c r="KLX8"/>
      <c r="KLY8"/>
      <c r="KLZ8"/>
      <c r="KMA8"/>
      <c r="KMB8"/>
      <c r="KMC8"/>
      <c r="KMD8"/>
      <c r="KME8"/>
      <c r="KMF8"/>
      <c r="KMG8"/>
      <c r="KMH8"/>
      <c r="KMI8"/>
      <c r="KMJ8"/>
      <c r="KMK8"/>
      <c r="KML8"/>
      <c r="KMM8"/>
      <c r="KMN8"/>
      <c r="KMO8"/>
      <c r="KMP8"/>
      <c r="KMQ8"/>
      <c r="KMR8"/>
      <c r="KMS8"/>
      <c r="KMT8"/>
      <c r="KMU8"/>
      <c r="KMV8"/>
      <c r="KMW8"/>
      <c r="KMX8"/>
      <c r="KMY8"/>
      <c r="KMZ8"/>
      <c r="KNA8"/>
      <c r="KNB8"/>
      <c r="KNC8"/>
      <c r="KND8"/>
      <c r="KNE8"/>
      <c r="KNF8"/>
      <c r="KNG8"/>
      <c r="KNH8"/>
      <c r="KNI8"/>
      <c r="KNJ8"/>
      <c r="KNK8"/>
      <c r="KNL8"/>
      <c r="KNM8"/>
      <c r="KNN8"/>
      <c r="KNO8"/>
      <c r="KNP8"/>
      <c r="KNQ8"/>
      <c r="KNR8"/>
      <c r="KNS8"/>
      <c r="KNT8"/>
      <c r="KNU8"/>
      <c r="KNV8"/>
      <c r="KNW8"/>
      <c r="KNX8"/>
      <c r="KNY8"/>
      <c r="KNZ8"/>
      <c r="KOA8"/>
      <c r="KOB8"/>
      <c r="KOC8"/>
      <c r="KOD8"/>
      <c r="KOE8"/>
      <c r="KOF8"/>
      <c r="KOG8"/>
      <c r="KOH8"/>
      <c r="KOI8"/>
      <c r="KOJ8"/>
      <c r="KOK8"/>
      <c r="KOL8"/>
      <c r="KOM8"/>
      <c r="KON8"/>
      <c r="KOO8"/>
      <c r="KOP8"/>
      <c r="KOQ8"/>
      <c r="KOR8"/>
      <c r="KOS8"/>
      <c r="KOT8"/>
      <c r="KOU8"/>
      <c r="KOV8"/>
      <c r="KOW8"/>
      <c r="KOX8"/>
      <c r="KOY8"/>
      <c r="KOZ8"/>
      <c r="KPA8"/>
      <c r="KPB8"/>
      <c r="KPC8"/>
      <c r="KPD8"/>
      <c r="KPE8"/>
      <c r="KPF8"/>
      <c r="KPG8"/>
      <c r="KPH8"/>
      <c r="KPI8"/>
      <c r="KPJ8"/>
      <c r="KPK8"/>
      <c r="KPL8"/>
      <c r="KPM8"/>
      <c r="KPN8"/>
      <c r="KPO8"/>
      <c r="KPP8"/>
      <c r="KPQ8"/>
      <c r="KPR8"/>
      <c r="KPS8"/>
      <c r="KPT8"/>
      <c r="KPU8"/>
      <c r="KPV8"/>
      <c r="KPW8"/>
      <c r="KPX8"/>
      <c r="KPY8"/>
      <c r="KPZ8"/>
      <c r="KQA8"/>
      <c r="KQB8"/>
      <c r="KQC8"/>
      <c r="KQD8"/>
      <c r="KQE8"/>
      <c r="KQF8"/>
      <c r="KQG8"/>
      <c r="KQH8"/>
      <c r="KQI8"/>
      <c r="KQJ8"/>
      <c r="KQK8"/>
      <c r="KQL8"/>
      <c r="KQM8"/>
      <c r="KQN8"/>
      <c r="KQO8"/>
      <c r="KQP8"/>
      <c r="KQQ8"/>
      <c r="KQR8"/>
      <c r="KQS8"/>
      <c r="KQT8"/>
      <c r="KQU8"/>
      <c r="KQV8"/>
      <c r="KQW8"/>
      <c r="KQX8"/>
      <c r="KQY8"/>
      <c r="KQZ8"/>
      <c r="KRA8"/>
      <c r="KRB8"/>
      <c r="KRC8"/>
      <c r="KRD8"/>
      <c r="KRE8"/>
      <c r="KRF8"/>
      <c r="KRG8"/>
      <c r="KRH8"/>
      <c r="KRI8"/>
      <c r="KRJ8"/>
      <c r="KRK8"/>
      <c r="KRL8"/>
      <c r="KRM8"/>
      <c r="KRN8"/>
      <c r="KRO8"/>
      <c r="KRP8"/>
      <c r="KRQ8"/>
      <c r="KRR8"/>
      <c r="KRS8"/>
      <c r="KRT8"/>
      <c r="KRU8"/>
      <c r="KRV8"/>
      <c r="KRW8"/>
      <c r="KRX8"/>
      <c r="KRY8"/>
      <c r="KRZ8"/>
      <c r="KSA8"/>
      <c r="KSB8"/>
      <c r="KSC8"/>
      <c r="KSD8"/>
      <c r="KSE8"/>
      <c r="KSF8"/>
      <c r="KSG8"/>
      <c r="KSH8"/>
      <c r="KSI8"/>
      <c r="KSJ8"/>
      <c r="KSK8"/>
      <c r="KSL8"/>
      <c r="KSM8"/>
      <c r="KSN8"/>
      <c r="KSO8"/>
      <c r="KSP8"/>
      <c r="KSQ8"/>
      <c r="KSR8"/>
      <c r="KSS8"/>
      <c r="KST8"/>
      <c r="KSU8"/>
      <c r="KSV8"/>
      <c r="KSW8"/>
      <c r="KSX8"/>
      <c r="KSY8"/>
      <c r="KSZ8"/>
      <c r="KTA8"/>
      <c r="KTB8"/>
      <c r="KTC8"/>
      <c r="KTD8"/>
      <c r="KTE8"/>
      <c r="KTF8"/>
      <c r="KTG8"/>
      <c r="KTH8"/>
      <c r="KTI8"/>
      <c r="KTJ8"/>
      <c r="KTK8"/>
      <c r="KTL8"/>
      <c r="KTM8"/>
      <c r="KTN8"/>
      <c r="KTO8"/>
      <c r="KTP8"/>
      <c r="KTQ8"/>
      <c r="KTR8"/>
      <c r="KTS8"/>
      <c r="KTT8"/>
      <c r="KTU8"/>
      <c r="KTV8"/>
      <c r="KTW8"/>
      <c r="KTX8"/>
      <c r="KTY8"/>
      <c r="KTZ8"/>
      <c r="KUA8"/>
      <c r="KUB8"/>
      <c r="KUC8"/>
      <c r="KUD8"/>
      <c r="KUE8"/>
      <c r="KUF8"/>
      <c r="KUG8"/>
      <c r="KUH8"/>
      <c r="KUI8"/>
      <c r="KUJ8"/>
      <c r="KUK8"/>
      <c r="KUL8"/>
      <c r="KUM8"/>
      <c r="KUN8"/>
      <c r="KUO8"/>
      <c r="KUP8"/>
      <c r="KUQ8"/>
      <c r="KUR8"/>
      <c r="KUS8"/>
      <c r="KUT8"/>
      <c r="KUU8"/>
      <c r="KUV8"/>
      <c r="KUW8"/>
      <c r="KUX8"/>
      <c r="KUY8"/>
      <c r="KUZ8"/>
      <c r="KVA8"/>
      <c r="KVB8"/>
      <c r="KVC8"/>
      <c r="KVD8"/>
      <c r="KVE8"/>
      <c r="KVF8"/>
      <c r="KVG8"/>
      <c r="KVH8"/>
      <c r="KVI8"/>
      <c r="KVJ8"/>
      <c r="KVK8"/>
      <c r="KVL8"/>
      <c r="KVM8"/>
      <c r="KVN8"/>
      <c r="KVO8"/>
      <c r="KVP8"/>
      <c r="KVQ8"/>
      <c r="KVR8"/>
      <c r="KVS8"/>
      <c r="KVT8"/>
      <c r="KVU8"/>
      <c r="KVV8"/>
      <c r="KVW8"/>
      <c r="KVX8"/>
      <c r="KVY8"/>
      <c r="KVZ8"/>
      <c r="KWA8"/>
      <c r="KWB8"/>
      <c r="KWC8"/>
      <c r="KWD8"/>
      <c r="KWE8"/>
      <c r="KWF8"/>
      <c r="KWG8"/>
      <c r="KWH8"/>
      <c r="KWI8"/>
      <c r="KWJ8"/>
      <c r="KWK8"/>
      <c r="KWL8"/>
      <c r="KWM8"/>
      <c r="KWN8"/>
      <c r="KWO8"/>
      <c r="KWP8"/>
      <c r="KWQ8"/>
      <c r="KWR8"/>
      <c r="KWS8"/>
      <c r="KWT8"/>
      <c r="KWU8"/>
      <c r="KWV8"/>
      <c r="KWW8"/>
      <c r="KWX8"/>
      <c r="KWY8"/>
      <c r="KWZ8"/>
      <c r="KXA8"/>
      <c r="KXB8"/>
      <c r="KXC8"/>
      <c r="KXD8"/>
      <c r="KXE8"/>
      <c r="KXF8"/>
      <c r="KXG8"/>
      <c r="KXH8"/>
      <c r="KXI8"/>
      <c r="KXJ8"/>
      <c r="KXK8"/>
      <c r="KXL8"/>
      <c r="KXM8"/>
      <c r="KXN8"/>
      <c r="KXO8"/>
      <c r="KXP8"/>
      <c r="KXQ8"/>
      <c r="KXR8"/>
      <c r="KXS8"/>
      <c r="KXT8"/>
      <c r="KXU8"/>
      <c r="KXV8"/>
      <c r="KXW8"/>
      <c r="KXX8"/>
      <c r="KXY8"/>
      <c r="KXZ8"/>
      <c r="KYA8"/>
      <c r="KYB8"/>
      <c r="KYC8"/>
      <c r="KYD8"/>
      <c r="KYE8"/>
      <c r="KYF8"/>
      <c r="KYG8"/>
      <c r="KYH8"/>
      <c r="KYI8"/>
      <c r="KYJ8"/>
      <c r="KYK8"/>
      <c r="KYL8"/>
      <c r="KYM8"/>
      <c r="KYN8"/>
      <c r="KYO8"/>
      <c r="KYP8"/>
      <c r="KYQ8"/>
      <c r="KYR8"/>
      <c r="KYS8"/>
      <c r="KYT8"/>
      <c r="KYU8"/>
      <c r="KYV8"/>
      <c r="KYW8"/>
      <c r="KYX8"/>
      <c r="KYY8"/>
      <c r="KYZ8"/>
      <c r="KZA8"/>
      <c r="KZB8"/>
      <c r="KZC8"/>
      <c r="KZD8"/>
      <c r="KZE8"/>
      <c r="KZF8"/>
      <c r="KZG8"/>
      <c r="KZH8"/>
      <c r="KZI8"/>
      <c r="KZJ8"/>
      <c r="KZK8"/>
      <c r="KZL8"/>
      <c r="KZM8"/>
      <c r="KZN8"/>
      <c r="KZO8"/>
      <c r="KZP8"/>
      <c r="KZQ8"/>
      <c r="KZR8"/>
      <c r="KZS8"/>
      <c r="KZT8"/>
      <c r="KZU8"/>
      <c r="KZV8"/>
      <c r="KZW8"/>
      <c r="KZX8"/>
      <c r="KZY8"/>
      <c r="KZZ8"/>
      <c r="LAA8"/>
      <c r="LAB8"/>
      <c r="LAC8"/>
      <c r="LAD8"/>
      <c r="LAE8"/>
      <c r="LAF8"/>
      <c r="LAG8"/>
      <c r="LAH8"/>
      <c r="LAI8"/>
      <c r="LAJ8"/>
      <c r="LAK8"/>
      <c r="LAL8"/>
      <c r="LAM8"/>
      <c r="LAN8"/>
      <c r="LAO8"/>
      <c r="LAP8"/>
      <c r="LAQ8"/>
      <c r="LAR8"/>
      <c r="LAS8"/>
      <c r="LAT8"/>
      <c r="LAU8"/>
      <c r="LAV8"/>
      <c r="LAW8"/>
      <c r="LAX8"/>
      <c r="LAY8"/>
      <c r="LAZ8"/>
      <c r="LBA8"/>
      <c r="LBB8"/>
      <c r="LBC8"/>
      <c r="LBD8"/>
      <c r="LBE8"/>
      <c r="LBF8"/>
      <c r="LBG8"/>
      <c r="LBH8"/>
      <c r="LBI8"/>
      <c r="LBJ8"/>
      <c r="LBK8"/>
      <c r="LBL8"/>
      <c r="LBM8"/>
      <c r="LBN8"/>
      <c r="LBO8"/>
      <c r="LBP8"/>
      <c r="LBQ8"/>
      <c r="LBR8"/>
      <c r="LBS8"/>
      <c r="LBT8"/>
      <c r="LBU8"/>
      <c r="LBV8"/>
      <c r="LBW8"/>
      <c r="LBX8"/>
      <c r="LBY8"/>
      <c r="LBZ8"/>
      <c r="LCA8"/>
      <c r="LCB8"/>
      <c r="LCC8"/>
      <c r="LCD8"/>
      <c r="LCE8"/>
      <c r="LCF8"/>
      <c r="LCG8"/>
      <c r="LCH8"/>
      <c r="LCI8"/>
      <c r="LCJ8"/>
      <c r="LCK8"/>
      <c r="LCL8"/>
      <c r="LCM8"/>
      <c r="LCN8"/>
      <c r="LCO8"/>
      <c r="LCP8"/>
      <c r="LCQ8"/>
      <c r="LCR8"/>
      <c r="LCS8"/>
      <c r="LCT8"/>
      <c r="LCU8"/>
      <c r="LCV8"/>
      <c r="LCW8"/>
      <c r="LCX8"/>
      <c r="LCY8"/>
      <c r="LCZ8"/>
      <c r="LDA8"/>
      <c r="LDB8"/>
      <c r="LDC8"/>
      <c r="LDD8"/>
      <c r="LDE8"/>
      <c r="LDF8"/>
      <c r="LDG8"/>
      <c r="LDH8"/>
      <c r="LDI8"/>
      <c r="LDJ8"/>
      <c r="LDK8"/>
      <c r="LDL8"/>
      <c r="LDM8"/>
      <c r="LDN8"/>
      <c r="LDO8"/>
      <c r="LDP8"/>
      <c r="LDQ8"/>
      <c r="LDR8"/>
      <c r="LDS8"/>
      <c r="LDT8"/>
      <c r="LDU8"/>
      <c r="LDV8"/>
      <c r="LDW8"/>
      <c r="LDX8"/>
      <c r="LDY8"/>
      <c r="LDZ8"/>
      <c r="LEA8"/>
      <c r="LEB8"/>
      <c r="LEC8"/>
      <c r="LED8"/>
      <c r="LEE8"/>
      <c r="LEF8"/>
      <c r="LEG8"/>
      <c r="LEH8"/>
      <c r="LEI8"/>
      <c r="LEJ8"/>
      <c r="LEK8"/>
      <c r="LEL8"/>
      <c r="LEM8"/>
      <c r="LEN8"/>
      <c r="LEO8"/>
      <c r="LEP8"/>
      <c r="LEQ8"/>
      <c r="LER8"/>
      <c r="LES8"/>
      <c r="LET8"/>
      <c r="LEU8"/>
      <c r="LEV8"/>
      <c r="LEW8"/>
      <c r="LEX8"/>
      <c r="LEY8"/>
      <c r="LEZ8"/>
      <c r="LFA8"/>
      <c r="LFB8"/>
      <c r="LFC8"/>
      <c r="LFD8"/>
      <c r="LFE8"/>
      <c r="LFF8"/>
      <c r="LFG8"/>
      <c r="LFH8"/>
      <c r="LFI8"/>
      <c r="LFJ8"/>
      <c r="LFK8"/>
      <c r="LFL8"/>
      <c r="LFM8"/>
      <c r="LFN8"/>
      <c r="LFO8"/>
      <c r="LFP8"/>
      <c r="LFQ8"/>
      <c r="LFR8"/>
      <c r="LFS8"/>
      <c r="LFT8"/>
      <c r="LFU8"/>
      <c r="LFV8"/>
      <c r="LFW8"/>
      <c r="LFX8"/>
      <c r="LFY8"/>
      <c r="LFZ8"/>
      <c r="LGA8"/>
      <c r="LGB8"/>
      <c r="LGC8"/>
      <c r="LGD8"/>
      <c r="LGE8"/>
      <c r="LGF8"/>
      <c r="LGG8"/>
      <c r="LGH8"/>
      <c r="LGI8"/>
      <c r="LGJ8"/>
      <c r="LGK8"/>
      <c r="LGL8"/>
      <c r="LGM8"/>
      <c r="LGN8"/>
      <c r="LGO8"/>
      <c r="LGP8"/>
      <c r="LGQ8"/>
      <c r="LGR8"/>
      <c r="LGS8"/>
      <c r="LGT8"/>
      <c r="LGU8"/>
      <c r="LGV8"/>
      <c r="LGW8"/>
      <c r="LGX8"/>
      <c r="LGY8"/>
      <c r="LGZ8"/>
      <c r="LHA8"/>
      <c r="LHB8"/>
      <c r="LHC8"/>
      <c r="LHD8"/>
      <c r="LHE8"/>
      <c r="LHF8"/>
      <c r="LHG8"/>
      <c r="LHH8"/>
      <c r="LHI8"/>
      <c r="LHJ8"/>
      <c r="LHK8"/>
      <c r="LHL8"/>
      <c r="LHM8"/>
      <c r="LHN8"/>
      <c r="LHO8"/>
      <c r="LHP8"/>
      <c r="LHQ8"/>
      <c r="LHR8"/>
      <c r="LHS8"/>
      <c r="LHT8"/>
      <c r="LHU8"/>
      <c r="LHV8"/>
      <c r="LHW8"/>
      <c r="LHX8"/>
      <c r="LHY8"/>
      <c r="LHZ8"/>
      <c r="LIA8"/>
      <c r="LIB8"/>
      <c r="LIC8"/>
      <c r="LID8"/>
      <c r="LIE8"/>
      <c r="LIF8"/>
      <c r="LIG8"/>
      <c r="LIH8"/>
      <c r="LII8"/>
      <c r="LIJ8"/>
      <c r="LIK8"/>
      <c r="LIL8"/>
      <c r="LIM8"/>
      <c r="LIN8"/>
      <c r="LIO8"/>
      <c r="LIP8"/>
      <c r="LIQ8"/>
      <c r="LIR8"/>
      <c r="LIS8"/>
      <c r="LIT8"/>
      <c r="LIU8"/>
      <c r="LIV8"/>
      <c r="LIW8"/>
      <c r="LIX8"/>
      <c r="LIY8"/>
      <c r="LIZ8"/>
      <c r="LJA8"/>
      <c r="LJB8"/>
      <c r="LJC8"/>
      <c r="LJD8"/>
      <c r="LJE8"/>
      <c r="LJF8"/>
      <c r="LJG8"/>
      <c r="LJH8"/>
      <c r="LJI8"/>
      <c r="LJJ8"/>
      <c r="LJK8"/>
      <c r="LJL8"/>
      <c r="LJM8"/>
      <c r="LJN8"/>
      <c r="LJO8"/>
      <c r="LJP8"/>
      <c r="LJQ8"/>
      <c r="LJR8"/>
      <c r="LJS8"/>
      <c r="LJT8"/>
      <c r="LJU8"/>
      <c r="LJV8"/>
      <c r="LJW8"/>
      <c r="LJX8"/>
      <c r="LJY8"/>
      <c r="LJZ8"/>
      <c r="LKA8"/>
      <c r="LKB8"/>
      <c r="LKC8"/>
      <c r="LKD8"/>
      <c r="LKE8"/>
      <c r="LKF8"/>
      <c r="LKG8"/>
      <c r="LKH8"/>
      <c r="LKI8"/>
      <c r="LKJ8"/>
      <c r="LKK8"/>
      <c r="LKL8"/>
      <c r="LKM8"/>
      <c r="LKN8"/>
      <c r="LKO8"/>
      <c r="LKP8"/>
      <c r="LKQ8"/>
      <c r="LKR8"/>
      <c r="LKS8"/>
      <c r="LKT8"/>
      <c r="LKU8"/>
      <c r="LKV8"/>
      <c r="LKW8"/>
      <c r="LKX8"/>
      <c r="LKY8"/>
      <c r="LKZ8"/>
      <c r="LLA8"/>
      <c r="LLB8"/>
      <c r="LLC8"/>
      <c r="LLD8"/>
      <c r="LLE8"/>
      <c r="LLF8"/>
      <c r="LLG8"/>
      <c r="LLH8"/>
      <c r="LLI8"/>
      <c r="LLJ8"/>
      <c r="LLK8"/>
      <c r="LLL8"/>
      <c r="LLM8"/>
      <c r="LLN8"/>
      <c r="LLO8"/>
      <c r="LLP8"/>
      <c r="LLQ8"/>
      <c r="LLR8"/>
      <c r="LLS8"/>
      <c r="LLT8"/>
      <c r="LLU8"/>
      <c r="LLV8"/>
      <c r="LLW8"/>
      <c r="LLX8"/>
      <c r="LLY8"/>
      <c r="LLZ8"/>
      <c r="LMA8"/>
      <c r="LMB8"/>
      <c r="LMC8"/>
      <c r="LMD8"/>
      <c r="LME8"/>
      <c r="LMF8"/>
      <c r="LMG8"/>
      <c r="LMH8"/>
      <c r="LMI8"/>
      <c r="LMJ8"/>
      <c r="LMK8"/>
      <c r="LML8"/>
      <c r="LMM8"/>
      <c r="LMN8"/>
      <c r="LMO8"/>
      <c r="LMP8"/>
      <c r="LMQ8"/>
      <c r="LMR8"/>
      <c r="LMS8"/>
      <c r="LMT8"/>
      <c r="LMU8"/>
      <c r="LMV8"/>
      <c r="LMW8"/>
      <c r="LMX8"/>
      <c r="LMY8"/>
      <c r="LMZ8"/>
      <c r="LNA8"/>
      <c r="LNB8"/>
      <c r="LNC8"/>
      <c r="LND8"/>
      <c r="LNE8"/>
      <c r="LNF8"/>
      <c r="LNG8"/>
      <c r="LNH8"/>
      <c r="LNI8"/>
      <c r="LNJ8"/>
      <c r="LNK8"/>
      <c r="LNL8"/>
      <c r="LNM8"/>
      <c r="LNN8"/>
      <c r="LNO8"/>
      <c r="LNP8"/>
      <c r="LNQ8"/>
      <c r="LNR8"/>
      <c r="LNS8"/>
      <c r="LNT8"/>
      <c r="LNU8"/>
      <c r="LNV8"/>
      <c r="LNW8"/>
      <c r="LNX8"/>
      <c r="LNY8"/>
      <c r="LNZ8"/>
      <c r="LOA8"/>
      <c r="LOB8"/>
      <c r="LOC8"/>
      <c r="LOD8"/>
      <c r="LOE8"/>
      <c r="LOF8"/>
      <c r="LOG8"/>
      <c r="LOH8"/>
      <c r="LOI8"/>
      <c r="LOJ8"/>
      <c r="LOK8"/>
      <c r="LOL8"/>
      <c r="LOM8"/>
      <c r="LON8"/>
      <c r="LOO8"/>
      <c r="LOP8"/>
      <c r="LOQ8"/>
      <c r="LOR8"/>
      <c r="LOS8"/>
      <c r="LOT8"/>
      <c r="LOU8"/>
      <c r="LOV8"/>
      <c r="LOW8"/>
      <c r="LOX8"/>
      <c r="LOY8"/>
      <c r="LOZ8"/>
      <c r="LPA8"/>
      <c r="LPB8"/>
      <c r="LPC8"/>
      <c r="LPD8"/>
      <c r="LPE8"/>
      <c r="LPF8"/>
      <c r="LPG8"/>
      <c r="LPH8"/>
      <c r="LPI8"/>
      <c r="LPJ8"/>
      <c r="LPK8"/>
      <c r="LPL8"/>
      <c r="LPM8"/>
      <c r="LPN8"/>
      <c r="LPO8"/>
      <c r="LPP8"/>
      <c r="LPQ8"/>
      <c r="LPR8"/>
      <c r="LPS8"/>
      <c r="LPT8"/>
      <c r="LPU8"/>
      <c r="LPV8"/>
      <c r="LPW8"/>
      <c r="LPX8"/>
      <c r="LPY8"/>
      <c r="LPZ8"/>
      <c r="LQA8"/>
      <c r="LQB8"/>
      <c r="LQC8"/>
      <c r="LQD8"/>
      <c r="LQE8"/>
      <c r="LQF8"/>
      <c r="LQG8"/>
      <c r="LQH8"/>
      <c r="LQI8"/>
      <c r="LQJ8"/>
      <c r="LQK8"/>
      <c r="LQL8"/>
      <c r="LQM8"/>
      <c r="LQN8"/>
      <c r="LQO8"/>
      <c r="LQP8"/>
      <c r="LQQ8"/>
      <c r="LQR8"/>
      <c r="LQS8"/>
      <c r="LQT8"/>
      <c r="LQU8"/>
      <c r="LQV8"/>
      <c r="LQW8"/>
      <c r="LQX8"/>
      <c r="LQY8"/>
      <c r="LQZ8"/>
      <c r="LRA8"/>
      <c r="LRB8"/>
      <c r="LRC8"/>
      <c r="LRD8"/>
      <c r="LRE8"/>
      <c r="LRF8"/>
      <c r="LRG8"/>
      <c r="LRH8"/>
      <c r="LRI8"/>
      <c r="LRJ8"/>
      <c r="LRK8"/>
      <c r="LRL8"/>
      <c r="LRM8"/>
      <c r="LRN8"/>
      <c r="LRO8"/>
      <c r="LRP8"/>
      <c r="LRQ8"/>
      <c r="LRR8"/>
      <c r="LRS8"/>
      <c r="LRT8"/>
      <c r="LRU8"/>
      <c r="LRV8"/>
      <c r="LRW8"/>
      <c r="LRX8"/>
      <c r="LRY8"/>
      <c r="LRZ8"/>
      <c r="LSA8"/>
      <c r="LSB8"/>
      <c r="LSC8"/>
      <c r="LSD8"/>
      <c r="LSE8"/>
      <c r="LSF8"/>
      <c r="LSG8"/>
      <c r="LSH8"/>
      <c r="LSI8"/>
      <c r="LSJ8"/>
      <c r="LSK8"/>
      <c r="LSL8"/>
      <c r="LSM8"/>
      <c r="LSN8"/>
      <c r="LSO8"/>
      <c r="LSP8"/>
      <c r="LSQ8"/>
      <c r="LSR8"/>
      <c r="LSS8"/>
      <c r="LST8"/>
      <c r="LSU8"/>
      <c r="LSV8"/>
      <c r="LSW8"/>
      <c r="LSX8"/>
      <c r="LSY8"/>
      <c r="LSZ8"/>
      <c r="LTA8"/>
      <c r="LTB8"/>
      <c r="LTC8"/>
      <c r="LTD8"/>
      <c r="LTE8"/>
      <c r="LTF8"/>
      <c r="LTG8"/>
      <c r="LTH8"/>
      <c r="LTI8"/>
      <c r="LTJ8"/>
      <c r="LTK8"/>
      <c r="LTL8"/>
      <c r="LTM8"/>
      <c r="LTN8"/>
      <c r="LTO8"/>
      <c r="LTP8"/>
      <c r="LTQ8"/>
      <c r="LTR8"/>
      <c r="LTS8"/>
      <c r="LTT8"/>
      <c r="LTU8"/>
      <c r="LTV8"/>
      <c r="LTW8"/>
      <c r="LTX8"/>
      <c r="LTY8"/>
      <c r="LTZ8"/>
      <c r="LUA8"/>
      <c r="LUB8"/>
      <c r="LUC8"/>
      <c r="LUD8"/>
      <c r="LUE8"/>
      <c r="LUF8"/>
      <c r="LUG8"/>
      <c r="LUH8"/>
      <c r="LUI8"/>
      <c r="LUJ8"/>
      <c r="LUK8"/>
      <c r="LUL8"/>
      <c r="LUM8"/>
      <c r="LUN8"/>
      <c r="LUO8"/>
      <c r="LUP8"/>
      <c r="LUQ8"/>
      <c r="LUR8"/>
      <c r="LUS8"/>
      <c r="LUT8"/>
      <c r="LUU8"/>
      <c r="LUV8"/>
      <c r="LUW8"/>
      <c r="LUX8"/>
      <c r="LUY8"/>
      <c r="LUZ8"/>
      <c r="LVA8"/>
      <c r="LVB8"/>
      <c r="LVC8"/>
      <c r="LVD8"/>
      <c r="LVE8"/>
      <c r="LVF8"/>
      <c r="LVG8"/>
      <c r="LVH8"/>
      <c r="LVI8"/>
      <c r="LVJ8"/>
      <c r="LVK8"/>
      <c r="LVL8"/>
      <c r="LVM8"/>
      <c r="LVN8"/>
      <c r="LVO8"/>
      <c r="LVP8"/>
      <c r="LVQ8"/>
      <c r="LVR8"/>
      <c r="LVS8"/>
      <c r="LVT8"/>
      <c r="LVU8"/>
      <c r="LVV8"/>
      <c r="LVW8"/>
      <c r="LVX8"/>
      <c r="LVY8"/>
      <c r="LVZ8"/>
      <c r="LWA8"/>
      <c r="LWB8"/>
      <c r="LWC8"/>
      <c r="LWD8"/>
      <c r="LWE8"/>
      <c r="LWF8"/>
      <c r="LWG8"/>
      <c r="LWH8"/>
      <c r="LWI8"/>
      <c r="LWJ8"/>
      <c r="LWK8"/>
      <c r="LWL8"/>
      <c r="LWM8"/>
      <c r="LWN8"/>
      <c r="LWO8"/>
      <c r="LWP8"/>
      <c r="LWQ8"/>
      <c r="LWR8"/>
      <c r="LWS8"/>
      <c r="LWT8"/>
      <c r="LWU8"/>
      <c r="LWV8"/>
      <c r="LWW8"/>
      <c r="LWX8"/>
      <c r="LWY8"/>
      <c r="LWZ8"/>
      <c r="LXA8"/>
      <c r="LXB8"/>
      <c r="LXC8"/>
      <c r="LXD8"/>
      <c r="LXE8"/>
      <c r="LXF8"/>
      <c r="LXG8"/>
      <c r="LXH8"/>
      <c r="LXI8"/>
      <c r="LXJ8"/>
      <c r="LXK8"/>
      <c r="LXL8"/>
      <c r="LXM8"/>
      <c r="LXN8"/>
      <c r="LXO8"/>
      <c r="LXP8"/>
      <c r="LXQ8"/>
      <c r="LXR8"/>
      <c r="LXS8"/>
      <c r="LXT8"/>
      <c r="LXU8"/>
      <c r="LXV8"/>
      <c r="LXW8"/>
      <c r="LXX8"/>
      <c r="LXY8"/>
      <c r="LXZ8"/>
      <c r="LYA8"/>
      <c r="LYB8"/>
      <c r="LYC8"/>
      <c r="LYD8"/>
      <c r="LYE8"/>
      <c r="LYF8"/>
      <c r="LYG8"/>
      <c r="LYH8"/>
      <c r="LYI8"/>
      <c r="LYJ8"/>
      <c r="LYK8"/>
      <c r="LYL8"/>
      <c r="LYM8"/>
      <c r="LYN8"/>
      <c r="LYO8"/>
      <c r="LYP8"/>
      <c r="LYQ8"/>
      <c r="LYR8"/>
      <c r="LYS8"/>
      <c r="LYT8"/>
      <c r="LYU8"/>
      <c r="LYV8"/>
      <c r="LYW8"/>
      <c r="LYX8"/>
      <c r="LYY8"/>
      <c r="LYZ8"/>
      <c r="LZA8"/>
      <c r="LZB8"/>
      <c r="LZC8"/>
      <c r="LZD8"/>
      <c r="LZE8"/>
      <c r="LZF8"/>
      <c r="LZG8"/>
      <c r="LZH8"/>
      <c r="LZI8"/>
      <c r="LZJ8"/>
      <c r="LZK8"/>
      <c r="LZL8"/>
      <c r="LZM8"/>
      <c r="LZN8"/>
      <c r="LZO8"/>
      <c r="LZP8"/>
      <c r="LZQ8"/>
      <c r="LZR8"/>
      <c r="LZS8"/>
      <c r="LZT8"/>
      <c r="LZU8"/>
      <c r="LZV8"/>
      <c r="LZW8"/>
      <c r="LZX8"/>
      <c r="LZY8"/>
      <c r="LZZ8"/>
      <c r="MAA8"/>
      <c r="MAB8"/>
      <c r="MAC8"/>
      <c r="MAD8"/>
      <c r="MAE8"/>
      <c r="MAF8"/>
      <c r="MAG8"/>
      <c r="MAH8"/>
      <c r="MAI8"/>
      <c r="MAJ8"/>
      <c r="MAK8"/>
      <c r="MAL8"/>
      <c r="MAM8"/>
      <c r="MAN8"/>
      <c r="MAO8"/>
      <c r="MAP8"/>
      <c r="MAQ8"/>
      <c r="MAR8"/>
      <c r="MAS8"/>
      <c r="MAT8"/>
      <c r="MAU8"/>
      <c r="MAV8"/>
      <c r="MAW8"/>
      <c r="MAX8"/>
      <c r="MAY8"/>
      <c r="MAZ8"/>
      <c r="MBA8"/>
      <c r="MBB8"/>
      <c r="MBC8"/>
      <c r="MBD8"/>
      <c r="MBE8"/>
      <c r="MBF8"/>
      <c r="MBG8"/>
      <c r="MBH8"/>
      <c r="MBI8"/>
      <c r="MBJ8"/>
      <c r="MBK8"/>
      <c r="MBL8"/>
      <c r="MBM8"/>
      <c r="MBN8"/>
      <c r="MBO8"/>
      <c r="MBP8"/>
      <c r="MBQ8"/>
      <c r="MBR8"/>
      <c r="MBS8"/>
      <c r="MBT8"/>
      <c r="MBU8"/>
      <c r="MBV8"/>
      <c r="MBW8"/>
      <c r="MBX8"/>
      <c r="MBY8"/>
      <c r="MBZ8"/>
      <c r="MCA8"/>
      <c r="MCB8"/>
      <c r="MCC8"/>
      <c r="MCD8"/>
      <c r="MCE8"/>
      <c r="MCF8"/>
      <c r="MCG8"/>
      <c r="MCH8"/>
      <c r="MCI8"/>
      <c r="MCJ8"/>
      <c r="MCK8"/>
      <c r="MCL8"/>
      <c r="MCM8"/>
      <c r="MCN8"/>
      <c r="MCO8"/>
      <c r="MCP8"/>
      <c r="MCQ8"/>
      <c r="MCR8"/>
      <c r="MCS8"/>
      <c r="MCT8"/>
      <c r="MCU8"/>
      <c r="MCV8"/>
      <c r="MCW8"/>
      <c r="MCX8"/>
      <c r="MCY8"/>
      <c r="MCZ8"/>
      <c r="MDA8"/>
      <c r="MDB8"/>
      <c r="MDC8"/>
      <c r="MDD8"/>
      <c r="MDE8"/>
      <c r="MDF8"/>
      <c r="MDG8"/>
      <c r="MDH8"/>
      <c r="MDI8"/>
      <c r="MDJ8"/>
      <c r="MDK8"/>
      <c r="MDL8"/>
      <c r="MDM8"/>
      <c r="MDN8"/>
      <c r="MDO8"/>
      <c r="MDP8"/>
      <c r="MDQ8"/>
      <c r="MDR8"/>
      <c r="MDS8"/>
      <c r="MDT8"/>
      <c r="MDU8"/>
      <c r="MDV8"/>
      <c r="MDW8"/>
      <c r="MDX8"/>
      <c r="MDY8"/>
      <c r="MDZ8"/>
      <c r="MEA8"/>
      <c r="MEB8"/>
      <c r="MEC8"/>
      <c r="MED8"/>
      <c r="MEE8"/>
      <c r="MEF8"/>
      <c r="MEG8"/>
      <c r="MEH8"/>
      <c r="MEI8"/>
      <c r="MEJ8"/>
      <c r="MEK8"/>
      <c r="MEL8"/>
      <c r="MEM8"/>
      <c r="MEN8"/>
      <c r="MEO8"/>
      <c r="MEP8"/>
      <c r="MEQ8"/>
      <c r="MER8"/>
      <c r="MES8"/>
      <c r="MET8"/>
      <c r="MEU8"/>
      <c r="MEV8"/>
      <c r="MEW8"/>
      <c r="MEX8"/>
      <c r="MEY8"/>
      <c r="MEZ8"/>
      <c r="MFA8"/>
      <c r="MFB8"/>
      <c r="MFC8"/>
      <c r="MFD8"/>
      <c r="MFE8"/>
      <c r="MFF8"/>
      <c r="MFG8"/>
      <c r="MFH8"/>
      <c r="MFI8"/>
      <c r="MFJ8"/>
      <c r="MFK8"/>
      <c r="MFL8"/>
      <c r="MFM8"/>
      <c r="MFN8"/>
      <c r="MFO8"/>
      <c r="MFP8"/>
      <c r="MFQ8"/>
      <c r="MFR8"/>
      <c r="MFS8"/>
      <c r="MFT8"/>
      <c r="MFU8"/>
      <c r="MFV8"/>
      <c r="MFW8"/>
      <c r="MFX8"/>
      <c r="MFY8"/>
      <c r="MFZ8"/>
      <c r="MGA8"/>
      <c r="MGB8"/>
      <c r="MGC8"/>
      <c r="MGD8"/>
      <c r="MGE8"/>
      <c r="MGF8"/>
      <c r="MGG8"/>
      <c r="MGH8"/>
      <c r="MGI8"/>
      <c r="MGJ8"/>
      <c r="MGK8"/>
      <c r="MGL8"/>
      <c r="MGM8"/>
      <c r="MGN8"/>
      <c r="MGO8"/>
      <c r="MGP8"/>
      <c r="MGQ8"/>
      <c r="MGR8"/>
      <c r="MGS8"/>
      <c r="MGT8"/>
      <c r="MGU8"/>
      <c r="MGV8"/>
      <c r="MGW8"/>
      <c r="MGX8"/>
      <c r="MGY8"/>
      <c r="MGZ8"/>
      <c r="MHA8"/>
      <c r="MHB8"/>
      <c r="MHC8"/>
      <c r="MHD8"/>
      <c r="MHE8"/>
      <c r="MHF8"/>
      <c r="MHG8"/>
      <c r="MHH8"/>
      <c r="MHI8"/>
      <c r="MHJ8"/>
      <c r="MHK8"/>
      <c r="MHL8"/>
      <c r="MHM8"/>
      <c r="MHN8"/>
      <c r="MHO8"/>
      <c r="MHP8"/>
      <c r="MHQ8"/>
      <c r="MHR8"/>
      <c r="MHS8"/>
      <c r="MHT8"/>
      <c r="MHU8"/>
      <c r="MHV8"/>
      <c r="MHW8"/>
      <c r="MHX8"/>
      <c r="MHY8"/>
      <c r="MHZ8"/>
      <c r="MIA8"/>
      <c r="MIB8"/>
      <c r="MIC8"/>
      <c r="MID8"/>
      <c r="MIE8"/>
      <c r="MIF8"/>
      <c r="MIG8"/>
      <c r="MIH8"/>
      <c r="MII8"/>
      <c r="MIJ8"/>
      <c r="MIK8"/>
      <c r="MIL8"/>
      <c r="MIM8"/>
      <c r="MIN8"/>
      <c r="MIO8"/>
      <c r="MIP8"/>
      <c r="MIQ8"/>
      <c r="MIR8"/>
      <c r="MIS8"/>
      <c r="MIT8"/>
      <c r="MIU8"/>
      <c r="MIV8"/>
      <c r="MIW8"/>
      <c r="MIX8"/>
      <c r="MIY8"/>
      <c r="MIZ8"/>
      <c r="MJA8"/>
      <c r="MJB8"/>
      <c r="MJC8"/>
      <c r="MJD8"/>
      <c r="MJE8"/>
      <c r="MJF8"/>
      <c r="MJG8"/>
      <c r="MJH8"/>
      <c r="MJI8"/>
      <c r="MJJ8"/>
      <c r="MJK8"/>
      <c r="MJL8"/>
      <c r="MJM8"/>
      <c r="MJN8"/>
      <c r="MJO8"/>
      <c r="MJP8"/>
      <c r="MJQ8"/>
      <c r="MJR8"/>
      <c r="MJS8"/>
      <c r="MJT8"/>
      <c r="MJU8"/>
      <c r="MJV8"/>
      <c r="MJW8"/>
      <c r="MJX8"/>
      <c r="MJY8"/>
      <c r="MJZ8"/>
      <c r="MKA8"/>
      <c r="MKB8"/>
      <c r="MKC8"/>
      <c r="MKD8"/>
      <c r="MKE8"/>
      <c r="MKF8"/>
      <c r="MKG8"/>
      <c r="MKH8"/>
      <c r="MKI8"/>
      <c r="MKJ8"/>
      <c r="MKK8"/>
      <c r="MKL8"/>
      <c r="MKM8"/>
      <c r="MKN8"/>
      <c r="MKO8"/>
      <c r="MKP8"/>
      <c r="MKQ8"/>
      <c r="MKR8"/>
      <c r="MKS8"/>
      <c r="MKT8"/>
      <c r="MKU8"/>
      <c r="MKV8"/>
      <c r="MKW8"/>
      <c r="MKX8"/>
      <c r="MKY8"/>
      <c r="MKZ8"/>
      <c r="MLA8"/>
      <c r="MLB8"/>
      <c r="MLC8"/>
      <c r="MLD8"/>
      <c r="MLE8"/>
      <c r="MLF8"/>
      <c r="MLG8"/>
      <c r="MLH8"/>
      <c r="MLI8"/>
      <c r="MLJ8"/>
      <c r="MLK8"/>
      <c r="MLL8"/>
      <c r="MLM8"/>
      <c r="MLN8"/>
      <c r="MLO8"/>
      <c r="MLP8"/>
      <c r="MLQ8"/>
      <c r="MLR8"/>
      <c r="MLS8"/>
      <c r="MLT8"/>
      <c r="MLU8"/>
      <c r="MLV8"/>
      <c r="MLW8"/>
      <c r="MLX8"/>
      <c r="MLY8"/>
      <c r="MLZ8"/>
      <c r="MMA8"/>
      <c r="MMB8"/>
      <c r="MMC8"/>
      <c r="MMD8"/>
      <c r="MME8"/>
      <c r="MMF8"/>
      <c r="MMG8"/>
      <c r="MMH8"/>
      <c r="MMI8"/>
      <c r="MMJ8"/>
      <c r="MMK8"/>
      <c r="MML8"/>
      <c r="MMM8"/>
      <c r="MMN8"/>
      <c r="MMO8"/>
      <c r="MMP8"/>
      <c r="MMQ8"/>
      <c r="MMR8"/>
      <c r="MMS8"/>
      <c r="MMT8"/>
      <c r="MMU8"/>
      <c r="MMV8"/>
      <c r="MMW8"/>
      <c r="MMX8"/>
      <c r="MMY8"/>
      <c r="MMZ8"/>
      <c r="MNA8"/>
      <c r="MNB8"/>
      <c r="MNC8"/>
      <c r="MND8"/>
      <c r="MNE8"/>
      <c r="MNF8"/>
      <c r="MNG8"/>
      <c r="MNH8"/>
      <c r="MNI8"/>
      <c r="MNJ8"/>
      <c r="MNK8"/>
      <c r="MNL8"/>
      <c r="MNM8"/>
      <c r="MNN8"/>
      <c r="MNO8"/>
      <c r="MNP8"/>
      <c r="MNQ8"/>
      <c r="MNR8"/>
      <c r="MNS8"/>
      <c r="MNT8"/>
      <c r="MNU8"/>
      <c r="MNV8"/>
      <c r="MNW8"/>
      <c r="MNX8"/>
      <c r="MNY8"/>
      <c r="MNZ8"/>
      <c r="MOA8"/>
      <c r="MOB8"/>
      <c r="MOC8"/>
      <c r="MOD8"/>
      <c r="MOE8"/>
      <c r="MOF8"/>
      <c r="MOG8"/>
      <c r="MOH8"/>
      <c r="MOI8"/>
      <c r="MOJ8"/>
      <c r="MOK8"/>
      <c r="MOL8"/>
      <c r="MOM8"/>
      <c r="MON8"/>
      <c r="MOO8"/>
      <c r="MOP8"/>
      <c r="MOQ8"/>
      <c r="MOR8"/>
      <c r="MOS8"/>
      <c r="MOT8"/>
      <c r="MOU8"/>
      <c r="MOV8"/>
      <c r="MOW8"/>
      <c r="MOX8"/>
      <c r="MOY8"/>
      <c r="MOZ8"/>
      <c r="MPA8"/>
      <c r="MPB8"/>
      <c r="MPC8"/>
      <c r="MPD8"/>
      <c r="MPE8"/>
      <c r="MPF8"/>
      <c r="MPG8"/>
      <c r="MPH8"/>
      <c r="MPI8"/>
      <c r="MPJ8"/>
      <c r="MPK8"/>
      <c r="MPL8"/>
      <c r="MPM8"/>
      <c r="MPN8"/>
      <c r="MPO8"/>
      <c r="MPP8"/>
      <c r="MPQ8"/>
      <c r="MPR8"/>
      <c r="MPS8"/>
      <c r="MPT8"/>
      <c r="MPU8"/>
      <c r="MPV8"/>
      <c r="MPW8"/>
      <c r="MPX8"/>
      <c r="MPY8"/>
      <c r="MPZ8"/>
      <c r="MQA8"/>
      <c r="MQB8"/>
      <c r="MQC8"/>
      <c r="MQD8"/>
      <c r="MQE8"/>
      <c r="MQF8"/>
      <c r="MQG8"/>
      <c r="MQH8"/>
      <c r="MQI8"/>
      <c r="MQJ8"/>
      <c r="MQK8"/>
      <c r="MQL8"/>
      <c r="MQM8"/>
      <c r="MQN8"/>
      <c r="MQO8"/>
      <c r="MQP8"/>
      <c r="MQQ8"/>
      <c r="MQR8"/>
      <c r="MQS8"/>
      <c r="MQT8"/>
      <c r="MQU8"/>
      <c r="MQV8"/>
      <c r="MQW8"/>
      <c r="MQX8"/>
      <c r="MQY8"/>
      <c r="MQZ8"/>
      <c r="MRA8"/>
      <c r="MRB8"/>
      <c r="MRC8"/>
      <c r="MRD8"/>
      <c r="MRE8"/>
      <c r="MRF8"/>
      <c r="MRG8"/>
      <c r="MRH8"/>
      <c r="MRI8"/>
      <c r="MRJ8"/>
      <c r="MRK8"/>
      <c r="MRL8"/>
      <c r="MRM8"/>
      <c r="MRN8"/>
      <c r="MRO8"/>
      <c r="MRP8"/>
      <c r="MRQ8"/>
      <c r="MRR8"/>
      <c r="MRS8"/>
      <c r="MRT8"/>
      <c r="MRU8"/>
      <c r="MRV8"/>
      <c r="MRW8"/>
      <c r="MRX8"/>
      <c r="MRY8"/>
      <c r="MRZ8"/>
      <c r="MSA8"/>
      <c r="MSB8"/>
      <c r="MSC8"/>
      <c r="MSD8"/>
      <c r="MSE8"/>
      <c r="MSF8"/>
      <c r="MSG8"/>
      <c r="MSH8"/>
      <c r="MSI8"/>
      <c r="MSJ8"/>
      <c r="MSK8"/>
      <c r="MSL8"/>
      <c r="MSM8"/>
      <c r="MSN8"/>
      <c r="MSO8"/>
      <c r="MSP8"/>
      <c r="MSQ8"/>
      <c r="MSR8"/>
      <c r="MSS8"/>
      <c r="MST8"/>
      <c r="MSU8"/>
      <c r="MSV8"/>
      <c r="MSW8"/>
      <c r="MSX8"/>
      <c r="MSY8"/>
      <c r="MSZ8"/>
      <c r="MTA8"/>
      <c r="MTB8"/>
      <c r="MTC8"/>
      <c r="MTD8"/>
      <c r="MTE8"/>
      <c r="MTF8"/>
      <c r="MTG8"/>
      <c r="MTH8"/>
      <c r="MTI8"/>
      <c r="MTJ8"/>
      <c r="MTK8"/>
      <c r="MTL8"/>
      <c r="MTM8"/>
      <c r="MTN8"/>
      <c r="MTO8"/>
      <c r="MTP8"/>
      <c r="MTQ8"/>
      <c r="MTR8"/>
      <c r="MTS8"/>
      <c r="MTT8"/>
      <c r="MTU8"/>
      <c r="MTV8"/>
      <c r="MTW8"/>
      <c r="MTX8"/>
      <c r="MTY8"/>
      <c r="MTZ8"/>
      <c r="MUA8"/>
      <c r="MUB8"/>
      <c r="MUC8"/>
      <c r="MUD8"/>
      <c r="MUE8"/>
      <c r="MUF8"/>
      <c r="MUG8"/>
      <c r="MUH8"/>
      <c r="MUI8"/>
      <c r="MUJ8"/>
      <c r="MUK8"/>
      <c r="MUL8"/>
      <c r="MUM8"/>
      <c r="MUN8"/>
      <c r="MUO8"/>
      <c r="MUP8"/>
      <c r="MUQ8"/>
      <c r="MUR8"/>
      <c r="MUS8"/>
      <c r="MUT8"/>
      <c r="MUU8"/>
      <c r="MUV8"/>
      <c r="MUW8"/>
      <c r="MUX8"/>
      <c r="MUY8"/>
      <c r="MUZ8"/>
      <c r="MVA8"/>
      <c r="MVB8"/>
      <c r="MVC8"/>
      <c r="MVD8"/>
      <c r="MVE8"/>
      <c r="MVF8"/>
      <c r="MVG8"/>
      <c r="MVH8"/>
      <c r="MVI8"/>
      <c r="MVJ8"/>
      <c r="MVK8"/>
      <c r="MVL8"/>
      <c r="MVM8"/>
      <c r="MVN8"/>
      <c r="MVO8"/>
      <c r="MVP8"/>
      <c r="MVQ8"/>
      <c r="MVR8"/>
      <c r="MVS8"/>
      <c r="MVT8"/>
      <c r="MVU8"/>
      <c r="MVV8"/>
      <c r="MVW8"/>
      <c r="MVX8"/>
      <c r="MVY8"/>
      <c r="MVZ8"/>
      <c r="MWA8"/>
      <c r="MWB8"/>
      <c r="MWC8"/>
      <c r="MWD8"/>
      <c r="MWE8"/>
      <c r="MWF8"/>
      <c r="MWG8"/>
      <c r="MWH8"/>
      <c r="MWI8"/>
      <c r="MWJ8"/>
      <c r="MWK8"/>
      <c r="MWL8"/>
      <c r="MWM8"/>
      <c r="MWN8"/>
      <c r="MWO8"/>
      <c r="MWP8"/>
      <c r="MWQ8"/>
      <c r="MWR8"/>
      <c r="MWS8"/>
      <c r="MWT8"/>
      <c r="MWU8"/>
      <c r="MWV8"/>
      <c r="MWW8"/>
      <c r="MWX8"/>
      <c r="MWY8"/>
      <c r="MWZ8"/>
      <c r="MXA8"/>
      <c r="MXB8"/>
      <c r="MXC8"/>
      <c r="MXD8"/>
      <c r="MXE8"/>
      <c r="MXF8"/>
      <c r="MXG8"/>
      <c r="MXH8"/>
      <c r="MXI8"/>
      <c r="MXJ8"/>
      <c r="MXK8"/>
      <c r="MXL8"/>
      <c r="MXM8"/>
      <c r="MXN8"/>
      <c r="MXO8"/>
      <c r="MXP8"/>
      <c r="MXQ8"/>
      <c r="MXR8"/>
      <c r="MXS8"/>
      <c r="MXT8"/>
      <c r="MXU8"/>
      <c r="MXV8"/>
      <c r="MXW8"/>
      <c r="MXX8"/>
      <c r="MXY8"/>
      <c r="MXZ8"/>
      <c r="MYA8"/>
      <c r="MYB8"/>
      <c r="MYC8"/>
      <c r="MYD8"/>
      <c r="MYE8"/>
      <c r="MYF8"/>
      <c r="MYG8"/>
      <c r="MYH8"/>
      <c r="MYI8"/>
      <c r="MYJ8"/>
      <c r="MYK8"/>
      <c r="MYL8"/>
      <c r="MYM8"/>
      <c r="MYN8"/>
      <c r="MYO8"/>
      <c r="MYP8"/>
      <c r="MYQ8"/>
      <c r="MYR8"/>
      <c r="MYS8"/>
      <c r="MYT8"/>
      <c r="MYU8"/>
      <c r="MYV8"/>
      <c r="MYW8"/>
      <c r="MYX8"/>
      <c r="MYY8"/>
      <c r="MYZ8"/>
      <c r="MZA8"/>
      <c r="MZB8"/>
      <c r="MZC8"/>
      <c r="MZD8"/>
      <c r="MZE8"/>
      <c r="MZF8"/>
      <c r="MZG8"/>
      <c r="MZH8"/>
      <c r="MZI8"/>
      <c r="MZJ8"/>
      <c r="MZK8"/>
      <c r="MZL8"/>
      <c r="MZM8"/>
      <c r="MZN8"/>
      <c r="MZO8"/>
      <c r="MZP8"/>
      <c r="MZQ8"/>
      <c r="MZR8"/>
      <c r="MZS8"/>
      <c r="MZT8"/>
      <c r="MZU8"/>
      <c r="MZV8"/>
      <c r="MZW8"/>
      <c r="MZX8"/>
      <c r="MZY8"/>
      <c r="MZZ8"/>
      <c r="NAA8"/>
      <c r="NAB8"/>
      <c r="NAC8"/>
      <c r="NAD8"/>
      <c r="NAE8"/>
      <c r="NAF8"/>
      <c r="NAG8"/>
      <c r="NAH8"/>
      <c r="NAI8"/>
      <c r="NAJ8"/>
      <c r="NAK8"/>
      <c r="NAL8"/>
      <c r="NAM8"/>
      <c r="NAN8"/>
      <c r="NAO8"/>
      <c r="NAP8"/>
      <c r="NAQ8"/>
      <c r="NAR8"/>
      <c r="NAS8"/>
      <c r="NAT8"/>
      <c r="NAU8"/>
      <c r="NAV8"/>
      <c r="NAW8"/>
      <c r="NAX8"/>
      <c r="NAY8"/>
      <c r="NAZ8"/>
      <c r="NBA8"/>
      <c r="NBB8"/>
      <c r="NBC8"/>
      <c r="NBD8"/>
      <c r="NBE8"/>
      <c r="NBF8"/>
      <c r="NBG8"/>
      <c r="NBH8"/>
      <c r="NBI8"/>
      <c r="NBJ8"/>
      <c r="NBK8"/>
      <c r="NBL8"/>
      <c r="NBM8"/>
      <c r="NBN8"/>
      <c r="NBO8"/>
      <c r="NBP8"/>
      <c r="NBQ8"/>
      <c r="NBR8"/>
      <c r="NBS8"/>
      <c r="NBT8"/>
      <c r="NBU8"/>
      <c r="NBV8"/>
      <c r="NBW8"/>
      <c r="NBX8"/>
      <c r="NBY8"/>
      <c r="NBZ8"/>
      <c r="NCA8"/>
      <c r="NCB8"/>
      <c r="NCC8"/>
      <c r="NCD8"/>
      <c r="NCE8"/>
      <c r="NCF8"/>
      <c r="NCG8"/>
      <c r="NCH8"/>
      <c r="NCI8"/>
      <c r="NCJ8"/>
      <c r="NCK8"/>
      <c r="NCL8"/>
      <c r="NCM8"/>
      <c r="NCN8"/>
      <c r="NCO8"/>
      <c r="NCP8"/>
      <c r="NCQ8"/>
      <c r="NCR8"/>
      <c r="NCS8"/>
      <c r="NCT8"/>
      <c r="NCU8"/>
      <c r="NCV8"/>
      <c r="NCW8"/>
      <c r="NCX8"/>
      <c r="NCY8"/>
      <c r="NCZ8"/>
      <c r="NDA8"/>
      <c r="NDB8"/>
      <c r="NDC8"/>
      <c r="NDD8"/>
      <c r="NDE8"/>
      <c r="NDF8"/>
      <c r="NDG8"/>
      <c r="NDH8"/>
      <c r="NDI8"/>
      <c r="NDJ8"/>
      <c r="NDK8"/>
      <c r="NDL8"/>
      <c r="NDM8"/>
      <c r="NDN8"/>
      <c r="NDO8"/>
      <c r="NDP8"/>
      <c r="NDQ8"/>
      <c r="NDR8"/>
      <c r="NDS8"/>
      <c r="NDT8"/>
      <c r="NDU8"/>
      <c r="NDV8"/>
      <c r="NDW8"/>
      <c r="NDX8"/>
      <c r="NDY8"/>
      <c r="NDZ8"/>
      <c r="NEA8"/>
      <c r="NEB8"/>
      <c r="NEC8"/>
      <c r="NED8"/>
      <c r="NEE8"/>
      <c r="NEF8"/>
      <c r="NEG8"/>
      <c r="NEH8"/>
      <c r="NEI8"/>
      <c r="NEJ8"/>
      <c r="NEK8"/>
      <c r="NEL8"/>
      <c r="NEM8"/>
      <c r="NEN8"/>
      <c r="NEO8"/>
      <c r="NEP8"/>
      <c r="NEQ8"/>
      <c r="NER8"/>
      <c r="NES8"/>
      <c r="NET8"/>
      <c r="NEU8"/>
      <c r="NEV8"/>
      <c r="NEW8"/>
      <c r="NEX8"/>
      <c r="NEY8"/>
      <c r="NEZ8"/>
      <c r="NFA8"/>
      <c r="NFB8"/>
      <c r="NFC8"/>
      <c r="NFD8"/>
      <c r="NFE8"/>
      <c r="NFF8"/>
      <c r="NFG8"/>
      <c r="NFH8"/>
      <c r="NFI8"/>
      <c r="NFJ8"/>
      <c r="NFK8"/>
      <c r="NFL8"/>
      <c r="NFM8"/>
      <c r="NFN8"/>
      <c r="NFO8"/>
      <c r="NFP8"/>
      <c r="NFQ8"/>
      <c r="NFR8"/>
      <c r="NFS8"/>
      <c r="NFT8"/>
      <c r="NFU8"/>
      <c r="NFV8"/>
      <c r="NFW8"/>
      <c r="NFX8"/>
      <c r="NFY8"/>
      <c r="NFZ8"/>
      <c r="NGA8"/>
      <c r="NGB8"/>
      <c r="NGC8"/>
      <c r="NGD8"/>
      <c r="NGE8"/>
      <c r="NGF8"/>
      <c r="NGG8"/>
      <c r="NGH8"/>
      <c r="NGI8"/>
      <c r="NGJ8"/>
      <c r="NGK8"/>
      <c r="NGL8"/>
      <c r="NGM8"/>
      <c r="NGN8"/>
      <c r="NGO8"/>
      <c r="NGP8"/>
      <c r="NGQ8"/>
      <c r="NGR8"/>
      <c r="NGS8"/>
      <c r="NGT8"/>
      <c r="NGU8"/>
      <c r="NGV8"/>
      <c r="NGW8"/>
      <c r="NGX8"/>
      <c r="NGY8"/>
      <c r="NGZ8"/>
      <c r="NHA8"/>
      <c r="NHB8"/>
      <c r="NHC8"/>
      <c r="NHD8"/>
      <c r="NHE8"/>
      <c r="NHF8"/>
      <c r="NHG8"/>
      <c r="NHH8"/>
      <c r="NHI8"/>
      <c r="NHJ8"/>
      <c r="NHK8"/>
      <c r="NHL8"/>
      <c r="NHM8"/>
      <c r="NHN8"/>
      <c r="NHO8"/>
      <c r="NHP8"/>
      <c r="NHQ8"/>
      <c r="NHR8"/>
      <c r="NHS8"/>
      <c r="NHT8"/>
      <c r="NHU8"/>
      <c r="NHV8"/>
      <c r="NHW8"/>
      <c r="NHX8"/>
      <c r="NHY8"/>
      <c r="NHZ8"/>
      <c r="NIA8"/>
      <c r="NIB8"/>
      <c r="NIC8"/>
      <c r="NID8"/>
      <c r="NIE8"/>
      <c r="NIF8"/>
      <c r="NIG8"/>
      <c r="NIH8"/>
      <c r="NII8"/>
      <c r="NIJ8"/>
      <c r="NIK8"/>
      <c r="NIL8"/>
      <c r="NIM8"/>
      <c r="NIN8"/>
      <c r="NIO8"/>
      <c r="NIP8"/>
      <c r="NIQ8"/>
      <c r="NIR8"/>
      <c r="NIS8"/>
      <c r="NIT8"/>
      <c r="NIU8"/>
      <c r="NIV8"/>
      <c r="NIW8"/>
      <c r="NIX8"/>
      <c r="NIY8"/>
      <c r="NIZ8"/>
      <c r="NJA8"/>
      <c r="NJB8"/>
      <c r="NJC8"/>
      <c r="NJD8"/>
      <c r="NJE8"/>
      <c r="NJF8"/>
      <c r="NJG8"/>
      <c r="NJH8"/>
      <c r="NJI8"/>
      <c r="NJJ8"/>
      <c r="NJK8"/>
      <c r="NJL8"/>
      <c r="NJM8"/>
      <c r="NJN8"/>
      <c r="NJO8"/>
      <c r="NJP8"/>
      <c r="NJQ8"/>
      <c r="NJR8"/>
      <c r="NJS8"/>
      <c r="NJT8"/>
      <c r="NJU8"/>
      <c r="NJV8"/>
      <c r="NJW8"/>
      <c r="NJX8"/>
      <c r="NJY8"/>
      <c r="NJZ8"/>
      <c r="NKA8"/>
      <c r="NKB8"/>
      <c r="NKC8"/>
      <c r="NKD8"/>
      <c r="NKE8"/>
      <c r="NKF8"/>
      <c r="NKG8"/>
      <c r="NKH8"/>
      <c r="NKI8"/>
      <c r="NKJ8"/>
      <c r="NKK8"/>
      <c r="NKL8"/>
      <c r="NKM8"/>
      <c r="NKN8"/>
      <c r="NKO8"/>
      <c r="NKP8"/>
      <c r="NKQ8"/>
      <c r="NKR8"/>
      <c r="NKS8"/>
      <c r="NKT8"/>
      <c r="NKU8"/>
      <c r="NKV8"/>
      <c r="NKW8"/>
      <c r="NKX8"/>
      <c r="NKY8"/>
      <c r="NKZ8"/>
      <c r="NLA8"/>
      <c r="NLB8"/>
      <c r="NLC8"/>
      <c r="NLD8"/>
      <c r="NLE8"/>
      <c r="NLF8"/>
      <c r="NLG8"/>
      <c r="NLH8"/>
      <c r="NLI8"/>
      <c r="NLJ8"/>
      <c r="NLK8"/>
      <c r="NLL8"/>
      <c r="NLM8"/>
      <c r="NLN8"/>
      <c r="NLO8"/>
      <c r="NLP8"/>
      <c r="NLQ8"/>
      <c r="NLR8"/>
      <c r="NLS8"/>
      <c r="NLT8"/>
      <c r="NLU8"/>
      <c r="NLV8"/>
      <c r="NLW8"/>
      <c r="NLX8"/>
      <c r="NLY8"/>
      <c r="NLZ8"/>
      <c r="NMA8"/>
      <c r="NMB8"/>
      <c r="NMC8"/>
      <c r="NMD8"/>
      <c r="NME8"/>
      <c r="NMF8"/>
      <c r="NMG8"/>
      <c r="NMH8"/>
      <c r="NMI8"/>
      <c r="NMJ8"/>
      <c r="NMK8"/>
      <c r="NML8"/>
      <c r="NMM8"/>
      <c r="NMN8"/>
      <c r="NMO8"/>
      <c r="NMP8"/>
      <c r="NMQ8"/>
      <c r="NMR8"/>
      <c r="NMS8"/>
      <c r="NMT8"/>
      <c r="NMU8"/>
      <c r="NMV8"/>
      <c r="NMW8"/>
      <c r="NMX8"/>
      <c r="NMY8"/>
      <c r="NMZ8"/>
      <c r="NNA8"/>
      <c r="NNB8"/>
      <c r="NNC8"/>
      <c r="NND8"/>
      <c r="NNE8"/>
      <c r="NNF8"/>
      <c r="NNG8"/>
      <c r="NNH8"/>
      <c r="NNI8"/>
      <c r="NNJ8"/>
      <c r="NNK8"/>
      <c r="NNL8"/>
      <c r="NNM8"/>
      <c r="NNN8"/>
      <c r="NNO8"/>
      <c r="NNP8"/>
      <c r="NNQ8"/>
      <c r="NNR8"/>
      <c r="NNS8"/>
      <c r="NNT8"/>
      <c r="NNU8"/>
      <c r="NNV8"/>
      <c r="NNW8"/>
      <c r="NNX8"/>
      <c r="NNY8"/>
      <c r="NNZ8"/>
      <c r="NOA8"/>
      <c r="NOB8"/>
      <c r="NOC8"/>
      <c r="NOD8"/>
      <c r="NOE8"/>
      <c r="NOF8"/>
      <c r="NOG8"/>
      <c r="NOH8"/>
      <c r="NOI8"/>
      <c r="NOJ8"/>
      <c r="NOK8"/>
      <c r="NOL8"/>
      <c r="NOM8"/>
      <c r="NON8"/>
      <c r="NOO8"/>
      <c r="NOP8"/>
      <c r="NOQ8"/>
      <c r="NOR8"/>
      <c r="NOS8"/>
      <c r="NOT8"/>
      <c r="NOU8"/>
      <c r="NOV8"/>
      <c r="NOW8"/>
      <c r="NOX8"/>
      <c r="NOY8"/>
      <c r="NOZ8"/>
      <c r="NPA8"/>
      <c r="NPB8"/>
      <c r="NPC8"/>
      <c r="NPD8"/>
      <c r="NPE8"/>
      <c r="NPF8"/>
      <c r="NPG8"/>
      <c r="NPH8"/>
      <c r="NPI8"/>
      <c r="NPJ8"/>
      <c r="NPK8"/>
      <c r="NPL8"/>
      <c r="NPM8"/>
      <c r="NPN8"/>
      <c r="NPO8"/>
      <c r="NPP8"/>
      <c r="NPQ8"/>
      <c r="NPR8"/>
      <c r="NPS8"/>
      <c r="NPT8"/>
      <c r="NPU8"/>
      <c r="NPV8"/>
      <c r="NPW8"/>
      <c r="NPX8"/>
      <c r="NPY8"/>
      <c r="NPZ8"/>
      <c r="NQA8"/>
      <c r="NQB8"/>
      <c r="NQC8"/>
      <c r="NQD8"/>
      <c r="NQE8"/>
      <c r="NQF8"/>
      <c r="NQG8"/>
      <c r="NQH8"/>
      <c r="NQI8"/>
      <c r="NQJ8"/>
      <c r="NQK8"/>
      <c r="NQL8"/>
      <c r="NQM8"/>
      <c r="NQN8"/>
      <c r="NQO8"/>
      <c r="NQP8"/>
      <c r="NQQ8"/>
      <c r="NQR8"/>
      <c r="NQS8"/>
      <c r="NQT8"/>
      <c r="NQU8"/>
      <c r="NQV8"/>
      <c r="NQW8"/>
      <c r="NQX8"/>
      <c r="NQY8"/>
      <c r="NQZ8"/>
      <c r="NRA8"/>
      <c r="NRB8"/>
      <c r="NRC8"/>
      <c r="NRD8"/>
      <c r="NRE8"/>
      <c r="NRF8"/>
      <c r="NRG8"/>
      <c r="NRH8"/>
      <c r="NRI8"/>
      <c r="NRJ8"/>
      <c r="NRK8"/>
      <c r="NRL8"/>
      <c r="NRM8"/>
      <c r="NRN8"/>
      <c r="NRO8"/>
      <c r="NRP8"/>
      <c r="NRQ8"/>
      <c r="NRR8"/>
      <c r="NRS8"/>
      <c r="NRT8"/>
      <c r="NRU8"/>
      <c r="NRV8"/>
      <c r="NRW8"/>
      <c r="NRX8"/>
      <c r="NRY8"/>
      <c r="NRZ8"/>
      <c r="NSA8"/>
      <c r="NSB8"/>
      <c r="NSC8"/>
      <c r="NSD8"/>
      <c r="NSE8"/>
      <c r="NSF8"/>
      <c r="NSG8"/>
      <c r="NSH8"/>
      <c r="NSI8"/>
      <c r="NSJ8"/>
      <c r="NSK8"/>
      <c r="NSL8"/>
      <c r="NSM8"/>
      <c r="NSN8"/>
      <c r="NSO8"/>
      <c r="NSP8"/>
      <c r="NSQ8"/>
      <c r="NSR8"/>
      <c r="NSS8"/>
      <c r="NST8"/>
      <c r="NSU8"/>
      <c r="NSV8"/>
      <c r="NSW8"/>
      <c r="NSX8"/>
      <c r="NSY8"/>
      <c r="NSZ8"/>
      <c r="NTA8"/>
      <c r="NTB8"/>
      <c r="NTC8"/>
      <c r="NTD8"/>
      <c r="NTE8"/>
      <c r="NTF8"/>
      <c r="NTG8"/>
      <c r="NTH8"/>
      <c r="NTI8"/>
      <c r="NTJ8"/>
      <c r="NTK8"/>
      <c r="NTL8"/>
      <c r="NTM8"/>
      <c r="NTN8"/>
      <c r="NTO8"/>
      <c r="NTP8"/>
      <c r="NTQ8"/>
      <c r="NTR8"/>
      <c r="NTS8"/>
      <c r="NTT8"/>
      <c r="NTU8"/>
      <c r="NTV8"/>
      <c r="NTW8"/>
      <c r="NTX8"/>
      <c r="NTY8"/>
      <c r="NTZ8"/>
      <c r="NUA8"/>
      <c r="NUB8"/>
      <c r="NUC8"/>
      <c r="NUD8"/>
      <c r="NUE8"/>
      <c r="NUF8"/>
      <c r="NUG8"/>
      <c r="NUH8"/>
      <c r="NUI8"/>
      <c r="NUJ8"/>
      <c r="NUK8"/>
      <c r="NUL8"/>
      <c r="NUM8"/>
      <c r="NUN8"/>
      <c r="NUO8"/>
      <c r="NUP8"/>
      <c r="NUQ8"/>
      <c r="NUR8"/>
      <c r="NUS8"/>
      <c r="NUT8"/>
      <c r="NUU8"/>
      <c r="NUV8"/>
      <c r="NUW8"/>
      <c r="NUX8"/>
      <c r="NUY8"/>
      <c r="NUZ8"/>
      <c r="NVA8"/>
      <c r="NVB8"/>
      <c r="NVC8"/>
      <c r="NVD8"/>
      <c r="NVE8"/>
      <c r="NVF8"/>
      <c r="NVG8"/>
      <c r="NVH8"/>
      <c r="NVI8"/>
      <c r="NVJ8"/>
      <c r="NVK8"/>
      <c r="NVL8"/>
      <c r="NVM8"/>
      <c r="NVN8"/>
      <c r="NVO8"/>
      <c r="NVP8"/>
      <c r="NVQ8"/>
      <c r="NVR8"/>
      <c r="NVS8"/>
      <c r="NVT8"/>
      <c r="NVU8"/>
      <c r="NVV8"/>
      <c r="NVW8"/>
      <c r="NVX8"/>
      <c r="NVY8"/>
      <c r="NVZ8"/>
      <c r="NWA8"/>
      <c r="NWB8"/>
      <c r="NWC8"/>
      <c r="NWD8"/>
      <c r="NWE8"/>
      <c r="NWF8"/>
      <c r="NWG8"/>
      <c r="NWH8"/>
      <c r="NWI8"/>
      <c r="NWJ8"/>
      <c r="NWK8"/>
      <c r="NWL8"/>
      <c r="NWM8"/>
      <c r="NWN8"/>
      <c r="NWO8"/>
      <c r="NWP8"/>
      <c r="NWQ8"/>
      <c r="NWR8"/>
      <c r="NWS8"/>
      <c r="NWT8"/>
      <c r="NWU8"/>
      <c r="NWV8"/>
      <c r="NWW8"/>
      <c r="NWX8"/>
      <c r="NWY8"/>
      <c r="NWZ8"/>
      <c r="NXA8"/>
      <c r="NXB8"/>
      <c r="NXC8"/>
      <c r="NXD8"/>
      <c r="NXE8"/>
      <c r="NXF8"/>
      <c r="NXG8"/>
      <c r="NXH8"/>
      <c r="NXI8"/>
      <c r="NXJ8"/>
      <c r="NXK8"/>
      <c r="NXL8"/>
      <c r="NXM8"/>
      <c r="NXN8"/>
      <c r="NXO8"/>
      <c r="NXP8"/>
      <c r="NXQ8"/>
      <c r="NXR8"/>
      <c r="NXS8"/>
      <c r="NXT8"/>
      <c r="NXU8"/>
      <c r="NXV8"/>
      <c r="NXW8"/>
      <c r="NXX8"/>
      <c r="NXY8"/>
      <c r="NXZ8"/>
      <c r="NYA8"/>
      <c r="NYB8"/>
      <c r="NYC8"/>
      <c r="NYD8"/>
      <c r="NYE8"/>
      <c r="NYF8"/>
      <c r="NYG8"/>
      <c r="NYH8"/>
      <c r="NYI8"/>
      <c r="NYJ8"/>
      <c r="NYK8"/>
      <c r="NYL8"/>
      <c r="NYM8"/>
      <c r="NYN8"/>
      <c r="NYO8"/>
      <c r="NYP8"/>
      <c r="NYQ8"/>
      <c r="NYR8"/>
      <c r="NYS8"/>
      <c r="NYT8"/>
      <c r="NYU8"/>
      <c r="NYV8"/>
      <c r="NYW8"/>
      <c r="NYX8"/>
      <c r="NYY8"/>
      <c r="NYZ8"/>
      <c r="NZA8"/>
      <c r="NZB8"/>
      <c r="NZC8"/>
      <c r="NZD8"/>
      <c r="NZE8"/>
      <c r="NZF8"/>
      <c r="NZG8"/>
      <c r="NZH8"/>
      <c r="NZI8"/>
      <c r="NZJ8"/>
      <c r="NZK8"/>
      <c r="NZL8"/>
      <c r="NZM8"/>
      <c r="NZN8"/>
      <c r="NZO8"/>
      <c r="NZP8"/>
      <c r="NZQ8"/>
      <c r="NZR8"/>
      <c r="NZS8"/>
      <c r="NZT8"/>
      <c r="NZU8"/>
      <c r="NZV8"/>
      <c r="NZW8"/>
      <c r="NZX8"/>
      <c r="NZY8"/>
      <c r="NZZ8"/>
      <c r="OAA8"/>
      <c r="OAB8"/>
      <c r="OAC8"/>
      <c r="OAD8"/>
      <c r="OAE8"/>
      <c r="OAF8"/>
      <c r="OAG8"/>
      <c r="OAH8"/>
      <c r="OAI8"/>
      <c r="OAJ8"/>
      <c r="OAK8"/>
      <c r="OAL8"/>
      <c r="OAM8"/>
      <c r="OAN8"/>
      <c r="OAO8"/>
      <c r="OAP8"/>
      <c r="OAQ8"/>
      <c r="OAR8"/>
      <c r="OAS8"/>
      <c r="OAT8"/>
      <c r="OAU8"/>
      <c r="OAV8"/>
      <c r="OAW8"/>
      <c r="OAX8"/>
      <c r="OAY8"/>
      <c r="OAZ8"/>
      <c r="OBA8"/>
      <c r="OBB8"/>
      <c r="OBC8"/>
      <c r="OBD8"/>
      <c r="OBE8"/>
      <c r="OBF8"/>
      <c r="OBG8"/>
      <c r="OBH8"/>
      <c r="OBI8"/>
      <c r="OBJ8"/>
      <c r="OBK8"/>
      <c r="OBL8"/>
      <c r="OBM8"/>
      <c r="OBN8"/>
      <c r="OBO8"/>
      <c r="OBP8"/>
      <c r="OBQ8"/>
      <c r="OBR8"/>
      <c r="OBS8"/>
      <c r="OBT8"/>
      <c r="OBU8"/>
      <c r="OBV8"/>
      <c r="OBW8"/>
      <c r="OBX8"/>
      <c r="OBY8"/>
      <c r="OBZ8"/>
      <c r="OCA8"/>
      <c r="OCB8"/>
      <c r="OCC8"/>
      <c r="OCD8"/>
      <c r="OCE8"/>
      <c r="OCF8"/>
      <c r="OCG8"/>
      <c r="OCH8"/>
      <c r="OCI8"/>
      <c r="OCJ8"/>
      <c r="OCK8"/>
      <c r="OCL8"/>
      <c r="OCM8"/>
      <c r="OCN8"/>
      <c r="OCO8"/>
      <c r="OCP8"/>
      <c r="OCQ8"/>
      <c r="OCR8"/>
      <c r="OCS8"/>
      <c r="OCT8"/>
      <c r="OCU8"/>
      <c r="OCV8"/>
      <c r="OCW8"/>
      <c r="OCX8"/>
      <c r="OCY8"/>
      <c r="OCZ8"/>
      <c r="ODA8"/>
      <c r="ODB8"/>
      <c r="ODC8"/>
      <c r="ODD8"/>
      <c r="ODE8"/>
      <c r="ODF8"/>
      <c r="ODG8"/>
      <c r="ODH8"/>
      <c r="ODI8"/>
      <c r="ODJ8"/>
      <c r="ODK8"/>
      <c r="ODL8"/>
      <c r="ODM8"/>
      <c r="ODN8"/>
      <c r="ODO8"/>
      <c r="ODP8"/>
      <c r="ODQ8"/>
      <c r="ODR8"/>
      <c r="ODS8"/>
      <c r="ODT8"/>
      <c r="ODU8"/>
      <c r="ODV8"/>
      <c r="ODW8"/>
      <c r="ODX8"/>
      <c r="ODY8"/>
      <c r="ODZ8"/>
      <c r="OEA8"/>
      <c r="OEB8"/>
      <c r="OEC8"/>
      <c r="OED8"/>
      <c r="OEE8"/>
      <c r="OEF8"/>
      <c r="OEG8"/>
      <c r="OEH8"/>
      <c r="OEI8"/>
      <c r="OEJ8"/>
      <c r="OEK8"/>
      <c r="OEL8"/>
      <c r="OEM8"/>
      <c r="OEN8"/>
      <c r="OEO8"/>
      <c r="OEP8"/>
      <c r="OEQ8"/>
      <c r="OER8"/>
      <c r="OES8"/>
      <c r="OET8"/>
      <c r="OEU8"/>
      <c r="OEV8"/>
      <c r="OEW8"/>
      <c r="OEX8"/>
      <c r="OEY8"/>
      <c r="OEZ8"/>
      <c r="OFA8"/>
      <c r="OFB8"/>
      <c r="OFC8"/>
      <c r="OFD8"/>
      <c r="OFE8"/>
      <c r="OFF8"/>
      <c r="OFG8"/>
      <c r="OFH8"/>
      <c r="OFI8"/>
      <c r="OFJ8"/>
      <c r="OFK8"/>
      <c r="OFL8"/>
      <c r="OFM8"/>
      <c r="OFN8"/>
      <c r="OFO8"/>
      <c r="OFP8"/>
      <c r="OFQ8"/>
      <c r="OFR8"/>
      <c r="OFS8"/>
      <c r="OFT8"/>
      <c r="OFU8"/>
      <c r="OFV8"/>
      <c r="OFW8"/>
      <c r="OFX8"/>
      <c r="OFY8"/>
      <c r="OFZ8"/>
      <c r="OGA8"/>
      <c r="OGB8"/>
      <c r="OGC8"/>
      <c r="OGD8"/>
      <c r="OGE8"/>
      <c r="OGF8"/>
      <c r="OGG8"/>
      <c r="OGH8"/>
      <c r="OGI8"/>
      <c r="OGJ8"/>
      <c r="OGK8"/>
      <c r="OGL8"/>
      <c r="OGM8"/>
      <c r="OGN8"/>
      <c r="OGO8"/>
      <c r="OGP8"/>
      <c r="OGQ8"/>
      <c r="OGR8"/>
      <c r="OGS8"/>
      <c r="OGT8"/>
      <c r="OGU8"/>
      <c r="OGV8"/>
      <c r="OGW8"/>
      <c r="OGX8"/>
      <c r="OGY8"/>
      <c r="OGZ8"/>
      <c r="OHA8"/>
      <c r="OHB8"/>
      <c r="OHC8"/>
      <c r="OHD8"/>
      <c r="OHE8"/>
      <c r="OHF8"/>
      <c r="OHG8"/>
      <c r="OHH8"/>
      <c r="OHI8"/>
      <c r="OHJ8"/>
      <c r="OHK8"/>
      <c r="OHL8"/>
      <c r="OHM8"/>
      <c r="OHN8"/>
      <c r="OHO8"/>
      <c r="OHP8"/>
      <c r="OHQ8"/>
      <c r="OHR8"/>
      <c r="OHS8"/>
      <c r="OHT8"/>
      <c r="OHU8"/>
      <c r="OHV8"/>
      <c r="OHW8"/>
      <c r="OHX8"/>
      <c r="OHY8"/>
      <c r="OHZ8"/>
      <c r="OIA8"/>
      <c r="OIB8"/>
      <c r="OIC8"/>
      <c r="OID8"/>
      <c r="OIE8"/>
      <c r="OIF8"/>
      <c r="OIG8"/>
      <c r="OIH8"/>
      <c r="OII8"/>
      <c r="OIJ8"/>
      <c r="OIK8"/>
      <c r="OIL8"/>
      <c r="OIM8"/>
      <c r="OIN8"/>
      <c r="OIO8"/>
      <c r="OIP8"/>
      <c r="OIQ8"/>
      <c r="OIR8"/>
      <c r="OIS8"/>
      <c r="OIT8"/>
      <c r="OIU8"/>
      <c r="OIV8"/>
      <c r="OIW8"/>
      <c r="OIX8"/>
      <c r="OIY8"/>
      <c r="OIZ8"/>
      <c r="OJA8"/>
      <c r="OJB8"/>
      <c r="OJC8"/>
      <c r="OJD8"/>
      <c r="OJE8"/>
      <c r="OJF8"/>
      <c r="OJG8"/>
      <c r="OJH8"/>
      <c r="OJI8"/>
      <c r="OJJ8"/>
      <c r="OJK8"/>
      <c r="OJL8"/>
      <c r="OJM8"/>
      <c r="OJN8"/>
      <c r="OJO8"/>
      <c r="OJP8"/>
      <c r="OJQ8"/>
      <c r="OJR8"/>
      <c r="OJS8"/>
      <c r="OJT8"/>
      <c r="OJU8"/>
      <c r="OJV8"/>
      <c r="OJW8"/>
      <c r="OJX8"/>
      <c r="OJY8"/>
      <c r="OJZ8"/>
      <c r="OKA8"/>
      <c r="OKB8"/>
      <c r="OKC8"/>
      <c r="OKD8"/>
      <c r="OKE8"/>
      <c r="OKF8"/>
      <c r="OKG8"/>
      <c r="OKH8"/>
      <c r="OKI8"/>
      <c r="OKJ8"/>
      <c r="OKK8"/>
      <c r="OKL8"/>
      <c r="OKM8"/>
      <c r="OKN8"/>
      <c r="OKO8"/>
      <c r="OKP8"/>
      <c r="OKQ8"/>
      <c r="OKR8"/>
      <c r="OKS8"/>
      <c r="OKT8"/>
      <c r="OKU8"/>
      <c r="OKV8"/>
      <c r="OKW8"/>
      <c r="OKX8"/>
      <c r="OKY8"/>
      <c r="OKZ8"/>
      <c r="OLA8"/>
      <c r="OLB8"/>
      <c r="OLC8"/>
      <c r="OLD8"/>
      <c r="OLE8"/>
      <c r="OLF8"/>
      <c r="OLG8"/>
      <c r="OLH8"/>
      <c r="OLI8"/>
      <c r="OLJ8"/>
      <c r="OLK8"/>
      <c r="OLL8"/>
      <c r="OLM8"/>
      <c r="OLN8"/>
      <c r="OLO8"/>
      <c r="OLP8"/>
      <c r="OLQ8"/>
      <c r="OLR8"/>
      <c r="OLS8"/>
      <c r="OLT8"/>
      <c r="OLU8"/>
      <c r="OLV8"/>
      <c r="OLW8"/>
      <c r="OLX8"/>
      <c r="OLY8"/>
      <c r="OLZ8"/>
      <c r="OMA8"/>
      <c r="OMB8"/>
      <c r="OMC8"/>
      <c r="OMD8"/>
      <c r="OME8"/>
      <c r="OMF8"/>
      <c r="OMG8"/>
      <c r="OMH8"/>
      <c r="OMI8"/>
      <c r="OMJ8"/>
      <c r="OMK8"/>
      <c r="OML8"/>
      <c r="OMM8"/>
      <c r="OMN8"/>
      <c r="OMO8"/>
      <c r="OMP8"/>
      <c r="OMQ8"/>
      <c r="OMR8"/>
      <c r="OMS8"/>
      <c r="OMT8"/>
      <c r="OMU8"/>
      <c r="OMV8"/>
      <c r="OMW8"/>
      <c r="OMX8"/>
      <c r="OMY8"/>
      <c r="OMZ8"/>
      <c r="ONA8"/>
      <c r="ONB8"/>
      <c r="ONC8"/>
      <c r="OND8"/>
      <c r="ONE8"/>
      <c r="ONF8"/>
      <c r="ONG8"/>
      <c r="ONH8"/>
      <c r="ONI8"/>
      <c r="ONJ8"/>
      <c r="ONK8"/>
      <c r="ONL8"/>
      <c r="ONM8"/>
      <c r="ONN8"/>
      <c r="ONO8"/>
      <c r="ONP8"/>
      <c r="ONQ8"/>
      <c r="ONR8"/>
      <c r="ONS8"/>
      <c r="ONT8"/>
      <c r="ONU8"/>
      <c r="ONV8"/>
      <c r="ONW8"/>
      <c r="ONX8"/>
      <c r="ONY8"/>
      <c r="ONZ8"/>
      <c r="OOA8"/>
      <c r="OOB8"/>
      <c r="OOC8"/>
      <c r="OOD8"/>
      <c r="OOE8"/>
      <c r="OOF8"/>
      <c r="OOG8"/>
      <c r="OOH8"/>
      <c r="OOI8"/>
      <c r="OOJ8"/>
      <c r="OOK8"/>
      <c r="OOL8"/>
      <c r="OOM8"/>
      <c r="OON8"/>
      <c r="OOO8"/>
      <c r="OOP8"/>
      <c r="OOQ8"/>
      <c r="OOR8"/>
      <c r="OOS8"/>
      <c r="OOT8"/>
      <c r="OOU8"/>
      <c r="OOV8"/>
      <c r="OOW8"/>
      <c r="OOX8"/>
      <c r="OOY8"/>
      <c r="OOZ8"/>
      <c r="OPA8"/>
      <c r="OPB8"/>
      <c r="OPC8"/>
      <c r="OPD8"/>
      <c r="OPE8"/>
      <c r="OPF8"/>
      <c r="OPG8"/>
      <c r="OPH8"/>
      <c r="OPI8"/>
      <c r="OPJ8"/>
      <c r="OPK8"/>
      <c r="OPL8"/>
      <c r="OPM8"/>
      <c r="OPN8"/>
      <c r="OPO8"/>
      <c r="OPP8"/>
      <c r="OPQ8"/>
      <c r="OPR8"/>
      <c r="OPS8"/>
      <c r="OPT8"/>
      <c r="OPU8"/>
      <c r="OPV8"/>
      <c r="OPW8"/>
      <c r="OPX8"/>
      <c r="OPY8"/>
      <c r="OPZ8"/>
      <c r="OQA8"/>
      <c r="OQB8"/>
      <c r="OQC8"/>
      <c r="OQD8"/>
      <c r="OQE8"/>
      <c r="OQF8"/>
      <c r="OQG8"/>
      <c r="OQH8"/>
      <c r="OQI8"/>
      <c r="OQJ8"/>
      <c r="OQK8"/>
      <c r="OQL8"/>
      <c r="OQM8"/>
      <c r="OQN8"/>
      <c r="OQO8"/>
      <c r="OQP8"/>
      <c r="OQQ8"/>
      <c r="OQR8"/>
      <c r="OQS8"/>
      <c r="OQT8"/>
      <c r="OQU8"/>
      <c r="OQV8"/>
      <c r="OQW8"/>
      <c r="OQX8"/>
      <c r="OQY8"/>
      <c r="OQZ8"/>
      <c r="ORA8"/>
      <c r="ORB8"/>
      <c r="ORC8"/>
      <c r="ORD8"/>
      <c r="ORE8"/>
      <c r="ORF8"/>
      <c r="ORG8"/>
      <c r="ORH8"/>
      <c r="ORI8"/>
      <c r="ORJ8"/>
      <c r="ORK8"/>
      <c r="ORL8"/>
      <c r="ORM8"/>
      <c r="ORN8"/>
      <c r="ORO8"/>
      <c r="ORP8"/>
      <c r="ORQ8"/>
      <c r="ORR8"/>
      <c r="ORS8"/>
      <c r="ORT8"/>
      <c r="ORU8"/>
      <c r="ORV8"/>
      <c r="ORW8"/>
      <c r="ORX8"/>
      <c r="ORY8"/>
      <c r="ORZ8"/>
      <c r="OSA8"/>
      <c r="OSB8"/>
      <c r="OSC8"/>
      <c r="OSD8"/>
      <c r="OSE8"/>
      <c r="OSF8"/>
      <c r="OSG8"/>
      <c r="OSH8"/>
      <c r="OSI8"/>
      <c r="OSJ8"/>
      <c r="OSK8"/>
      <c r="OSL8"/>
      <c r="OSM8"/>
      <c r="OSN8"/>
      <c r="OSO8"/>
      <c r="OSP8"/>
      <c r="OSQ8"/>
      <c r="OSR8"/>
      <c r="OSS8"/>
      <c r="OST8"/>
      <c r="OSU8"/>
      <c r="OSV8"/>
      <c r="OSW8"/>
      <c r="OSX8"/>
      <c r="OSY8"/>
      <c r="OSZ8"/>
      <c r="OTA8"/>
      <c r="OTB8"/>
      <c r="OTC8"/>
      <c r="OTD8"/>
      <c r="OTE8"/>
      <c r="OTF8"/>
      <c r="OTG8"/>
      <c r="OTH8"/>
      <c r="OTI8"/>
      <c r="OTJ8"/>
      <c r="OTK8"/>
      <c r="OTL8"/>
      <c r="OTM8"/>
      <c r="OTN8"/>
      <c r="OTO8"/>
      <c r="OTP8"/>
      <c r="OTQ8"/>
      <c r="OTR8"/>
      <c r="OTS8"/>
      <c r="OTT8"/>
      <c r="OTU8"/>
      <c r="OTV8"/>
      <c r="OTW8"/>
      <c r="OTX8"/>
      <c r="OTY8"/>
      <c r="OTZ8"/>
      <c r="OUA8"/>
      <c r="OUB8"/>
      <c r="OUC8"/>
      <c r="OUD8"/>
      <c r="OUE8"/>
      <c r="OUF8"/>
      <c r="OUG8"/>
      <c r="OUH8"/>
      <c r="OUI8"/>
      <c r="OUJ8"/>
      <c r="OUK8"/>
      <c r="OUL8"/>
      <c r="OUM8"/>
      <c r="OUN8"/>
      <c r="OUO8"/>
      <c r="OUP8"/>
      <c r="OUQ8"/>
      <c r="OUR8"/>
      <c r="OUS8"/>
      <c r="OUT8"/>
      <c r="OUU8"/>
      <c r="OUV8"/>
      <c r="OUW8"/>
      <c r="OUX8"/>
      <c r="OUY8"/>
      <c r="OUZ8"/>
      <c r="OVA8"/>
      <c r="OVB8"/>
      <c r="OVC8"/>
      <c r="OVD8"/>
      <c r="OVE8"/>
      <c r="OVF8"/>
      <c r="OVG8"/>
      <c r="OVH8"/>
      <c r="OVI8"/>
      <c r="OVJ8"/>
      <c r="OVK8"/>
      <c r="OVL8"/>
      <c r="OVM8"/>
      <c r="OVN8"/>
      <c r="OVO8"/>
      <c r="OVP8"/>
      <c r="OVQ8"/>
      <c r="OVR8"/>
      <c r="OVS8"/>
      <c r="OVT8"/>
      <c r="OVU8"/>
      <c r="OVV8"/>
      <c r="OVW8"/>
      <c r="OVX8"/>
      <c r="OVY8"/>
      <c r="OVZ8"/>
      <c r="OWA8"/>
      <c r="OWB8"/>
      <c r="OWC8"/>
      <c r="OWD8"/>
      <c r="OWE8"/>
      <c r="OWF8"/>
      <c r="OWG8"/>
      <c r="OWH8"/>
      <c r="OWI8"/>
      <c r="OWJ8"/>
      <c r="OWK8"/>
      <c r="OWL8"/>
      <c r="OWM8"/>
      <c r="OWN8"/>
      <c r="OWO8"/>
      <c r="OWP8"/>
      <c r="OWQ8"/>
      <c r="OWR8"/>
      <c r="OWS8"/>
      <c r="OWT8"/>
      <c r="OWU8"/>
      <c r="OWV8"/>
      <c r="OWW8"/>
      <c r="OWX8"/>
      <c r="OWY8"/>
      <c r="OWZ8"/>
      <c r="OXA8"/>
      <c r="OXB8"/>
      <c r="OXC8"/>
      <c r="OXD8"/>
      <c r="OXE8"/>
      <c r="OXF8"/>
      <c r="OXG8"/>
      <c r="OXH8"/>
      <c r="OXI8"/>
      <c r="OXJ8"/>
      <c r="OXK8"/>
      <c r="OXL8"/>
      <c r="OXM8"/>
      <c r="OXN8"/>
      <c r="OXO8"/>
      <c r="OXP8"/>
      <c r="OXQ8"/>
      <c r="OXR8"/>
      <c r="OXS8"/>
      <c r="OXT8"/>
      <c r="OXU8"/>
      <c r="OXV8"/>
      <c r="OXW8"/>
      <c r="OXX8"/>
      <c r="OXY8"/>
      <c r="OXZ8"/>
      <c r="OYA8"/>
      <c r="OYB8"/>
      <c r="OYC8"/>
      <c r="OYD8"/>
      <c r="OYE8"/>
      <c r="OYF8"/>
      <c r="OYG8"/>
      <c r="OYH8"/>
      <c r="OYI8"/>
      <c r="OYJ8"/>
      <c r="OYK8"/>
      <c r="OYL8"/>
      <c r="OYM8"/>
      <c r="OYN8"/>
      <c r="OYO8"/>
      <c r="OYP8"/>
      <c r="OYQ8"/>
      <c r="OYR8"/>
      <c r="OYS8"/>
      <c r="OYT8"/>
      <c r="OYU8"/>
      <c r="OYV8"/>
      <c r="OYW8"/>
      <c r="OYX8"/>
      <c r="OYY8"/>
      <c r="OYZ8"/>
      <c r="OZA8"/>
      <c r="OZB8"/>
      <c r="OZC8"/>
      <c r="OZD8"/>
      <c r="OZE8"/>
      <c r="OZF8"/>
      <c r="OZG8"/>
      <c r="OZH8"/>
      <c r="OZI8"/>
      <c r="OZJ8"/>
      <c r="OZK8"/>
      <c r="OZL8"/>
      <c r="OZM8"/>
      <c r="OZN8"/>
      <c r="OZO8"/>
      <c r="OZP8"/>
      <c r="OZQ8"/>
      <c r="OZR8"/>
      <c r="OZS8"/>
      <c r="OZT8"/>
      <c r="OZU8"/>
      <c r="OZV8"/>
      <c r="OZW8"/>
      <c r="OZX8"/>
      <c r="OZY8"/>
      <c r="OZZ8"/>
      <c r="PAA8"/>
      <c r="PAB8"/>
      <c r="PAC8"/>
      <c r="PAD8"/>
      <c r="PAE8"/>
      <c r="PAF8"/>
      <c r="PAG8"/>
      <c r="PAH8"/>
      <c r="PAI8"/>
      <c r="PAJ8"/>
      <c r="PAK8"/>
      <c r="PAL8"/>
      <c r="PAM8"/>
      <c r="PAN8"/>
      <c r="PAO8"/>
      <c r="PAP8"/>
      <c r="PAQ8"/>
      <c r="PAR8"/>
      <c r="PAS8"/>
      <c r="PAT8"/>
      <c r="PAU8"/>
      <c r="PAV8"/>
      <c r="PAW8"/>
      <c r="PAX8"/>
      <c r="PAY8"/>
      <c r="PAZ8"/>
      <c r="PBA8"/>
      <c r="PBB8"/>
      <c r="PBC8"/>
      <c r="PBD8"/>
      <c r="PBE8"/>
      <c r="PBF8"/>
      <c r="PBG8"/>
      <c r="PBH8"/>
      <c r="PBI8"/>
      <c r="PBJ8"/>
      <c r="PBK8"/>
      <c r="PBL8"/>
      <c r="PBM8"/>
      <c r="PBN8"/>
      <c r="PBO8"/>
      <c r="PBP8"/>
      <c r="PBQ8"/>
      <c r="PBR8"/>
      <c r="PBS8"/>
      <c r="PBT8"/>
      <c r="PBU8"/>
      <c r="PBV8"/>
      <c r="PBW8"/>
      <c r="PBX8"/>
      <c r="PBY8"/>
      <c r="PBZ8"/>
      <c r="PCA8"/>
      <c r="PCB8"/>
      <c r="PCC8"/>
      <c r="PCD8"/>
      <c r="PCE8"/>
      <c r="PCF8"/>
      <c r="PCG8"/>
      <c r="PCH8"/>
      <c r="PCI8"/>
      <c r="PCJ8"/>
      <c r="PCK8"/>
      <c r="PCL8"/>
      <c r="PCM8"/>
      <c r="PCN8"/>
      <c r="PCO8"/>
      <c r="PCP8"/>
      <c r="PCQ8"/>
      <c r="PCR8"/>
      <c r="PCS8"/>
      <c r="PCT8"/>
      <c r="PCU8"/>
      <c r="PCV8"/>
      <c r="PCW8"/>
      <c r="PCX8"/>
      <c r="PCY8"/>
      <c r="PCZ8"/>
      <c r="PDA8"/>
      <c r="PDB8"/>
      <c r="PDC8"/>
      <c r="PDD8"/>
      <c r="PDE8"/>
      <c r="PDF8"/>
      <c r="PDG8"/>
      <c r="PDH8"/>
      <c r="PDI8"/>
      <c r="PDJ8"/>
      <c r="PDK8"/>
      <c r="PDL8"/>
      <c r="PDM8"/>
      <c r="PDN8"/>
      <c r="PDO8"/>
      <c r="PDP8"/>
      <c r="PDQ8"/>
      <c r="PDR8"/>
      <c r="PDS8"/>
      <c r="PDT8"/>
      <c r="PDU8"/>
      <c r="PDV8"/>
      <c r="PDW8"/>
      <c r="PDX8"/>
      <c r="PDY8"/>
      <c r="PDZ8"/>
      <c r="PEA8"/>
      <c r="PEB8"/>
      <c r="PEC8"/>
      <c r="PED8"/>
      <c r="PEE8"/>
      <c r="PEF8"/>
      <c r="PEG8"/>
      <c r="PEH8"/>
      <c r="PEI8"/>
      <c r="PEJ8"/>
      <c r="PEK8"/>
      <c r="PEL8"/>
      <c r="PEM8"/>
      <c r="PEN8"/>
      <c r="PEO8"/>
      <c r="PEP8"/>
      <c r="PEQ8"/>
      <c r="PER8"/>
      <c r="PES8"/>
      <c r="PET8"/>
      <c r="PEU8"/>
      <c r="PEV8"/>
      <c r="PEW8"/>
      <c r="PEX8"/>
      <c r="PEY8"/>
      <c r="PEZ8"/>
      <c r="PFA8"/>
      <c r="PFB8"/>
      <c r="PFC8"/>
      <c r="PFD8"/>
      <c r="PFE8"/>
      <c r="PFF8"/>
      <c r="PFG8"/>
      <c r="PFH8"/>
      <c r="PFI8"/>
      <c r="PFJ8"/>
      <c r="PFK8"/>
      <c r="PFL8"/>
      <c r="PFM8"/>
      <c r="PFN8"/>
      <c r="PFO8"/>
      <c r="PFP8"/>
      <c r="PFQ8"/>
      <c r="PFR8"/>
      <c r="PFS8"/>
      <c r="PFT8"/>
      <c r="PFU8"/>
      <c r="PFV8"/>
      <c r="PFW8"/>
      <c r="PFX8"/>
      <c r="PFY8"/>
      <c r="PFZ8"/>
      <c r="PGA8"/>
      <c r="PGB8"/>
      <c r="PGC8"/>
      <c r="PGD8"/>
      <c r="PGE8"/>
      <c r="PGF8"/>
      <c r="PGG8"/>
      <c r="PGH8"/>
      <c r="PGI8"/>
      <c r="PGJ8"/>
      <c r="PGK8"/>
      <c r="PGL8"/>
      <c r="PGM8"/>
      <c r="PGN8"/>
      <c r="PGO8"/>
      <c r="PGP8"/>
      <c r="PGQ8"/>
      <c r="PGR8"/>
      <c r="PGS8"/>
      <c r="PGT8"/>
      <c r="PGU8"/>
      <c r="PGV8"/>
      <c r="PGW8"/>
      <c r="PGX8"/>
      <c r="PGY8"/>
      <c r="PGZ8"/>
      <c r="PHA8"/>
      <c r="PHB8"/>
      <c r="PHC8"/>
      <c r="PHD8"/>
      <c r="PHE8"/>
      <c r="PHF8"/>
      <c r="PHG8"/>
      <c r="PHH8"/>
      <c r="PHI8"/>
      <c r="PHJ8"/>
      <c r="PHK8"/>
      <c r="PHL8"/>
      <c r="PHM8"/>
      <c r="PHN8"/>
      <c r="PHO8"/>
      <c r="PHP8"/>
      <c r="PHQ8"/>
      <c r="PHR8"/>
      <c r="PHS8"/>
      <c r="PHT8"/>
      <c r="PHU8"/>
      <c r="PHV8"/>
      <c r="PHW8"/>
      <c r="PHX8"/>
      <c r="PHY8"/>
      <c r="PHZ8"/>
      <c r="PIA8"/>
      <c r="PIB8"/>
      <c r="PIC8"/>
      <c r="PID8"/>
      <c r="PIE8"/>
      <c r="PIF8"/>
      <c r="PIG8"/>
      <c r="PIH8"/>
      <c r="PII8"/>
      <c r="PIJ8"/>
      <c r="PIK8"/>
      <c r="PIL8"/>
      <c r="PIM8"/>
      <c r="PIN8"/>
      <c r="PIO8"/>
      <c r="PIP8"/>
      <c r="PIQ8"/>
      <c r="PIR8"/>
      <c r="PIS8"/>
      <c r="PIT8"/>
      <c r="PIU8"/>
      <c r="PIV8"/>
      <c r="PIW8"/>
      <c r="PIX8"/>
      <c r="PIY8"/>
      <c r="PIZ8"/>
      <c r="PJA8"/>
      <c r="PJB8"/>
      <c r="PJC8"/>
      <c r="PJD8"/>
      <c r="PJE8"/>
      <c r="PJF8"/>
      <c r="PJG8"/>
      <c r="PJH8"/>
      <c r="PJI8"/>
      <c r="PJJ8"/>
      <c r="PJK8"/>
      <c r="PJL8"/>
      <c r="PJM8"/>
      <c r="PJN8"/>
      <c r="PJO8"/>
      <c r="PJP8"/>
      <c r="PJQ8"/>
      <c r="PJR8"/>
      <c r="PJS8"/>
      <c r="PJT8"/>
      <c r="PJU8"/>
      <c r="PJV8"/>
      <c r="PJW8"/>
      <c r="PJX8"/>
      <c r="PJY8"/>
      <c r="PJZ8"/>
      <c r="PKA8"/>
      <c r="PKB8"/>
      <c r="PKC8"/>
      <c r="PKD8"/>
      <c r="PKE8"/>
      <c r="PKF8"/>
      <c r="PKG8"/>
      <c r="PKH8"/>
      <c r="PKI8"/>
      <c r="PKJ8"/>
      <c r="PKK8"/>
      <c r="PKL8"/>
      <c r="PKM8"/>
      <c r="PKN8"/>
      <c r="PKO8"/>
      <c r="PKP8"/>
      <c r="PKQ8"/>
      <c r="PKR8"/>
      <c r="PKS8"/>
      <c r="PKT8"/>
      <c r="PKU8"/>
      <c r="PKV8"/>
      <c r="PKW8"/>
      <c r="PKX8"/>
      <c r="PKY8"/>
      <c r="PKZ8"/>
      <c r="PLA8"/>
      <c r="PLB8"/>
      <c r="PLC8"/>
      <c r="PLD8"/>
      <c r="PLE8"/>
      <c r="PLF8"/>
      <c r="PLG8"/>
      <c r="PLH8"/>
      <c r="PLI8"/>
      <c r="PLJ8"/>
      <c r="PLK8"/>
      <c r="PLL8"/>
      <c r="PLM8"/>
      <c r="PLN8"/>
      <c r="PLO8"/>
      <c r="PLP8"/>
      <c r="PLQ8"/>
      <c r="PLR8"/>
      <c r="PLS8"/>
      <c r="PLT8"/>
      <c r="PLU8"/>
      <c r="PLV8"/>
      <c r="PLW8"/>
      <c r="PLX8"/>
      <c r="PLY8"/>
      <c r="PLZ8"/>
      <c r="PMA8"/>
      <c r="PMB8"/>
      <c r="PMC8"/>
      <c r="PMD8"/>
      <c r="PME8"/>
      <c r="PMF8"/>
      <c r="PMG8"/>
      <c r="PMH8"/>
      <c r="PMI8"/>
      <c r="PMJ8"/>
      <c r="PMK8"/>
      <c r="PML8"/>
      <c r="PMM8"/>
      <c r="PMN8"/>
      <c r="PMO8"/>
      <c r="PMP8"/>
      <c r="PMQ8"/>
      <c r="PMR8"/>
      <c r="PMS8"/>
      <c r="PMT8"/>
      <c r="PMU8"/>
      <c r="PMV8"/>
      <c r="PMW8"/>
      <c r="PMX8"/>
      <c r="PMY8"/>
      <c r="PMZ8"/>
      <c r="PNA8"/>
      <c r="PNB8"/>
      <c r="PNC8"/>
      <c r="PND8"/>
      <c r="PNE8"/>
      <c r="PNF8"/>
      <c r="PNG8"/>
      <c r="PNH8"/>
      <c r="PNI8"/>
      <c r="PNJ8"/>
      <c r="PNK8"/>
      <c r="PNL8"/>
      <c r="PNM8"/>
      <c r="PNN8"/>
      <c r="PNO8"/>
      <c r="PNP8"/>
      <c r="PNQ8"/>
      <c r="PNR8"/>
      <c r="PNS8"/>
      <c r="PNT8"/>
      <c r="PNU8"/>
      <c r="PNV8"/>
      <c r="PNW8"/>
      <c r="PNX8"/>
      <c r="PNY8"/>
      <c r="PNZ8"/>
      <c r="POA8"/>
      <c r="POB8"/>
      <c r="POC8"/>
      <c r="POD8"/>
      <c r="POE8"/>
      <c r="POF8"/>
      <c r="POG8"/>
      <c r="POH8"/>
      <c r="POI8"/>
      <c r="POJ8"/>
      <c r="POK8"/>
      <c r="POL8"/>
      <c r="POM8"/>
      <c r="PON8"/>
      <c r="POO8"/>
      <c r="POP8"/>
      <c r="POQ8"/>
      <c r="POR8"/>
      <c r="POS8"/>
      <c r="POT8"/>
      <c r="POU8"/>
      <c r="POV8"/>
      <c r="POW8"/>
      <c r="POX8"/>
      <c r="POY8"/>
      <c r="POZ8"/>
      <c r="PPA8"/>
      <c r="PPB8"/>
      <c r="PPC8"/>
      <c r="PPD8"/>
      <c r="PPE8"/>
      <c r="PPF8"/>
      <c r="PPG8"/>
      <c r="PPH8"/>
      <c r="PPI8"/>
      <c r="PPJ8"/>
      <c r="PPK8"/>
      <c r="PPL8"/>
      <c r="PPM8"/>
      <c r="PPN8"/>
      <c r="PPO8"/>
      <c r="PPP8"/>
      <c r="PPQ8"/>
      <c r="PPR8"/>
      <c r="PPS8"/>
      <c r="PPT8"/>
      <c r="PPU8"/>
      <c r="PPV8"/>
      <c r="PPW8"/>
      <c r="PPX8"/>
      <c r="PPY8"/>
      <c r="PPZ8"/>
      <c r="PQA8"/>
      <c r="PQB8"/>
      <c r="PQC8"/>
      <c r="PQD8"/>
      <c r="PQE8"/>
      <c r="PQF8"/>
      <c r="PQG8"/>
      <c r="PQH8"/>
      <c r="PQI8"/>
      <c r="PQJ8"/>
      <c r="PQK8"/>
      <c r="PQL8"/>
      <c r="PQM8"/>
      <c r="PQN8"/>
      <c r="PQO8"/>
      <c r="PQP8"/>
      <c r="PQQ8"/>
      <c r="PQR8"/>
      <c r="PQS8"/>
      <c r="PQT8"/>
      <c r="PQU8"/>
      <c r="PQV8"/>
      <c r="PQW8"/>
      <c r="PQX8"/>
      <c r="PQY8"/>
      <c r="PQZ8"/>
      <c r="PRA8"/>
      <c r="PRB8"/>
      <c r="PRC8"/>
      <c r="PRD8"/>
      <c r="PRE8"/>
      <c r="PRF8"/>
      <c r="PRG8"/>
      <c r="PRH8"/>
      <c r="PRI8"/>
      <c r="PRJ8"/>
      <c r="PRK8"/>
      <c r="PRL8"/>
      <c r="PRM8"/>
      <c r="PRN8"/>
      <c r="PRO8"/>
      <c r="PRP8"/>
      <c r="PRQ8"/>
      <c r="PRR8"/>
      <c r="PRS8"/>
      <c r="PRT8"/>
      <c r="PRU8"/>
      <c r="PRV8"/>
      <c r="PRW8"/>
      <c r="PRX8"/>
      <c r="PRY8"/>
      <c r="PRZ8"/>
      <c r="PSA8"/>
      <c r="PSB8"/>
      <c r="PSC8"/>
      <c r="PSD8"/>
      <c r="PSE8"/>
      <c r="PSF8"/>
      <c r="PSG8"/>
      <c r="PSH8"/>
      <c r="PSI8"/>
      <c r="PSJ8"/>
      <c r="PSK8"/>
      <c r="PSL8"/>
      <c r="PSM8"/>
      <c r="PSN8"/>
      <c r="PSO8"/>
      <c r="PSP8"/>
      <c r="PSQ8"/>
      <c r="PSR8"/>
      <c r="PSS8"/>
      <c r="PST8"/>
      <c r="PSU8"/>
      <c r="PSV8"/>
      <c r="PSW8"/>
      <c r="PSX8"/>
      <c r="PSY8"/>
      <c r="PSZ8"/>
      <c r="PTA8"/>
      <c r="PTB8"/>
      <c r="PTC8"/>
      <c r="PTD8"/>
      <c r="PTE8"/>
      <c r="PTF8"/>
      <c r="PTG8"/>
      <c r="PTH8"/>
      <c r="PTI8"/>
      <c r="PTJ8"/>
      <c r="PTK8"/>
      <c r="PTL8"/>
      <c r="PTM8"/>
      <c r="PTN8"/>
      <c r="PTO8"/>
      <c r="PTP8"/>
      <c r="PTQ8"/>
      <c r="PTR8"/>
      <c r="PTS8"/>
      <c r="PTT8"/>
      <c r="PTU8"/>
      <c r="PTV8"/>
      <c r="PTW8"/>
      <c r="PTX8"/>
      <c r="PTY8"/>
      <c r="PTZ8"/>
      <c r="PUA8"/>
      <c r="PUB8"/>
      <c r="PUC8"/>
      <c r="PUD8"/>
      <c r="PUE8"/>
      <c r="PUF8"/>
      <c r="PUG8"/>
      <c r="PUH8"/>
      <c r="PUI8"/>
      <c r="PUJ8"/>
      <c r="PUK8"/>
      <c r="PUL8"/>
      <c r="PUM8"/>
      <c r="PUN8"/>
      <c r="PUO8"/>
      <c r="PUP8"/>
      <c r="PUQ8"/>
      <c r="PUR8"/>
      <c r="PUS8"/>
      <c r="PUT8"/>
      <c r="PUU8"/>
      <c r="PUV8"/>
      <c r="PUW8"/>
      <c r="PUX8"/>
      <c r="PUY8"/>
      <c r="PUZ8"/>
      <c r="PVA8"/>
      <c r="PVB8"/>
      <c r="PVC8"/>
      <c r="PVD8"/>
      <c r="PVE8"/>
      <c r="PVF8"/>
      <c r="PVG8"/>
      <c r="PVH8"/>
      <c r="PVI8"/>
      <c r="PVJ8"/>
      <c r="PVK8"/>
      <c r="PVL8"/>
      <c r="PVM8"/>
      <c r="PVN8"/>
      <c r="PVO8"/>
      <c r="PVP8"/>
      <c r="PVQ8"/>
      <c r="PVR8"/>
      <c r="PVS8"/>
      <c r="PVT8"/>
      <c r="PVU8"/>
      <c r="PVV8"/>
      <c r="PVW8"/>
      <c r="PVX8"/>
      <c r="PVY8"/>
      <c r="PVZ8"/>
      <c r="PWA8"/>
      <c r="PWB8"/>
      <c r="PWC8"/>
      <c r="PWD8"/>
      <c r="PWE8"/>
      <c r="PWF8"/>
      <c r="PWG8"/>
      <c r="PWH8"/>
      <c r="PWI8"/>
      <c r="PWJ8"/>
      <c r="PWK8"/>
      <c r="PWL8"/>
      <c r="PWM8"/>
      <c r="PWN8"/>
      <c r="PWO8"/>
      <c r="PWP8"/>
      <c r="PWQ8"/>
      <c r="PWR8"/>
      <c r="PWS8"/>
      <c r="PWT8"/>
      <c r="PWU8"/>
      <c r="PWV8"/>
      <c r="PWW8"/>
      <c r="PWX8"/>
      <c r="PWY8"/>
      <c r="PWZ8"/>
      <c r="PXA8"/>
      <c r="PXB8"/>
      <c r="PXC8"/>
      <c r="PXD8"/>
      <c r="PXE8"/>
      <c r="PXF8"/>
      <c r="PXG8"/>
      <c r="PXH8"/>
      <c r="PXI8"/>
      <c r="PXJ8"/>
      <c r="PXK8"/>
      <c r="PXL8"/>
      <c r="PXM8"/>
      <c r="PXN8"/>
      <c r="PXO8"/>
      <c r="PXP8"/>
      <c r="PXQ8"/>
      <c r="PXR8"/>
      <c r="PXS8"/>
      <c r="PXT8"/>
      <c r="PXU8"/>
      <c r="PXV8"/>
      <c r="PXW8"/>
      <c r="PXX8"/>
      <c r="PXY8"/>
      <c r="PXZ8"/>
      <c r="PYA8"/>
      <c r="PYB8"/>
      <c r="PYC8"/>
      <c r="PYD8"/>
      <c r="PYE8"/>
      <c r="PYF8"/>
      <c r="PYG8"/>
      <c r="PYH8"/>
      <c r="PYI8"/>
      <c r="PYJ8"/>
      <c r="PYK8"/>
      <c r="PYL8"/>
      <c r="PYM8"/>
      <c r="PYN8"/>
      <c r="PYO8"/>
      <c r="PYP8"/>
      <c r="PYQ8"/>
      <c r="PYR8"/>
      <c r="PYS8"/>
      <c r="PYT8"/>
      <c r="PYU8"/>
      <c r="PYV8"/>
      <c r="PYW8"/>
      <c r="PYX8"/>
      <c r="PYY8"/>
      <c r="PYZ8"/>
      <c r="PZA8"/>
      <c r="PZB8"/>
      <c r="PZC8"/>
      <c r="PZD8"/>
      <c r="PZE8"/>
      <c r="PZF8"/>
      <c r="PZG8"/>
      <c r="PZH8"/>
      <c r="PZI8"/>
      <c r="PZJ8"/>
      <c r="PZK8"/>
      <c r="PZL8"/>
      <c r="PZM8"/>
      <c r="PZN8"/>
      <c r="PZO8"/>
      <c r="PZP8"/>
      <c r="PZQ8"/>
      <c r="PZR8"/>
      <c r="PZS8"/>
      <c r="PZT8"/>
      <c r="PZU8"/>
      <c r="PZV8"/>
      <c r="PZW8"/>
      <c r="PZX8"/>
      <c r="PZY8"/>
      <c r="PZZ8"/>
      <c r="QAA8"/>
      <c r="QAB8"/>
      <c r="QAC8"/>
      <c r="QAD8"/>
      <c r="QAE8"/>
      <c r="QAF8"/>
      <c r="QAG8"/>
      <c r="QAH8"/>
      <c r="QAI8"/>
      <c r="QAJ8"/>
      <c r="QAK8"/>
      <c r="QAL8"/>
      <c r="QAM8"/>
      <c r="QAN8"/>
      <c r="QAO8"/>
      <c r="QAP8"/>
      <c r="QAQ8"/>
      <c r="QAR8"/>
      <c r="QAS8"/>
      <c r="QAT8"/>
      <c r="QAU8"/>
      <c r="QAV8"/>
      <c r="QAW8"/>
      <c r="QAX8"/>
      <c r="QAY8"/>
      <c r="QAZ8"/>
      <c r="QBA8"/>
      <c r="QBB8"/>
      <c r="QBC8"/>
      <c r="QBD8"/>
      <c r="QBE8"/>
      <c r="QBF8"/>
      <c r="QBG8"/>
      <c r="QBH8"/>
      <c r="QBI8"/>
      <c r="QBJ8"/>
      <c r="QBK8"/>
      <c r="QBL8"/>
      <c r="QBM8"/>
      <c r="QBN8"/>
      <c r="QBO8"/>
      <c r="QBP8"/>
      <c r="QBQ8"/>
      <c r="QBR8"/>
      <c r="QBS8"/>
      <c r="QBT8"/>
      <c r="QBU8"/>
      <c r="QBV8"/>
      <c r="QBW8"/>
      <c r="QBX8"/>
      <c r="QBY8"/>
      <c r="QBZ8"/>
      <c r="QCA8"/>
      <c r="QCB8"/>
      <c r="QCC8"/>
      <c r="QCD8"/>
      <c r="QCE8"/>
      <c r="QCF8"/>
      <c r="QCG8"/>
      <c r="QCH8"/>
      <c r="QCI8"/>
      <c r="QCJ8"/>
      <c r="QCK8"/>
      <c r="QCL8"/>
      <c r="QCM8"/>
      <c r="QCN8"/>
      <c r="QCO8"/>
      <c r="QCP8"/>
      <c r="QCQ8"/>
      <c r="QCR8"/>
      <c r="QCS8"/>
      <c r="QCT8"/>
      <c r="QCU8"/>
      <c r="QCV8"/>
      <c r="QCW8"/>
      <c r="QCX8"/>
      <c r="QCY8"/>
      <c r="QCZ8"/>
      <c r="QDA8"/>
      <c r="QDB8"/>
      <c r="QDC8"/>
      <c r="QDD8"/>
      <c r="QDE8"/>
      <c r="QDF8"/>
      <c r="QDG8"/>
      <c r="QDH8"/>
      <c r="QDI8"/>
      <c r="QDJ8"/>
      <c r="QDK8"/>
      <c r="QDL8"/>
      <c r="QDM8"/>
      <c r="QDN8"/>
      <c r="QDO8"/>
      <c r="QDP8"/>
      <c r="QDQ8"/>
      <c r="QDR8"/>
      <c r="QDS8"/>
      <c r="QDT8"/>
      <c r="QDU8"/>
      <c r="QDV8"/>
      <c r="QDW8"/>
      <c r="QDX8"/>
      <c r="QDY8"/>
      <c r="QDZ8"/>
      <c r="QEA8"/>
      <c r="QEB8"/>
      <c r="QEC8"/>
      <c r="QED8"/>
      <c r="QEE8"/>
      <c r="QEF8"/>
      <c r="QEG8"/>
      <c r="QEH8"/>
      <c r="QEI8"/>
      <c r="QEJ8"/>
      <c r="QEK8"/>
      <c r="QEL8"/>
      <c r="QEM8"/>
      <c r="QEN8"/>
      <c r="QEO8"/>
      <c r="QEP8"/>
      <c r="QEQ8"/>
      <c r="QER8"/>
      <c r="QES8"/>
      <c r="QET8"/>
      <c r="QEU8"/>
      <c r="QEV8"/>
      <c r="QEW8"/>
      <c r="QEX8"/>
      <c r="QEY8"/>
      <c r="QEZ8"/>
      <c r="QFA8"/>
      <c r="QFB8"/>
      <c r="QFC8"/>
      <c r="QFD8"/>
      <c r="QFE8"/>
      <c r="QFF8"/>
      <c r="QFG8"/>
      <c r="QFH8"/>
      <c r="QFI8"/>
      <c r="QFJ8"/>
      <c r="QFK8"/>
      <c r="QFL8"/>
      <c r="QFM8"/>
      <c r="QFN8"/>
      <c r="QFO8"/>
      <c r="QFP8"/>
      <c r="QFQ8"/>
      <c r="QFR8"/>
      <c r="QFS8"/>
      <c r="QFT8"/>
      <c r="QFU8"/>
      <c r="QFV8"/>
      <c r="QFW8"/>
      <c r="QFX8"/>
      <c r="QFY8"/>
      <c r="QFZ8"/>
      <c r="QGA8"/>
      <c r="QGB8"/>
      <c r="QGC8"/>
      <c r="QGD8"/>
      <c r="QGE8"/>
      <c r="QGF8"/>
      <c r="QGG8"/>
      <c r="QGH8"/>
      <c r="QGI8"/>
      <c r="QGJ8"/>
      <c r="QGK8"/>
      <c r="QGL8"/>
      <c r="QGM8"/>
      <c r="QGN8"/>
      <c r="QGO8"/>
      <c r="QGP8"/>
      <c r="QGQ8"/>
      <c r="QGR8"/>
      <c r="QGS8"/>
      <c r="QGT8"/>
      <c r="QGU8"/>
      <c r="QGV8"/>
      <c r="QGW8"/>
      <c r="QGX8"/>
      <c r="QGY8"/>
      <c r="QGZ8"/>
      <c r="QHA8"/>
      <c r="QHB8"/>
      <c r="QHC8"/>
      <c r="QHD8"/>
      <c r="QHE8"/>
      <c r="QHF8"/>
      <c r="QHG8"/>
      <c r="QHH8"/>
      <c r="QHI8"/>
      <c r="QHJ8"/>
      <c r="QHK8"/>
      <c r="QHL8"/>
      <c r="QHM8"/>
      <c r="QHN8"/>
      <c r="QHO8"/>
      <c r="QHP8"/>
      <c r="QHQ8"/>
      <c r="QHR8"/>
      <c r="QHS8"/>
      <c r="QHT8"/>
      <c r="QHU8"/>
      <c r="QHV8"/>
      <c r="QHW8"/>
      <c r="QHX8"/>
      <c r="QHY8"/>
      <c r="QHZ8"/>
      <c r="QIA8"/>
      <c r="QIB8"/>
      <c r="QIC8"/>
      <c r="QID8"/>
      <c r="QIE8"/>
      <c r="QIF8"/>
      <c r="QIG8"/>
      <c r="QIH8"/>
      <c r="QII8"/>
      <c r="QIJ8"/>
      <c r="QIK8"/>
      <c r="QIL8"/>
      <c r="QIM8"/>
      <c r="QIN8"/>
      <c r="QIO8"/>
      <c r="QIP8"/>
      <c r="QIQ8"/>
      <c r="QIR8"/>
      <c r="QIS8"/>
      <c r="QIT8"/>
      <c r="QIU8"/>
      <c r="QIV8"/>
      <c r="QIW8"/>
      <c r="QIX8"/>
      <c r="QIY8"/>
      <c r="QIZ8"/>
      <c r="QJA8"/>
      <c r="QJB8"/>
      <c r="QJC8"/>
      <c r="QJD8"/>
      <c r="QJE8"/>
      <c r="QJF8"/>
      <c r="QJG8"/>
      <c r="QJH8"/>
      <c r="QJI8"/>
      <c r="QJJ8"/>
      <c r="QJK8"/>
      <c r="QJL8"/>
      <c r="QJM8"/>
      <c r="QJN8"/>
      <c r="QJO8"/>
      <c r="QJP8"/>
      <c r="QJQ8"/>
      <c r="QJR8"/>
      <c r="QJS8"/>
      <c r="QJT8"/>
      <c r="QJU8"/>
      <c r="QJV8"/>
      <c r="QJW8"/>
      <c r="QJX8"/>
      <c r="QJY8"/>
      <c r="QJZ8"/>
      <c r="QKA8"/>
      <c r="QKB8"/>
      <c r="QKC8"/>
      <c r="QKD8"/>
      <c r="QKE8"/>
      <c r="QKF8"/>
      <c r="QKG8"/>
      <c r="QKH8"/>
      <c r="QKI8"/>
      <c r="QKJ8"/>
      <c r="QKK8"/>
      <c r="QKL8"/>
      <c r="QKM8"/>
      <c r="QKN8"/>
      <c r="QKO8"/>
      <c r="QKP8"/>
      <c r="QKQ8"/>
      <c r="QKR8"/>
      <c r="QKS8"/>
      <c r="QKT8"/>
      <c r="QKU8"/>
      <c r="QKV8"/>
      <c r="QKW8"/>
      <c r="QKX8"/>
      <c r="QKY8"/>
      <c r="QKZ8"/>
      <c r="QLA8"/>
      <c r="QLB8"/>
      <c r="QLC8"/>
      <c r="QLD8"/>
      <c r="QLE8"/>
      <c r="QLF8"/>
      <c r="QLG8"/>
      <c r="QLH8"/>
      <c r="QLI8"/>
      <c r="QLJ8"/>
      <c r="QLK8"/>
      <c r="QLL8"/>
      <c r="QLM8"/>
      <c r="QLN8"/>
      <c r="QLO8"/>
      <c r="QLP8"/>
      <c r="QLQ8"/>
      <c r="QLR8"/>
      <c r="QLS8"/>
      <c r="QLT8"/>
      <c r="QLU8"/>
      <c r="QLV8"/>
      <c r="QLW8"/>
      <c r="QLX8"/>
      <c r="QLY8"/>
      <c r="QLZ8"/>
      <c r="QMA8"/>
      <c r="QMB8"/>
      <c r="QMC8"/>
      <c r="QMD8"/>
      <c r="QME8"/>
      <c r="QMF8"/>
      <c r="QMG8"/>
      <c r="QMH8"/>
      <c r="QMI8"/>
      <c r="QMJ8"/>
      <c r="QMK8"/>
      <c r="QML8"/>
      <c r="QMM8"/>
      <c r="QMN8"/>
      <c r="QMO8"/>
      <c r="QMP8"/>
      <c r="QMQ8"/>
      <c r="QMR8"/>
      <c r="QMS8"/>
      <c r="QMT8"/>
      <c r="QMU8"/>
      <c r="QMV8"/>
      <c r="QMW8"/>
      <c r="QMX8"/>
      <c r="QMY8"/>
      <c r="QMZ8"/>
      <c r="QNA8"/>
      <c r="QNB8"/>
      <c r="QNC8"/>
      <c r="QND8"/>
      <c r="QNE8"/>
      <c r="QNF8"/>
      <c r="QNG8"/>
      <c r="QNH8"/>
      <c r="QNI8"/>
      <c r="QNJ8"/>
      <c r="QNK8"/>
      <c r="QNL8"/>
      <c r="QNM8"/>
      <c r="QNN8"/>
      <c r="QNO8"/>
      <c r="QNP8"/>
      <c r="QNQ8"/>
      <c r="QNR8"/>
      <c r="QNS8"/>
      <c r="QNT8"/>
      <c r="QNU8"/>
      <c r="QNV8"/>
      <c r="QNW8"/>
      <c r="QNX8"/>
      <c r="QNY8"/>
      <c r="QNZ8"/>
      <c r="QOA8"/>
      <c r="QOB8"/>
      <c r="QOC8"/>
      <c r="QOD8"/>
      <c r="QOE8"/>
      <c r="QOF8"/>
      <c r="QOG8"/>
      <c r="QOH8"/>
      <c r="QOI8"/>
      <c r="QOJ8"/>
      <c r="QOK8"/>
      <c r="QOL8"/>
      <c r="QOM8"/>
      <c r="QON8"/>
      <c r="QOO8"/>
      <c r="QOP8"/>
      <c r="QOQ8"/>
      <c r="QOR8"/>
      <c r="QOS8"/>
      <c r="QOT8"/>
      <c r="QOU8"/>
      <c r="QOV8"/>
      <c r="QOW8"/>
      <c r="QOX8"/>
      <c r="QOY8"/>
      <c r="QOZ8"/>
      <c r="QPA8"/>
      <c r="QPB8"/>
      <c r="QPC8"/>
      <c r="QPD8"/>
      <c r="QPE8"/>
      <c r="QPF8"/>
      <c r="QPG8"/>
      <c r="QPH8"/>
      <c r="QPI8"/>
      <c r="QPJ8"/>
      <c r="QPK8"/>
      <c r="QPL8"/>
      <c r="QPM8"/>
      <c r="QPN8"/>
      <c r="QPO8"/>
      <c r="QPP8"/>
      <c r="QPQ8"/>
      <c r="QPR8"/>
      <c r="QPS8"/>
      <c r="QPT8"/>
      <c r="QPU8"/>
      <c r="QPV8"/>
      <c r="QPW8"/>
      <c r="QPX8"/>
      <c r="QPY8"/>
      <c r="QPZ8"/>
      <c r="QQA8"/>
      <c r="QQB8"/>
      <c r="QQC8"/>
      <c r="QQD8"/>
      <c r="QQE8"/>
      <c r="QQF8"/>
      <c r="QQG8"/>
      <c r="QQH8"/>
      <c r="QQI8"/>
      <c r="QQJ8"/>
      <c r="QQK8"/>
      <c r="QQL8"/>
      <c r="QQM8"/>
      <c r="QQN8"/>
      <c r="QQO8"/>
      <c r="QQP8"/>
      <c r="QQQ8"/>
      <c r="QQR8"/>
      <c r="QQS8"/>
      <c r="QQT8"/>
      <c r="QQU8"/>
      <c r="QQV8"/>
      <c r="QQW8"/>
      <c r="QQX8"/>
      <c r="QQY8"/>
      <c r="QQZ8"/>
      <c r="QRA8"/>
      <c r="QRB8"/>
      <c r="QRC8"/>
      <c r="QRD8"/>
      <c r="QRE8"/>
      <c r="QRF8"/>
      <c r="QRG8"/>
      <c r="QRH8"/>
      <c r="QRI8"/>
      <c r="QRJ8"/>
      <c r="QRK8"/>
      <c r="QRL8"/>
      <c r="QRM8"/>
      <c r="QRN8"/>
      <c r="QRO8"/>
      <c r="QRP8"/>
      <c r="QRQ8"/>
      <c r="QRR8"/>
      <c r="QRS8"/>
      <c r="QRT8"/>
      <c r="QRU8"/>
      <c r="QRV8"/>
      <c r="QRW8"/>
      <c r="QRX8"/>
      <c r="QRY8"/>
      <c r="QRZ8"/>
      <c r="QSA8"/>
      <c r="QSB8"/>
      <c r="QSC8"/>
      <c r="QSD8"/>
      <c r="QSE8"/>
      <c r="QSF8"/>
      <c r="QSG8"/>
      <c r="QSH8"/>
      <c r="QSI8"/>
      <c r="QSJ8"/>
      <c r="QSK8"/>
      <c r="QSL8"/>
      <c r="QSM8"/>
      <c r="QSN8"/>
      <c r="QSO8"/>
      <c r="QSP8"/>
      <c r="QSQ8"/>
      <c r="QSR8"/>
      <c r="QSS8"/>
      <c r="QST8"/>
      <c r="QSU8"/>
      <c r="QSV8"/>
      <c r="QSW8"/>
      <c r="QSX8"/>
      <c r="QSY8"/>
      <c r="QSZ8"/>
      <c r="QTA8"/>
      <c r="QTB8"/>
      <c r="QTC8"/>
      <c r="QTD8"/>
      <c r="QTE8"/>
      <c r="QTF8"/>
      <c r="QTG8"/>
      <c r="QTH8"/>
      <c r="QTI8"/>
      <c r="QTJ8"/>
      <c r="QTK8"/>
      <c r="QTL8"/>
      <c r="QTM8"/>
      <c r="QTN8"/>
      <c r="QTO8"/>
      <c r="QTP8"/>
      <c r="QTQ8"/>
      <c r="QTR8"/>
      <c r="QTS8"/>
      <c r="QTT8"/>
      <c r="QTU8"/>
      <c r="QTV8"/>
      <c r="QTW8"/>
      <c r="QTX8"/>
      <c r="QTY8"/>
      <c r="QTZ8"/>
      <c r="QUA8"/>
      <c r="QUB8"/>
      <c r="QUC8"/>
      <c r="QUD8"/>
      <c r="QUE8"/>
      <c r="QUF8"/>
      <c r="QUG8"/>
      <c r="QUH8"/>
      <c r="QUI8"/>
      <c r="QUJ8"/>
      <c r="QUK8"/>
      <c r="QUL8"/>
      <c r="QUM8"/>
      <c r="QUN8"/>
      <c r="QUO8"/>
      <c r="QUP8"/>
      <c r="QUQ8"/>
      <c r="QUR8"/>
      <c r="QUS8"/>
      <c r="QUT8"/>
      <c r="QUU8"/>
      <c r="QUV8"/>
      <c r="QUW8"/>
      <c r="QUX8"/>
      <c r="QUY8"/>
      <c r="QUZ8"/>
      <c r="QVA8"/>
      <c r="QVB8"/>
      <c r="QVC8"/>
      <c r="QVD8"/>
      <c r="QVE8"/>
      <c r="QVF8"/>
      <c r="QVG8"/>
      <c r="QVH8"/>
      <c r="QVI8"/>
      <c r="QVJ8"/>
      <c r="QVK8"/>
      <c r="QVL8"/>
      <c r="QVM8"/>
      <c r="QVN8"/>
      <c r="QVO8"/>
      <c r="QVP8"/>
      <c r="QVQ8"/>
      <c r="QVR8"/>
      <c r="QVS8"/>
      <c r="QVT8"/>
      <c r="QVU8"/>
      <c r="QVV8"/>
      <c r="QVW8"/>
      <c r="QVX8"/>
      <c r="QVY8"/>
      <c r="QVZ8"/>
      <c r="QWA8"/>
      <c r="QWB8"/>
      <c r="QWC8"/>
      <c r="QWD8"/>
      <c r="QWE8"/>
      <c r="QWF8"/>
      <c r="QWG8"/>
      <c r="QWH8"/>
      <c r="QWI8"/>
      <c r="QWJ8"/>
      <c r="QWK8"/>
      <c r="QWL8"/>
      <c r="QWM8"/>
      <c r="QWN8"/>
      <c r="QWO8"/>
      <c r="QWP8"/>
      <c r="QWQ8"/>
      <c r="QWR8"/>
      <c r="QWS8"/>
      <c r="QWT8"/>
      <c r="QWU8"/>
      <c r="QWV8"/>
      <c r="QWW8"/>
      <c r="QWX8"/>
      <c r="QWY8"/>
      <c r="QWZ8"/>
      <c r="QXA8"/>
      <c r="QXB8"/>
      <c r="QXC8"/>
      <c r="QXD8"/>
      <c r="QXE8"/>
      <c r="QXF8"/>
      <c r="QXG8"/>
      <c r="QXH8"/>
      <c r="QXI8"/>
      <c r="QXJ8"/>
      <c r="QXK8"/>
      <c r="QXL8"/>
      <c r="QXM8"/>
      <c r="QXN8"/>
      <c r="QXO8"/>
      <c r="QXP8"/>
      <c r="QXQ8"/>
      <c r="QXR8"/>
      <c r="QXS8"/>
      <c r="QXT8"/>
      <c r="QXU8"/>
      <c r="QXV8"/>
      <c r="QXW8"/>
      <c r="QXX8"/>
      <c r="QXY8"/>
      <c r="QXZ8"/>
      <c r="QYA8"/>
      <c r="QYB8"/>
      <c r="QYC8"/>
      <c r="QYD8"/>
      <c r="QYE8"/>
      <c r="QYF8"/>
      <c r="QYG8"/>
      <c r="QYH8"/>
      <c r="QYI8"/>
      <c r="QYJ8"/>
      <c r="QYK8"/>
      <c r="QYL8"/>
      <c r="QYM8"/>
      <c r="QYN8"/>
      <c r="QYO8"/>
      <c r="QYP8"/>
      <c r="QYQ8"/>
      <c r="QYR8"/>
      <c r="QYS8"/>
      <c r="QYT8"/>
      <c r="QYU8"/>
      <c r="QYV8"/>
      <c r="QYW8"/>
      <c r="QYX8"/>
      <c r="QYY8"/>
      <c r="QYZ8"/>
      <c r="QZA8"/>
      <c r="QZB8"/>
      <c r="QZC8"/>
      <c r="QZD8"/>
      <c r="QZE8"/>
      <c r="QZF8"/>
      <c r="QZG8"/>
      <c r="QZH8"/>
      <c r="QZI8"/>
      <c r="QZJ8"/>
      <c r="QZK8"/>
      <c r="QZL8"/>
      <c r="QZM8"/>
      <c r="QZN8"/>
      <c r="QZO8"/>
      <c r="QZP8"/>
      <c r="QZQ8"/>
      <c r="QZR8"/>
      <c r="QZS8"/>
      <c r="QZT8"/>
      <c r="QZU8"/>
      <c r="QZV8"/>
      <c r="QZW8"/>
      <c r="QZX8"/>
      <c r="QZY8"/>
      <c r="QZZ8"/>
      <c r="RAA8"/>
      <c r="RAB8"/>
      <c r="RAC8"/>
      <c r="RAD8"/>
      <c r="RAE8"/>
      <c r="RAF8"/>
      <c r="RAG8"/>
      <c r="RAH8"/>
      <c r="RAI8"/>
      <c r="RAJ8"/>
      <c r="RAK8"/>
      <c r="RAL8"/>
      <c r="RAM8"/>
      <c r="RAN8"/>
      <c r="RAO8"/>
      <c r="RAP8"/>
      <c r="RAQ8"/>
      <c r="RAR8"/>
      <c r="RAS8"/>
      <c r="RAT8"/>
      <c r="RAU8"/>
      <c r="RAV8"/>
      <c r="RAW8"/>
      <c r="RAX8"/>
      <c r="RAY8"/>
      <c r="RAZ8"/>
      <c r="RBA8"/>
      <c r="RBB8"/>
      <c r="RBC8"/>
      <c r="RBD8"/>
      <c r="RBE8"/>
      <c r="RBF8"/>
      <c r="RBG8"/>
      <c r="RBH8"/>
      <c r="RBI8"/>
      <c r="RBJ8"/>
      <c r="RBK8"/>
      <c r="RBL8"/>
      <c r="RBM8"/>
      <c r="RBN8"/>
      <c r="RBO8"/>
      <c r="RBP8"/>
      <c r="RBQ8"/>
      <c r="RBR8"/>
      <c r="RBS8"/>
      <c r="RBT8"/>
      <c r="RBU8"/>
      <c r="RBV8"/>
      <c r="RBW8"/>
      <c r="RBX8"/>
      <c r="RBY8"/>
      <c r="RBZ8"/>
      <c r="RCA8"/>
      <c r="RCB8"/>
      <c r="RCC8"/>
      <c r="RCD8"/>
      <c r="RCE8"/>
      <c r="RCF8"/>
      <c r="RCG8"/>
      <c r="RCH8"/>
      <c r="RCI8"/>
      <c r="RCJ8"/>
      <c r="RCK8"/>
      <c r="RCL8"/>
      <c r="RCM8"/>
      <c r="RCN8"/>
      <c r="RCO8"/>
      <c r="RCP8"/>
      <c r="RCQ8"/>
      <c r="RCR8"/>
      <c r="RCS8"/>
      <c r="RCT8"/>
      <c r="RCU8"/>
      <c r="RCV8"/>
      <c r="RCW8"/>
      <c r="RCX8"/>
      <c r="RCY8"/>
      <c r="RCZ8"/>
      <c r="RDA8"/>
      <c r="RDB8"/>
      <c r="RDC8"/>
      <c r="RDD8"/>
      <c r="RDE8"/>
      <c r="RDF8"/>
      <c r="RDG8"/>
      <c r="RDH8"/>
      <c r="RDI8"/>
      <c r="RDJ8"/>
      <c r="RDK8"/>
      <c r="RDL8"/>
      <c r="RDM8"/>
      <c r="RDN8"/>
      <c r="RDO8"/>
      <c r="RDP8"/>
      <c r="RDQ8"/>
      <c r="RDR8"/>
      <c r="RDS8"/>
      <c r="RDT8"/>
      <c r="RDU8"/>
      <c r="RDV8"/>
      <c r="RDW8"/>
      <c r="RDX8"/>
      <c r="RDY8"/>
      <c r="RDZ8"/>
      <c r="REA8"/>
      <c r="REB8"/>
      <c r="REC8"/>
      <c r="RED8"/>
      <c r="REE8"/>
      <c r="REF8"/>
      <c r="REG8"/>
      <c r="REH8"/>
      <c r="REI8"/>
      <c r="REJ8"/>
      <c r="REK8"/>
      <c r="REL8"/>
      <c r="REM8"/>
      <c r="REN8"/>
      <c r="REO8"/>
      <c r="REP8"/>
      <c r="REQ8"/>
      <c r="RER8"/>
      <c r="RES8"/>
      <c r="RET8"/>
      <c r="REU8"/>
      <c r="REV8"/>
      <c r="REW8"/>
      <c r="REX8"/>
      <c r="REY8"/>
      <c r="REZ8"/>
      <c r="RFA8"/>
      <c r="RFB8"/>
      <c r="RFC8"/>
      <c r="RFD8"/>
      <c r="RFE8"/>
      <c r="RFF8"/>
      <c r="RFG8"/>
      <c r="RFH8"/>
      <c r="RFI8"/>
      <c r="RFJ8"/>
      <c r="RFK8"/>
      <c r="RFL8"/>
      <c r="RFM8"/>
      <c r="RFN8"/>
      <c r="RFO8"/>
      <c r="RFP8"/>
      <c r="RFQ8"/>
      <c r="RFR8"/>
      <c r="RFS8"/>
      <c r="RFT8"/>
      <c r="RFU8"/>
      <c r="RFV8"/>
      <c r="RFW8"/>
      <c r="RFX8"/>
      <c r="RFY8"/>
      <c r="RFZ8"/>
      <c r="RGA8"/>
      <c r="RGB8"/>
      <c r="RGC8"/>
      <c r="RGD8"/>
      <c r="RGE8"/>
      <c r="RGF8"/>
      <c r="RGG8"/>
      <c r="RGH8"/>
      <c r="RGI8"/>
      <c r="RGJ8"/>
      <c r="RGK8"/>
      <c r="RGL8"/>
      <c r="RGM8"/>
      <c r="RGN8"/>
      <c r="RGO8"/>
      <c r="RGP8"/>
      <c r="RGQ8"/>
      <c r="RGR8"/>
      <c r="RGS8"/>
      <c r="RGT8"/>
      <c r="RGU8"/>
      <c r="RGV8"/>
      <c r="RGW8"/>
      <c r="RGX8"/>
      <c r="RGY8"/>
      <c r="RGZ8"/>
      <c r="RHA8"/>
      <c r="RHB8"/>
      <c r="RHC8"/>
      <c r="RHD8"/>
      <c r="RHE8"/>
      <c r="RHF8"/>
      <c r="RHG8"/>
      <c r="RHH8"/>
      <c r="RHI8"/>
      <c r="RHJ8"/>
      <c r="RHK8"/>
      <c r="RHL8"/>
      <c r="RHM8"/>
      <c r="RHN8"/>
      <c r="RHO8"/>
      <c r="RHP8"/>
      <c r="RHQ8"/>
      <c r="RHR8"/>
      <c r="RHS8"/>
      <c r="RHT8"/>
      <c r="RHU8"/>
      <c r="RHV8"/>
      <c r="RHW8"/>
      <c r="RHX8"/>
      <c r="RHY8"/>
      <c r="RHZ8"/>
      <c r="RIA8"/>
      <c r="RIB8"/>
      <c r="RIC8"/>
      <c r="RID8"/>
      <c r="RIE8"/>
      <c r="RIF8"/>
      <c r="RIG8"/>
      <c r="RIH8"/>
      <c r="RII8"/>
      <c r="RIJ8"/>
      <c r="RIK8"/>
      <c r="RIL8"/>
      <c r="RIM8"/>
      <c r="RIN8"/>
      <c r="RIO8"/>
      <c r="RIP8"/>
      <c r="RIQ8"/>
      <c r="RIR8"/>
      <c r="RIS8"/>
      <c r="RIT8"/>
      <c r="RIU8"/>
      <c r="RIV8"/>
      <c r="RIW8"/>
      <c r="RIX8"/>
      <c r="RIY8"/>
      <c r="RIZ8"/>
      <c r="RJA8"/>
      <c r="RJB8"/>
      <c r="RJC8"/>
      <c r="RJD8"/>
      <c r="RJE8"/>
      <c r="RJF8"/>
      <c r="RJG8"/>
      <c r="RJH8"/>
      <c r="RJI8"/>
      <c r="RJJ8"/>
      <c r="RJK8"/>
      <c r="RJL8"/>
      <c r="RJM8"/>
      <c r="RJN8"/>
      <c r="RJO8"/>
      <c r="RJP8"/>
      <c r="RJQ8"/>
      <c r="RJR8"/>
      <c r="RJS8"/>
      <c r="RJT8"/>
      <c r="RJU8"/>
      <c r="RJV8"/>
      <c r="RJW8"/>
      <c r="RJX8"/>
      <c r="RJY8"/>
      <c r="RJZ8"/>
      <c r="RKA8"/>
      <c r="RKB8"/>
      <c r="RKC8"/>
      <c r="RKD8"/>
      <c r="RKE8"/>
      <c r="RKF8"/>
      <c r="RKG8"/>
      <c r="RKH8"/>
      <c r="RKI8"/>
      <c r="RKJ8"/>
      <c r="RKK8"/>
      <c r="RKL8"/>
      <c r="RKM8"/>
      <c r="RKN8"/>
      <c r="RKO8"/>
      <c r="RKP8"/>
      <c r="RKQ8"/>
      <c r="RKR8"/>
      <c r="RKS8"/>
      <c r="RKT8"/>
      <c r="RKU8"/>
      <c r="RKV8"/>
      <c r="RKW8"/>
      <c r="RKX8"/>
      <c r="RKY8"/>
      <c r="RKZ8"/>
      <c r="RLA8"/>
      <c r="RLB8"/>
      <c r="RLC8"/>
      <c r="RLD8"/>
      <c r="RLE8"/>
      <c r="RLF8"/>
      <c r="RLG8"/>
      <c r="RLH8"/>
      <c r="RLI8"/>
      <c r="RLJ8"/>
      <c r="RLK8"/>
      <c r="RLL8"/>
      <c r="RLM8"/>
      <c r="RLN8"/>
      <c r="RLO8"/>
      <c r="RLP8"/>
      <c r="RLQ8"/>
      <c r="RLR8"/>
      <c r="RLS8"/>
      <c r="RLT8"/>
      <c r="RLU8"/>
      <c r="RLV8"/>
      <c r="RLW8"/>
      <c r="RLX8"/>
      <c r="RLY8"/>
      <c r="RLZ8"/>
      <c r="RMA8"/>
      <c r="RMB8"/>
      <c r="RMC8"/>
      <c r="RMD8"/>
      <c r="RME8"/>
      <c r="RMF8"/>
      <c r="RMG8"/>
      <c r="RMH8"/>
      <c r="RMI8"/>
      <c r="RMJ8"/>
      <c r="RMK8"/>
      <c r="RML8"/>
      <c r="RMM8"/>
      <c r="RMN8"/>
      <c r="RMO8"/>
      <c r="RMP8"/>
      <c r="RMQ8"/>
      <c r="RMR8"/>
      <c r="RMS8"/>
      <c r="RMT8"/>
      <c r="RMU8"/>
      <c r="RMV8"/>
      <c r="RMW8"/>
      <c r="RMX8"/>
      <c r="RMY8"/>
      <c r="RMZ8"/>
      <c r="RNA8"/>
      <c r="RNB8"/>
      <c r="RNC8"/>
      <c r="RND8"/>
      <c r="RNE8"/>
      <c r="RNF8"/>
      <c r="RNG8"/>
      <c r="RNH8"/>
      <c r="RNI8"/>
      <c r="RNJ8"/>
      <c r="RNK8"/>
      <c r="RNL8"/>
      <c r="RNM8"/>
      <c r="RNN8"/>
      <c r="RNO8"/>
      <c r="RNP8"/>
      <c r="RNQ8"/>
      <c r="RNR8"/>
      <c r="RNS8"/>
      <c r="RNT8"/>
      <c r="RNU8"/>
      <c r="RNV8"/>
      <c r="RNW8"/>
      <c r="RNX8"/>
      <c r="RNY8"/>
      <c r="RNZ8"/>
      <c r="ROA8"/>
      <c r="ROB8"/>
      <c r="ROC8"/>
      <c r="ROD8"/>
      <c r="ROE8"/>
      <c r="ROF8"/>
      <c r="ROG8"/>
      <c r="ROH8"/>
      <c r="ROI8"/>
      <c r="ROJ8"/>
      <c r="ROK8"/>
      <c r="ROL8"/>
      <c r="ROM8"/>
      <c r="RON8"/>
      <c r="ROO8"/>
      <c r="ROP8"/>
      <c r="ROQ8"/>
      <c r="ROR8"/>
      <c r="ROS8"/>
      <c r="ROT8"/>
      <c r="ROU8"/>
      <c r="ROV8"/>
      <c r="ROW8"/>
      <c r="ROX8"/>
      <c r="ROY8"/>
      <c r="ROZ8"/>
      <c r="RPA8"/>
      <c r="RPB8"/>
      <c r="RPC8"/>
      <c r="RPD8"/>
      <c r="RPE8"/>
      <c r="RPF8"/>
      <c r="RPG8"/>
      <c r="RPH8"/>
      <c r="RPI8"/>
      <c r="RPJ8"/>
      <c r="RPK8"/>
      <c r="RPL8"/>
      <c r="RPM8"/>
      <c r="RPN8"/>
      <c r="RPO8"/>
      <c r="RPP8"/>
      <c r="RPQ8"/>
      <c r="RPR8"/>
      <c r="RPS8"/>
      <c r="RPT8"/>
      <c r="RPU8"/>
      <c r="RPV8"/>
      <c r="RPW8"/>
      <c r="RPX8"/>
      <c r="RPY8"/>
      <c r="RPZ8"/>
      <c r="RQA8"/>
      <c r="RQB8"/>
      <c r="RQC8"/>
      <c r="RQD8"/>
      <c r="RQE8"/>
      <c r="RQF8"/>
      <c r="RQG8"/>
      <c r="RQH8"/>
      <c r="RQI8"/>
      <c r="RQJ8"/>
      <c r="RQK8"/>
      <c r="RQL8"/>
      <c r="RQM8"/>
      <c r="RQN8"/>
      <c r="RQO8"/>
      <c r="RQP8"/>
      <c r="RQQ8"/>
      <c r="RQR8"/>
      <c r="RQS8"/>
      <c r="RQT8"/>
      <c r="RQU8"/>
      <c r="RQV8"/>
      <c r="RQW8"/>
      <c r="RQX8"/>
      <c r="RQY8"/>
      <c r="RQZ8"/>
      <c r="RRA8"/>
      <c r="RRB8"/>
      <c r="RRC8"/>
      <c r="RRD8"/>
      <c r="RRE8"/>
      <c r="RRF8"/>
      <c r="RRG8"/>
      <c r="RRH8"/>
      <c r="RRI8"/>
      <c r="RRJ8"/>
      <c r="RRK8"/>
      <c r="RRL8"/>
      <c r="RRM8"/>
      <c r="RRN8"/>
      <c r="RRO8"/>
      <c r="RRP8"/>
      <c r="RRQ8"/>
      <c r="RRR8"/>
      <c r="RRS8"/>
      <c r="RRT8"/>
      <c r="RRU8"/>
      <c r="RRV8"/>
      <c r="RRW8"/>
      <c r="RRX8"/>
      <c r="RRY8"/>
      <c r="RRZ8"/>
      <c r="RSA8"/>
      <c r="RSB8"/>
      <c r="RSC8"/>
      <c r="RSD8"/>
      <c r="RSE8"/>
      <c r="RSF8"/>
      <c r="RSG8"/>
      <c r="RSH8"/>
      <c r="RSI8"/>
      <c r="RSJ8"/>
      <c r="RSK8"/>
      <c r="RSL8"/>
      <c r="RSM8"/>
      <c r="RSN8"/>
      <c r="RSO8"/>
      <c r="RSP8"/>
      <c r="RSQ8"/>
      <c r="RSR8"/>
      <c r="RSS8"/>
      <c r="RST8"/>
      <c r="RSU8"/>
      <c r="RSV8"/>
      <c r="RSW8"/>
      <c r="RSX8"/>
      <c r="RSY8"/>
      <c r="RSZ8"/>
      <c r="RTA8"/>
      <c r="RTB8"/>
      <c r="RTC8"/>
      <c r="RTD8"/>
      <c r="RTE8"/>
      <c r="RTF8"/>
      <c r="RTG8"/>
      <c r="RTH8"/>
      <c r="RTI8"/>
      <c r="RTJ8"/>
      <c r="RTK8"/>
      <c r="RTL8"/>
      <c r="RTM8"/>
      <c r="RTN8"/>
      <c r="RTO8"/>
      <c r="RTP8"/>
      <c r="RTQ8"/>
      <c r="RTR8"/>
      <c r="RTS8"/>
      <c r="RTT8"/>
      <c r="RTU8"/>
      <c r="RTV8"/>
      <c r="RTW8"/>
      <c r="RTX8"/>
      <c r="RTY8"/>
      <c r="RTZ8"/>
      <c r="RUA8"/>
      <c r="RUB8"/>
      <c r="RUC8"/>
      <c r="RUD8"/>
      <c r="RUE8"/>
      <c r="RUF8"/>
      <c r="RUG8"/>
      <c r="RUH8"/>
      <c r="RUI8"/>
      <c r="RUJ8"/>
      <c r="RUK8"/>
      <c r="RUL8"/>
      <c r="RUM8"/>
      <c r="RUN8"/>
      <c r="RUO8"/>
      <c r="RUP8"/>
      <c r="RUQ8"/>
      <c r="RUR8"/>
      <c r="RUS8"/>
      <c r="RUT8"/>
      <c r="RUU8"/>
      <c r="RUV8"/>
      <c r="RUW8"/>
      <c r="RUX8"/>
      <c r="RUY8"/>
      <c r="RUZ8"/>
      <c r="RVA8"/>
      <c r="RVB8"/>
      <c r="RVC8"/>
      <c r="RVD8"/>
      <c r="RVE8"/>
      <c r="RVF8"/>
      <c r="RVG8"/>
      <c r="RVH8"/>
      <c r="RVI8"/>
      <c r="RVJ8"/>
      <c r="RVK8"/>
      <c r="RVL8"/>
      <c r="RVM8"/>
      <c r="RVN8"/>
      <c r="RVO8"/>
      <c r="RVP8"/>
      <c r="RVQ8"/>
      <c r="RVR8"/>
      <c r="RVS8"/>
      <c r="RVT8"/>
      <c r="RVU8"/>
      <c r="RVV8"/>
      <c r="RVW8"/>
      <c r="RVX8"/>
      <c r="RVY8"/>
      <c r="RVZ8"/>
      <c r="RWA8"/>
      <c r="RWB8"/>
      <c r="RWC8"/>
      <c r="RWD8"/>
      <c r="RWE8"/>
      <c r="RWF8"/>
      <c r="RWG8"/>
      <c r="RWH8"/>
      <c r="RWI8"/>
      <c r="RWJ8"/>
      <c r="RWK8"/>
      <c r="RWL8"/>
      <c r="RWM8"/>
      <c r="RWN8"/>
      <c r="RWO8"/>
      <c r="RWP8"/>
      <c r="RWQ8"/>
      <c r="RWR8"/>
      <c r="RWS8"/>
      <c r="RWT8"/>
      <c r="RWU8"/>
      <c r="RWV8"/>
      <c r="RWW8"/>
      <c r="RWX8"/>
      <c r="RWY8"/>
      <c r="RWZ8"/>
      <c r="RXA8"/>
      <c r="RXB8"/>
      <c r="RXC8"/>
      <c r="RXD8"/>
      <c r="RXE8"/>
      <c r="RXF8"/>
      <c r="RXG8"/>
      <c r="RXH8"/>
      <c r="RXI8"/>
      <c r="RXJ8"/>
      <c r="RXK8"/>
      <c r="RXL8"/>
      <c r="RXM8"/>
      <c r="RXN8"/>
      <c r="RXO8"/>
      <c r="RXP8"/>
      <c r="RXQ8"/>
      <c r="RXR8"/>
      <c r="RXS8"/>
      <c r="RXT8"/>
      <c r="RXU8"/>
      <c r="RXV8"/>
      <c r="RXW8"/>
      <c r="RXX8"/>
      <c r="RXY8"/>
      <c r="RXZ8"/>
      <c r="RYA8"/>
      <c r="RYB8"/>
      <c r="RYC8"/>
      <c r="RYD8"/>
      <c r="RYE8"/>
      <c r="RYF8"/>
      <c r="RYG8"/>
      <c r="RYH8"/>
      <c r="RYI8"/>
      <c r="RYJ8"/>
      <c r="RYK8"/>
      <c r="RYL8"/>
      <c r="RYM8"/>
      <c r="RYN8"/>
      <c r="RYO8"/>
      <c r="RYP8"/>
      <c r="RYQ8"/>
      <c r="RYR8"/>
      <c r="RYS8"/>
      <c r="RYT8"/>
      <c r="RYU8"/>
      <c r="RYV8"/>
      <c r="RYW8"/>
      <c r="RYX8"/>
      <c r="RYY8"/>
      <c r="RYZ8"/>
      <c r="RZA8"/>
      <c r="RZB8"/>
      <c r="RZC8"/>
      <c r="RZD8"/>
      <c r="RZE8"/>
      <c r="RZF8"/>
      <c r="RZG8"/>
      <c r="RZH8"/>
      <c r="RZI8"/>
      <c r="RZJ8"/>
      <c r="RZK8"/>
      <c r="RZL8"/>
      <c r="RZM8"/>
      <c r="RZN8"/>
      <c r="RZO8"/>
      <c r="RZP8"/>
      <c r="RZQ8"/>
      <c r="RZR8"/>
      <c r="RZS8"/>
      <c r="RZT8"/>
      <c r="RZU8"/>
      <c r="RZV8"/>
      <c r="RZW8"/>
      <c r="RZX8"/>
      <c r="RZY8"/>
      <c r="RZZ8"/>
      <c r="SAA8"/>
      <c r="SAB8"/>
      <c r="SAC8"/>
      <c r="SAD8"/>
      <c r="SAE8"/>
      <c r="SAF8"/>
      <c r="SAG8"/>
      <c r="SAH8"/>
      <c r="SAI8"/>
      <c r="SAJ8"/>
      <c r="SAK8"/>
      <c r="SAL8"/>
      <c r="SAM8"/>
      <c r="SAN8"/>
      <c r="SAO8"/>
      <c r="SAP8"/>
      <c r="SAQ8"/>
      <c r="SAR8"/>
      <c r="SAS8"/>
      <c r="SAT8"/>
      <c r="SAU8"/>
      <c r="SAV8"/>
      <c r="SAW8"/>
      <c r="SAX8"/>
      <c r="SAY8"/>
      <c r="SAZ8"/>
      <c r="SBA8"/>
      <c r="SBB8"/>
      <c r="SBC8"/>
      <c r="SBD8"/>
      <c r="SBE8"/>
      <c r="SBF8"/>
      <c r="SBG8"/>
      <c r="SBH8"/>
      <c r="SBI8"/>
      <c r="SBJ8"/>
      <c r="SBK8"/>
      <c r="SBL8"/>
      <c r="SBM8"/>
      <c r="SBN8"/>
      <c r="SBO8"/>
      <c r="SBP8"/>
      <c r="SBQ8"/>
      <c r="SBR8"/>
      <c r="SBS8"/>
      <c r="SBT8"/>
      <c r="SBU8"/>
      <c r="SBV8"/>
      <c r="SBW8"/>
      <c r="SBX8"/>
      <c r="SBY8"/>
      <c r="SBZ8"/>
      <c r="SCA8"/>
      <c r="SCB8"/>
      <c r="SCC8"/>
      <c r="SCD8"/>
      <c r="SCE8"/>
      <c r="SCF8"/>
      <c r="SCG8"/>
      <c r="SCH8"/>
      <c r="SCI8"/>
      <c r="SCJ8"/>
      <c r="SCK8"/>
      <c r="SCL8"/>
      <c r="SCM8"/>
      <c r="SCN8"/>
      <c r="SCO8"/>
      <c r="SCP8"/>
      <c r="SCQ8"/>
      <c r="SCR8"/>
      <c r="SCS8"/>
      <c r="SCT8"/>
      <c r="SCU8"/>
      <c r="SCV8"/>
      <c r="SCW8"/>
      <c r="SCX8"/>
      <c r="SCY8"/>
      <c r="SCZ8"/>
      <c r="SDA8"/>
      <c r="SDB8"/>
      <c r="SDC8"/>
      <c r="SDD8"/>
      <c r="SDE8"/>
      <c r="SDF8"/>
      <c r="SDG8"/>
      <c r="SDH8"/>
      <c r="SDI8"/>
      <c r="SDJ8"/>
      <c r="SDK8"/>
      <c r="SDL8"/>
      <c r="SDM8"/>
      <c r="SDN8"/>
      <c r="SDO8"/>
      <c r="SDP8"/>
      <c r="SDQ8"/>
      <c r="SDR8"/>
      <c r="SDS8"/>
      <c r="SDT8"/>
      <c r="SDU8"/>
      <c r="SDV8"/>
      <c r="SDW8"/>
      <c r="SDX8"/>
      <c r="SDY8"/>
      <c r="SDZ8"/>
      <c r="SEA8"/>
      <c r="SEB8"/>
      <c r="SEC8"/>
      <c r="SED8"/>
      <c r="SEE8"/>
      <c r="SEF8"/>
      <c r="SEG8"/>
      <c r="SEH8"/>
      <c r="SEI8"/>
      <c r="SEJ8"/>
      <c r="SEK8"/>
      <c r="SEL8"/>
      <c r="SEM8"/>
      <c r="SEN8"/>
      <c r="SEO8"/>
      <c r="SEP8"/>
      <c r="SEQ8"/>
      <c r="SER8"/>
      <c r="SES8"/>
      <c r="SET8"/>
      <c r="SEU8"/>
      <c r="SEV8"/>
      <c r="SEW8"/>
      <c r="SEX8"/>
      <c r="SEY8"/>
      <c r="SEZ8"/>
      <c r="SFA8"/>
      <c r="SFB8"/>
      <c r="SFC8"/>
      <c r="SFD8"/>
      <c r="SFE8"/>
      <c r="SFF8"/>
      <c r="SFG8"/>
      <c r="SFH8"/>
      <c r="SFI8"/>
      <c r="SFJ8"/>
      <c r="SFK8"/>
      <c r="SFL8"/>
      <c r="SFM8"/>
      <c r="SFN8"/>
      <c r="SFO8"/>
      <c r="SFP8"/>
      <c r="SFQ8"/>
      <c r="SFR8"/>
      <c r="SFS8"/>
      <c r="SFT8"/>
      <c r="SFU8"/>
      <c r="SFV8"/>
      <c r="SFW8"/>
      <c r="SFX8"/>
      <c r="SFY8"/>
      <c r="SFZ8"/>
      <c r="SGA8"/>
      <c r="SGB8"/>
      <c r="SGC8"/>
      <c r="SGD8"/>
      <c r="SGE8"/>
      <c r="SGF8"/>
      <c r="SGG8"/>
      <c r="SGH8"/>
      <c r="SGI8"/>
      <c r="SGJ8"/>
      <c r="SGK8"/>
      <c r="SGL8"/>
      <c r="SGM8"/>
      <c r="SGN8"/>
      <c r="SGO8"/>
      <c r="SGP8"/>
      <c r="SGQ8"/>
      <c r="SGR8"/>
      <c r="SGS8"/>
      <c r="SGT8"/>
      <c r="SGU8"/>
      <c r="SGV8"/>
      <c r="SGW8"/>
      <c r="SGX8"/>
      <c r="SGY8"/>
      <c r="SGZ8"/>
      <c r="SHA8"/>
      <c r="SHB8"/>
      <c r="SHC8"/>
      <c r="SHD8"/>
      <c r="SHE8"/>
      <c r="SHF8"/>
      <c r="SHG8"/>
      <c r="SHH8"/>
      <c r="SHI8"/>
      <c r="SHJ8"/>
      <c r="SHK8"/>
      <c r="SHL8"/>
      <c r="SHM8"/>
      <c r="SHN8"/>
      <c r="SHO8"/>
      <c r="SHP8"/>
      <c r="SHQ8"/>
      <c r="SHR8"/>
      <c r="SHS8"/>
      <c r="SHT8"/>
      <c r="SHU8"/>
      <c r="SHV8"/>
      <c r="SHW8"/>
      <c r="SHX8"/>
      <c r="SHY8"/>
      <c r="SHZ8"/>
      <c r="SIA8"/>
      <c r="SIB8"/>
      <c r="SIC8"/>
      <c r="SID8"/>
      <c r="SIE8"/>
      <c r="SIF8"/>
      <c r="SIG8"/>
      <c r="SIH8"/>
      <c r="SII8"/>
      <c r="SIJ8"/>
      <c r="SIK8"/>
      <c r="SIL8"/>
      <c r="SIM8"/>
      <c r="SIN8"/>
      <c r="SIO8"/>
      <c r="SIP8"/>
      <c r="SIQ8"/>
      <c r="SIR8"/>
      <c r="SIS8"/>
      <c r="SIT8"/>
      <c r="SIU8"/>
      <c r="SIV8"/>
      <c r="SIW8"/>
      <c r="SIX8"/>
      <c r="SIY8"/>
      <c r="SIZ8"/>
      <c r="SJA8"/>
      <c r="SJB8"/>
      <c r="SJC8"/>
      <c r="SJD8"/>
      <c r="SJE8"/>
      <c r="SJF8"/>
      <c r="SJG8"/>
      <c r="SJH8"/>
      <c r="SJI8"/>
      <c r="SJJ8"/>
      <c r="SJK8"/>
      <c r="SJL8"/>
      <c r="SJM8"/>
      <c r="SJN8"/>
      <c r="SJO8"/>
      <c r="SJP8"/>
      <c r="SJQ8"/>
      <c r="SJR8"/>
      <c r="SJS8"/>
      <c r="SJT8"/>
      <c r="SJU8"/>
      <c r="SJV8"/>
      <c r="SJW8"/>
      <c r="SJX8"/>
      <c r="SJY8"/>
      <c r="SJZ8"/>
      <c r="SKA8"/>
      <c r="SKB8"/>
      <c r="SKC8"/>
      <c r="SKD8"/>
      <c r="SKE8"/>
      <c r="SKF8"/>
      <c r="SKG8"/>
      <c r="SKH8"/>
      <c r="SKI8"/>
      <c r="SKJ8"/>
      <c r="SKK8"/>
      <c r="SKL8"/>
      <c r="SKM8"/>
      <c r="SKN8"/>
      <c r="SKO8"/>
      <c r="SKP8"/>
      <c r="SKQ8"/>
      <c r="SKR8"/>
      <c r="SKS8"/>
      <c r="SKT8"/>
      <c r="SKU8"/>
      <c r="SKV8"/>
      <c r="SKW8"/>
      <c r="SKX8"/>
      <c r="SKY8"/>
      <c r="SKZ8"/>
      <c r="SLA8"/>
      <c r="SLB8"/>
      <c r="SLC8"/>
      <c r="SLD8"/>
      <c r="SLE8"/>
      <c r="SLF8"/>
      <c r="SLG8"/>
      <c r="SLH8"/>
      <c r="SLI8"/>
      <c r="SLJ8"/>
      <c r="SLK8"/>
      <c r="SLL8"/>
      <c r="SLM8"/>
      <c r="SLN8"/>
      <c r="SLO8"/>
      <c r="SLP8"/>
      <c r="SLQ8"/>
      <c r="SLR8"/>
      <c r="SLS8"/>
      <c r="SLT8"/>
      <c r="SLU8"/>
      <c r="SLV8"/>
      <c r="SLW8"/>
      <c r="SLX8"/>
      <c r="SLY8"/>
      <c r="SLZ8"/>
      <c r="SMA8"/>
      <c r="SMB8"/>
      <c r="SMC8"/>
      <c r="SMD8"/>
      <c r="SME8"/>
      <c r="SMF8"/>
      <c r="SMG8"/>
      <c r="SMH8"/>
      <c r="SMI8"/>
      <c r="SMJ8"/>
      <c r="SMK8"/>
      <c r="SML8"/>
      <c r="SMM8"/>
      <c r="SMN8"/>
      <c r="SMO8"/>
      <c r="SMP8"/>
      <c r="SMQ8"/>
      <c r="SMR8"/>
      <c r="SMS8"/>
      <c r="SMT8"/>
      <c r="SMU8"/>
      <c r="SMV8"/>
      <c r="SMW8"/>
      <c r="SMX8"/>
      <c r="SMY8"/>
      <c r="SMZ8"/>
      <c r="SNA8"/>
      <c r="SNB8"/>
      <c r="SNC8"/>
      <c r="SND8"/>
      <c r="SNE8"/>
      <c r="SNF8"/>
      <c r="SNG8"/>
      <c r="SNH8"/>
      <c r="SNI8"/>
      <c r="SNJ8"/>
      <c r="SNK8"/>
      <c r="SNL8"/>
      <c r="SNM8"/>
      <c r="SNN8"/>
      <c r="SNO8"/>
      <c r="SNP8"/>
      <c r="SNQ8"/>
      <c r="SNR8"/>
      <c r="SNS8"/>
      <c r="SNT8"/>
      <c r="SNU8"/>
      <c r="SNV8"/>
      <c r="SNW8"/>
      <c r="SNX8"/>
      <c r="SNY8"/>
      <c r="SNZ8"/>
      <c r="SOA8"/>
      <c r="SOB8"/>
      <c r="SOC8"/>
      <c r="SOD8"/>
      <c r="SOE8"/>
      <c r="SOF8"/>
      <c r="SOG8"/>
      <c r="SOH8"/>
      <c r="SOI8"/>
      <c r="SOJ8"/>
      <c r="SOK8"/>
      <c r="SOL8"/>
      <c r="SOM8"/>
      <c r="SON8"/>
      <c r="SOO8"/>
      <c r="SOP8"/>
      <c r="SOQ8"/>
      <c r="SOR8"/>
      <c r="SOS8"/>
      <c r="SOT8"/>
      <c r="SOU8"/>
      <c r="SOV8"/>
      <c r="SOW8"/>
      <c r="SOX8"/>
      <c r="SOY8"/>
      <c r="SOZ8"/>
      <c r="SPA8"/>
      <c r="SPB8"/>
      <c r="SPC8"/>
      <c r="SPD8"/>
      <c r="SPE8"/>
      <c r="SPF8"/>
      <c r="SPG8"/>
      <c r="SPH8"/>
      <c r="SPI8"/>
      <c r="SPJ8"/>
      <c r="SPK8"/>
      <c r="SPL8"/>
      <c r="SPM8"/>
      <c r="SPN8"/>
      <c r="SPO8"/>
      <c r="SPP8"/>
      <c r="SPQ8"/>
      <c r="SPR8"/>
      <c r="SPS8"/>
      <c r="SPT8"/>
      <c r="SPU8"/>
      <c r="SPV8"/>
      <c r="SPW8"/>
      <c r="SPX8"/>
      <c r="SPY8"/>
      <c r="SPZ8"/>
      <c r="SQA8"/>
      <c r="SQB8"/>
      <c r="SQC8"/>
      <c r="SQD8"/>
      <c r="SQE8"/>
      <c r="SQF8"/>
      <c r="SQG8"/>
      <c r="SQH8"/>
      <c r="SQI8"/>
      <c r="SQJ8"/>
      <c r="SQK8"/>
      <c r="SQL8"/>
      <c r="SQM8"/>
      <c r="SQN8"/>
      <c r="SQO8"/>
      <c r="SQP8"/>
      <c r="SQQ8"/>
      <c r="SQR8"/>
      <c r="SQS8"/>
      <c r="SQT8"/>
      <c r="SQU8"/>
      <c r="SQV8"/>
      <c r="SQW8"/>
      <c r="SQX8"/>
      <c r="SQY8"/>
      <c r="SQZ8"/>
      <c r="SRA8"/>
      <c r="SRB8"/>
      <c r="SRC8"/>
      <c r="SRD8"/>
      <c r="SRE8"/>
      <c r="SRF8"/>
      <c r="SRG8"/>
      <c r="SRH8"/>
      <c r="SRI8"/>
      <c r="SRJ8"/>
      <c r="SRK8"/>
      <c r="SRL8"/>
      <c r="SRM8"/>
      <c r="SRN8"/>
      <c r="SRO8"/>
      <c r="SRP8"/>
      <c r="SRQ8"/>
      <c r="SRR8"/>
      <c r="SRS8"/>
      <c r="SRT8"/>
      <c r="SRU8"/>
      <c r="SRV8"/>
      <c r="SRW8"/>
      <c r="SRX8"/>
      <c r="SRY8"/>
      <c r="SRZ8"/>
      <c r="SSA8"/>
      <c r="SSB8"/>
      <c r="SSC8"/>
      <c r="SSD8"/>
      <c r="SSE8"/>
      <c r="SSF8"/>
      <c r="SSG8"/>
      <c r="SSH8"/>
      <c r="SSI8"/>
      <c r="SSJ8"/>
      <c r="SSK8"/>
      <c r="SSL8"/>
      <c r="SSM8"/>
      <c r="SSN8"/>
      <c r="SSO8"/>
      <c r="SSP8"/>
      <c r="SSQ8"/>
      <c r="SSR8"/>
      <c r="SSS8"/>
      <c r="SST8"/>
      <c r="SSU8"/>
      <c r="SSV8"/>
      <c r="SSW8"/>
      <c r="SSX8"/>
      <c r="SSY8"/>
      <c r="SSZ8"/>
      <c r="STA8"/>
      <c r="STB8"/>
      <c r="STC8"/>
      <c r="STD8"/>
      <c r="STE8"/>
      <c r="STF8"/>
      <c r="STG8"/>
      <c r="STH8"/>
      <c r="STI8"/>
      <c r="STJ8"/>
      <c r="STK8"/>
      <c r="STL8"/>
      <c r="STM8"/>
      <c r="STN8"/>
      <c r="STO8"/>
      <c r="STP8"/>
      <c r="STQ8"/>
      <c r="STR8"/>
      <c r="STS8"/>
      <c r="STT8"/>
      <c r="STU8"/>
      <c r="STV8"/>
      <c r="STW8"/>
      <c r="STX8"/>
      <c r="STY8"/>
      <c r="STZ8"/>
      <c r="SUA8"/>
      <c r="SUB8"/>
      <c r="SUC8"/>
      <c r="SUD8"/>
      <c r="SUE8"/>
      <c r="SUF8"/>
      <c r="SUG8"/>
      <c r="SUH8"/>
      <c r="SUI8"/>
      <c r="SUJ8"/>
      <c r="SUK8"/>
      <c r="SUL8"/>
      <c r="SUM8"/>
      <c r="SUN8"/>
      <c r="SUO8"/>
      <c r="SUP8"/>
      <c r="SUQ8"/>
      <c r="SUR8"/>
      <c r="SUS8"/>
      <c r="SUT8"/>
      <c r="SUU8"/>
      <c r="SUV8"/>
      <c r="SUW8"/>
      <c r="SUX8"/>
      <c r="SUY8"/>
      <c r="SUZ8"/>
      <c r="SVA8"/>
      <c r="SVB8"/>
      <c r="SVC8"/>
      <c r="SVD8"/>
      <c r="SVE8"/>
      <c r="SVF8"/>
      <c r="SVG8"/>
      <c r="SVH8"/>
      <c r="SVI8"/>
      <c r="SVJ8"/>
      <c r="SVK8"/>
      <c r="SVL8"/>
      <c r="SVM8"/>
      <c r="SVN8"/>
      <c r="SVO8"/>
      <c r="SVP8"/>
      <c r="SVQ8"/>
      <c r="SVR8"/>
      <c r="SVS8"/>
      <c r="SVT8"/>
      <c r="SVU8"/>
      <c r="SVV8"/>
      <c r="SVW8"/>
      <c r="SVX8"/>
      <c r="SVY8"/>
      <c r="SVZ8"/>
      <c r="SWA8"/>
      <c r="SWB8"/>
      <c r="SWC8"/>
      <c r="SWD8"/>
      <c r="SWE8"/>
      <c r="SWF8"/>
      <c r="SWG8"/>
      <c r="SWH8"/>
      <c r="SWI8"/>
      <c r="SWJ8"/>
      <c r="SWK8"/>
      <c r="SWL8"/>
      <c r="SWM8"/>
      <c r="SWN8"/>
      <c r="SWO8"/>
      <c r="SWP8"/>
      <c r="SWQ8"/>
      <c r="SWR8"/>
      <c r="SWS8"/>
      <c r="SWT8"/>
      <c r="SWU8"/>
      <c r="SWV8"/>
      <c r="SWW8"/>
      <c r="SWX8"/>
      <c r="SWY8"/>
      <c r="SWZ8"/>
      <c r="SXA8"/>
      <c r="SXB8"/>
      <c r="SXC8"/>
      <c r="SXD8"/>
      <c r="SXE8"/>
      <c r="SXF8"/>
      <c r="SXG8"/>
      <c r="SXH8"/>
      <c r="SXI8"/>
      <c r="SXJ8"/>
      <c r="SXK8"/>
      <c r="SXL8"/>
      <c r="SXM8"/>
      <c r="SXN8"/>
      <c r="SXO8"/>
      <c r="SXP8"/>
      <c r="SXQ8"/>
      <c r="SXR8"/>
      <c r="SXS8"/>
      <c r="SXT8"/>
      <c r="SXU8"/>
      <c r="SXV8"/>
      <c r="SXW8"/>
      <c r="SXX8"/>
      <c r="SXY8"/>
      <c r="SXZ8"/>
      <c r="SYA8"/>
      <c r="SYB8"/>
      <c r="SYC8"/>
      <c r="SYD8"/>
      <c r="SYE8"/>
      <c r="SYF8"/>
      <c r="SYG8"/>
      <c r="SYH8"/>
      <c r="SYI8"/>
      <c r="SYJ8"/>
      <c r="SYK8"/>
      <c r="SYL8"/>
      <c r="SYM8"/>
      <c r="SYN8"/>
      <c r="SYO8"/>
      <c r="SYP8"/>
      <c r="SYQ8"/>
      <c r="SYR8"/>
      <c r="SYS8"/>
      <c r="SYT8"/>
      <c r="SYU8"/>
      <c r="SYV8"/>
      <c r="SYW8"/>
      <c r="SYX8"/>
      <c r="SYY8"/>
      <c r="SYZ8"/>
      <c r="SZA8"/>
      <c r="SZB8"/>
      <c r="SZC8"/>
      <c r="SZD8"/>
      <c r="SZE8"/>
      <c r="SZF8"/>
      <c r="SZG8"/>
      <c r="SZH8"/>
      <c r="SZI8"/>
      <c r="SZJ8"/>
      <c r="SZK8"/>
      <c r="SZL8"/>
      <c r="SZM8"/>
      <c r="SZN8"/>
      <c r="SZO8"/>
      <c r="SZP8"/>
      <c r="SZQ8"/>
      <c r="SZR8"/>
      <c r="SZS8"/>
      <c r="SZT8"/>
      <c r="SZU8"/>
      <c r="SZV8"/>
      <c r="SZW8"/>
      <c r="SZX8"/>
      <c r="SZY8"/>
      <c r="SZZ8"/>
      <c r="TAA8"/>
      <c r="TAB8"/>
      <c r="TAC8"/>
      <c r="TAD8"/>
      <c r="TAE8"/>
      <c r="TAF8"/>
      <c r="TAG8"/>
      <c r="TAH8"/>
      <c r="TAI8"/>
      <c r="TAJ8"/>
      <c r="TAK8"/>
      <c r="TAL8"/>
      <c r="TAM8"/>
      <c r="TAN8"/>
      <c r="TAO8"/>
      <c r="TAP8"/>
      <c r="TAQ8"/>
      <c r="TAR8"/>
      <c r="TAS8"/>
      <c r="TAT8"/>
      <c r="TAU8"/>
      <c r="TAV8"/>
      <c r="TAW8"/>
      <c r="TAX8"/>
      <c r="TAY8"/>
      <c r="TAZ8"/>
      <c r="TBA8"/>
      <c r="TBB8"/>
      <c r="TBC8"/>
      <c r="TBD8"/>
      <c r="TBE8"/>
      <c r="TBF8"/>
      <c r="TBG8"/>
      <c r="TBH8"/>
      <c r="TBI8"/>
      <c r="TBJ8"/>
      <c r="TBK8"/>
      <c r="TBL8"/>
      <c r="TBM8"/>
      <c r="TBN8"/>
      <c r="TBO8"/>
      <c r="TBP8"/>
      <c r="TBQ8"/>
      <c r="TBR8"/>
      <c r="TBS8"/>
      <c r="TBT8"/>
      <c r="TBU8"/>
      <c r="TBV8"/>
      <c r="TBW8"/>
      <c r="TBX8"/>
      <c r="TBY8"/>
      <c r="TBZ8"/>
      <c r="TCA8"/>
      <c r="TCB8"/>
      <c r="TCC8"/>
      <c r="TCD8"/>
      <c r="TCE8"/>
      <c r="TCF8"/>
      <c r="TCG8"/>
      <c r="TCH8"/>
      <c r="TCI8"/>
      <c r="TCJ8"/>
      <c r="TCK8"/>
      <c r="TCL8"/>
      <c r="TCM8"/>
      <c r="TCN8"/>
      <c r="TCO8"/>
      <c r="TCP8"/>
      <c r="TCQ8"/>
      <c r="TCR8"/>
      <c r="TCS8"/>
      <c r="TCT8"/>
      <c r="TCU8"/>
      <c r="TCV8"/>
      <c r="TCW8"/>
      <c r="TCX8"/>
      <c r="TCY8"/>
      <c r="TCZ8"/>
      <c r="TDA8"/>
      <c r="TDB8"/>
      <c r="TDC8"/>
      <c r="TDD8"/>
      <c r="TDE8"/>
      <c r="TDF8"/>
      <c r="TDG8"/>
      <c r="TDH8"/>
      <c r="TDI8"/>
      <c r="TDJ8"/>
      <c r="TDK8"/>
      <c r="TDL8"/>
      <c r="TDM8"/>
      <c r="TDN8"/>
      <c r="TDO8"/>
      <c r="TDP8"/>
      <c r="TDQ8"/>
      <c r="TDR8"/>
      <c r="TDS8"/>
      <c r="TDT8"/>
      <c r="TDU8"/>
      <c r="TDV8"/>
      <c r="TDW8"/>
      <c r="TDX8"/>
      <c r="TDY8"/>
      <c r="TDZ8"/>
      <c r="TEA8"/>
      <c r="TEB8"/>
      <c r="TEC8"/>
      <c r="TED8"/>
      <c r="TEE8"/>
      <c r="TEF8"/>
      <c r="TEG8"/>
      <c r="TEH8"/>
      <c r="TEI8"/>
      <c r="TEJ8"/>
      <c r="TEK8"/>
      <c r="TEL8"/>
      <c r="TEM8"/>
      <c r="TEN8"/>
      <c r="TEO8"/>
      <c r="TEP8"/>
      <c r="TEQ8"/>
      <c r="TER8"/>
      <c r="TES8"/>
      <c r="TET8"/>
      <c r="TEU8"/>
      <c r="TEV8"/>
      <c r="TEW8"/>
      <c r="TEX8"/>
      <c r="TEY8"/>
      <c r="TEZ8"/>
      <c r="TFA8"/>
      <c r="TFB8"/>
      <c r="TFC8"/>
      <c r="TFD8"/>
      <c r="TFE8"/>
      <c r="TFF8"/>
      <c r="TFG8"/>
      <c r="TFH8"/>
      <c r="TFI8"/>
      <c r="TFJ8"/>
      <c r="TFK8"/>
      <c r="TFL8"/>
      <c r="TFM8"/>
      <c r="TFN8"/>
      <c r="TFO8"/>
      <c r="TFP8"/>
      <c r="TFQ8"/>
      <c r="TFR8"/>
      <c r="TFS8"/>
      <c r="TFT8"/>
      <c r="TFU8"/>
      <c r="TFV8"/>
      <c r="TFW8"/>
      <c r="TFX8"/>
      <c r="TFY8"/>
      <c r="TFZ8"/>
      <c r="TGA8"/>
      <c r="TGB8"/>
      <c r="TGC8"/>
      <c r="TGD8"/>
      <c r="TGE8"/>
      <c r="TGF8"/>
      <c r="TGG8"/>
      <c r="TGH8"/>
      <c r="TGI8"/>
      <c r="TGJ8"/>
      <c r="TGK8"/>
      <c r="TGL8"/>
      <c r="TGM8"/>
      <c r="TGN8"/>
      <c r="TGO8"/>
      <c r="TGP8"/>
      <c r="TGQ8"/>
      <c r="TGR8"/>
      <c r="TGS8"/>
      <c r="TGT8"/>
      <c r="TGU8"/>
      <c r="TGV8"/>
      <c r="TGW8"/>
      <c r="TGX8"/>
      <c r="TGY8"/>
      <c r="TGZ8"/>
      <c r="THA8"/>
      <c r="THB8"/>
      <c r="THC8"/>
      <c r="THD8"/>
      <c r="THE8"/>
      <c r="THF8"/>
      <c r="THG8"/>
      <c r="THH8"/>
      <c r="THI8"/>
      <c r="THJ8"/>
      <c r="THK8"/>
      <c r="THL8"/>
      <c r="THM8"/>
      <c r="THN8"/>
      <c r="THO8"/>
      <c r="THP8"/>
      <c r="THQ8"/>
      <c r="THR8"/>
      <c r="THS8"/>
      <c r="THT8"/>
      <c r="THU8"/>
      <c r="THV8"/>
      <c r="THW8"/>
      <c r="THX8"/>
      <c r="THY8"/>
      <c r="THZ8"/>
      <c r="TIA8"/>
      <c r="TIB8"/>
      <c r="TIC8"/>
      <c r="TID8"/>
      <c r="TIE8"/>
      <c r="TIF8"/>
      <c r="TIG8"/>
      <c r="TIH8"/>
      <c r="TII8"/>
      <c r="TIJ8"/>
      <c r="TIK8"/>
      <c r="TIL8"/>
      <c r="TIM8"/>
      <c r="TIN8"/>
      <c r="TIO8"/>
      <c r="TIP8"/>
      <c r="TIQ8"/>
      <c r="TIR8"/>
      <c r="TIS8"/>
      <c r="TIT8"/>
      <c r="TIU8"/>
      <c r="TIV8"/>
      <c r="TIW8"/>
      <c r="TIX8"/>
      <c r="TIY8"/>
      <c r="TIZ8"/>
      <c r="TJA8"/>
      <c r="TJB8"/>
      <c r="TJC8"/>
      <c r="TJD8"/>
      <c r="TJE8"/>
      <c r="TJF8"/>
      <c r="TJG8"/>
      <c r="TJH8"/>
      <c r="TJI8"/>
      <c r="TJJ8"/>
      <c r="TJK8"/>
      <c r="TJL8"/>
      <c r="TJM8"/>
      <c r="TJN8"/>
      <c r="TJO8"/>
      <c r="TJP8"/>
      <c r="TJQ8"/>
      <c r="TJR8"/>
      <c r="TJS8"/>
      <c r="TJT8"/>
      <c r="TJU8"/>
      <c r="TJV8"/>
      <c r="TJW8"/>
      <c r="TJX8"/>
      <c r="TJY8"/>
      <c r="TJZ8"/>
      <c r="TKA8"/>
      <c r="TKB8"/>
      <c r="TKC8"/>
      <c r="TKD8"/>
      <c r="TKE8"/>
      <c r="TKF8"/>
      <c r="TKG8"/>
      <c r="TKH8"/>
      <c r="TKI8"/>
      <c r="TKJ8"/>
      <c r="TKK8"/>
      <c r="TKL8"/>
      <c r="TKM8"/>
      <c r="TKN8"/>
      <c r="TKO8"/>
      <c r="TKP8"/>
      <c r="TKQ8"/>
      <c r="TKR8"/>
      <c r="TKS8"/>
      <c r="TKT8"/>
      <c r="TKU8"/>
      <c r="TKV8"/>
      <c r="TKW8"/>
      <c r="TKX8"/>
      <c r="TKY8"/>
      <c r="TKZ8"/>
      <c r="TLA8"/>
      <c r="TLB8"/>
      <c r="TLC8"/>
      <c r="TLD8"/>
      <c r="TLE8"/>
      <c r="TLF8"/>
      <c r="TLG8"/>
      <c r="TLH8"/>
      <c r="TLI8"/>
      <c r="TLJ8"/>
      <c r="TLK8"/>
      <c r="TLL8"/>
      <c r="TLM8"/>
      <c r="TLN8"/>
      <c r="TLO8"/>
      <c r="TLP8"/>
      <c r="TLQ8"/>
      <c r="TLR8"/>
      <c r="TLS8"/>
      <c r="TLT8"/>
      <c r="TLU8"/>
      <c r="TLV8"/>
      <c r="TLW8"/>
      <c r="TLX8"/>
      <c r="TLY8"/>
      <c r="TLZ8"/>
      <c r="TMA8"/>
      <c r="TMB8"/>
      <c r="TMC8"/>
      <c r="TMD8"/>
      <c r="TME8"/>
      <c r="TMF8"/>
      <c r="TMG8"/>
      <c r="TMH8"/>
      <c r="TMI8"/>
      <c r="TMJ8"/>
      <c r="TMK8"/>
      <c r="TML8"/>
      <c r="TMM8"/>
      <c r="TMN8"/>
      <c r="TMO8"/>
      <c r="TMP8"/>
      <c r="TMQ8"/>
      <c r="TMR8"/>
      <c r="TMS8"/>
      <c r="TMT8"/>
      <c r="TMU8"/>
      <c r="TMV8"/>
      <c r="TMW8"/>
      <c r="TMX8"/>
      <c r="TMY8"/>
      <c r="TMZ8"/>
      <c r="TNA8"/>
      <c r="TNB8"/>
      <c r="TNC8"/>
      <c r="TND8"/>
      <c r="TNE8"/>
      <c r="TNF8"/>
      <c r="TNG8"/>
      <c r="TNH8"/>
      <c r="TNI8"/>
      <c r="TNJ8"/>
      <c r="TNK8"/>
      <c r="TNL8"/>
      <c r="TNM8"/>
      <c r="TNN8"/>
      <c r="TNO8"/>
      <c r="TNP8"/>
      <c r="TNQ8"/>
      <c r="TNR8"/>
      <c r="TNS8"/>
      <c r="TNT8"/>
      <c r="TNU8"/>
      <c r="TNV8"/>
      <c r="TNW8"/>
      <c r="TNX8"/>
      <c r="TNY8"/>
      <c r="TNZ8"/>
      <c r="TOA8"/>
      <c r="TOB8"/>
      <c r="TOC8"/>
      <c r="TOD8"/>
      <c r="TOE8"/>
      <c r="TOF8"/>
      <c r="TOG8"/>
      <c r="TOH8"/>
      <c r="TOI8"/>
      <c r="TOJ8"/>
      <c r="TOK8"/>
      <c r="TOL8"/>
      <c r="TOM8"/>
      <c r="TON8"/>
      <c r="TOO8"/>
      <c r="TOP8"/>
      <c r="TOQ8"/>
      <c r="TOR8"/>
      <c r="TOS8"/>
      <c r="TOT8"/>
      <c r="TOU8"/>
      <c r="TOV8"/>
      <c r="TOW8"/>
      <c r="TOX8"/>
      <c r="TOY8"/>
      <c r="TOZ8"/>
      <c r="TPA8"/>
      <c r="TPB8"/>
      <c r="TPC8"/>
      <c r="TPD8"/>
      <c r="TPE8"/>
      <c r="TPF8"/>
      <c r="TPG8"/>
      <c r="TPH8"/>
      <c r="TPI8"/>
      <c r="TPJ8"/>
      <c r="TPK8"/>
      <c r="TPL8"/>
      <c r="TPM8"/>
      <c r="TPN8"/>
      <c r="TPO8"/>
      <c r="TPP8"/>
      <c r="TPQ8"/>
      <c r="TPR8"/>
      <c r="TPS8"/>
      <c r="TPT8"/>
      <c r="TPU8"/>
      <c r="TPV8"/>
      <c r="TPW8"/>
      <c r="TPX8"/>
      <c r="TPY8"/>
      <c r="TPZ8"/>
      <c r="TQA8"/>
      <c r="TQB8"/>
      <c r="TQC8"/>
      <c r="TQD8"/>
      <c r="TQE8"/>
      <c r="TQF8"/>
      <c r="TQG8"/>
      <c r="TQH8"/>
      <c r="TQI8"/>
      <c r="TQJ8"/>
      <c r="TQK8"/>
      <c r="TQL8"/>
      <c r="TQM8"/>
      <c r="TQN8"/>
      <c r="TQO8"/>
      <c r="TQP8"/>
      <c r="TQQ8"/>
      <c r="TQR8"/>
      <c r="TQS8"/>
      <c r="TQT8"/>
      <c r="TQU8"/>
      <c r="TQV8"/>
      <c r="TQW8"/>
      <c r="TQX8"/>
      <c r="TQY8"/>
      <c r="TQZ8"/>
      <c r="TRA8"/>
      <c r="TRB8"/>
      <c r="TRC8"/>
      <c r="TRD8"/>
      <c r="TRE8"/>
      <c r="TRF8"/>
      <c r="TRG8"/>
      <c r="TRH8"/>
      <c r="TRI8"/>
      <c r="TRJ8"/>
      <c r="TRK8"/>
      <c r="TRL8"/>
      <c r="TRM8"/>
      <c r="TRN8"/>
      <c r="TRO8"/>
      <c r="TRP8"/>
      <c r="TRQ8"/>
      <c r="TRR8"/>
      <c r="TRS8"/>
      <c r="TRT8"/>
      <c r="TRU8"/>
      <c r="TRV8"/>
      <c r="TRW8"/>
      <c r="TRX8"/>
      <c r="TRY8"/>
      <c r="TRZ8"/>
      <c r="TSA8"/>
      <c r="TSB8"/>
      <c r="TSC8"/>
      <c r="TSD8"/>
      <c r="TSE8"/>
      <c r="TSF8"/>
      <c r="TSG8"/>
      <c r="TSH8"/>
      <c r="TSI8"/>
      <c r="TSJ8"/>
      <c r="TSK8"/>
      <c r="TSL8"/>
      <c r="TSM8"/>
      <c r="TSN8"/>
      <c r="TSO8"/>
      <c r="TSP8"/>
      <c r="TSQ8"/>
      <c r="TSR8"/>
      <c r="TSS8"/>
      <c r="TST8"/>
      <c r="TSU8"/>
      <c r="TSV8"/>
      <c r="TSW8"/>
      <c r="TSX8"/>
      <c r="TSY8"/>
      <c r="TSZ8"/>
      <c r="TTA8"/>
      <c r="TTB8"/>
      <c r="TTC8"/>
      <c r="TTD8"/>
      <c r="TTE8"/>
      <c r="TTF8"/>
      <c r="TTG8"/>
      <c r="TTH8"/>
      <c r="TTI8"/>
      <c r="TTJ8"/>
      <c r="TTK8"/>
      <c r="TTL8"/>
      <c r="TTM8"/>
      <c r="TTN8"/>
      <c r="TTO8"/>
      <c r="TTP8"/>
      <c r="TTQ8"/>
      <c r="TTR8"/>
      <c r="TTS8"/>
      <c r="TTT8"/>
      <c r="TTU8"/>
      <c r="TTV8"/>
      <c r="TTW8"/>
      <c r="TTX8"/>
      <c r="TTY8"/>
      <c r="TTZ8"/>
      <c r="TUA8"/>
      <c r="TUB8"/>
      <c r="TUC8"/>
      <c r="TUD8"/>
      <c r="TUE8"/>
      <c r="TUF8"/>
      <c r="TUG8"/>
      <c r="TUH8"/>
      <c r="TUI8"/>
      <c r="TUJ8"/>
      <c r="TUK8"/>
      <c r="TUL8"/>
      <c r="TUM8"/>
      <c r="TUN8"/>
      <c r="TUO8"/>
      <c r="TUP8"/>
      <c r="TUQ8"/>
      <c r="TUR8"/>
      <c r="TUS8"/>
      <c r="TUT8"/>
      <c r="TUU8"/>
      <c r="TUV8"/>
      <c r="TUW8"/>
      <c r="TUX8"/>
      <c r="TUY8"/>
      <c r="TUZ8"/>
      <c r="TVA8"/>
      <c r="TVB8"/>
      <c r="TVC8"/>
      <c r="TVD8"/>
      <c r="TVE8"/>
      <c r="TVF8"/>
      <c r="TVG8"/>
      <c r="TVH8"/>
      <c r="TVI8"/>
      <c r="TVJ8"/>
      <c r="TVK8"/>
      <c r="TVL8"/>
      <c r="TVM8"/>
      <c r="TVN8"/>
      <c r="TVO8"/>
      <c r="TVP8"/>
      <c r="TVQ8"/>
      <c r="TVR8"/>
      <c r="TVS8"/>
      <c r="TVT8"/>
      <c r="TVU8"/>
      <c r="TVV8"/>
      <c r="TVW8"/>
      <c r="TVX8"/>
      <c r="TVY8"/>
      <c r="TVZ8"/>
      <c r="TWA8"/>
      <c r="TWB8"/>
      <c r="TWC8"/>
      <c r="TWD8"/>
      <c r="TWE8"/>
      <c r="TWF8"/>
      <c r="TWG8"/>
      <c r="TWH8"/>
      <c r="TWI8"/>
      <c r="TWJ8"/>
      <c r="TWK8"/>
      <c r="TWL8"/>
      <c r="TWM8"/>
      <c r="TWN8"/>
      <c r="TWO8"/>
      <c r="TWP8"/>
      <c r="TWQ8"/>
      <c r="TWR8"/>
      <c r="TWS8"/>
      <c r="TWT8"/>
      <c r="TWU8"/>
      <c r="TWV8"/>
      <c r="TWW8"/>
      <c r="TWX8"/>
      <c r="TWY8"/>
      <c r="TWZ8"/>
      <c r="TXA8"/>
      <c r="TXB8"/>
      <c r="TXC8"/>
      <c r="TXD8"/>
      <c r="TXE8"/>
      <c r="TXF8"/>
      <c r="TXG8"/>
      <c r="TXH8"/>
      <c r="TXI8"/>
      <c r="TXJ8"/>
      <c r="TXK8"/>
      <c r="TXL8"/>
      <c r="TXM8"/>
      <c r="TXN8"/>
      <c r="TXO8"/>
      <c r="TXP8"/>
      <c r="TXQ8"/>
      <c r="TXR8"/>
      <c r="TXS8"/>
      <c r="TXT8"/>
      <c r="TXU8"/>
      <c r="TXV8"/>
      <c r="TXW8"/>
      <c r="TXX8"/>
      <c r="TXY8"/>
      <c r="TXZ8"/>
      <c r="TYA8"/>
      <c r="TYB8"/>
      <c r="TYC8"/>
      <c r="TYD8"/>
      <c r="TYE8"/>
      <c r="TYF8"/>
      <c r="TYG8"/>
      <c r="TYH8"/>
      <c r="TYI8"/>
      <c r="TYJ8"/>
      <c r="TYK8"/>
      <c r="TYL8"/>
      <c r="TYM8"/>
      <c r="TYN8"/>
      <c r="TYO8"/>
      <c r="TYP8"/>
      <c r="TYQ8"/>
      <c r="TYR8"/>
      <c r="TYS8"/>
      <c r="TYT8"/>
      <c r="TYU8"/>
      <c r="TYV8"/>
      <c r="TYW8"/>
      <c r="TYX8"/>
      <c r="TYY8"/>
      <c r="TYZ8"/>
      <c r="TZA8"/>
      <c r="TZB8"/>
      <c r="TZC8"/>
      <c r="TZD8"/>
      <c r="TZE8"/>
      <c r="TZF8"/>
      <c r="TZG8"/>
      <c r="TZH8"/>
      <c r="TZI8"/>
      <c r="TZJ8"/>
      <c r="TZK8"/>
      <c r="TZL8"/>
      <c r="TZM8"/>
      <c r="TZN8"/>
      <c r="TZO8"/>
      <c r="TZP8"/>
      <c r="TZQ8"/>
      <c r="TZR8"/>
      <c r="TZS8"/>
      <c r="TZT8"/>
      <c r="TZU8"/>
      <c r="TZV8"/>
      <c r="TZW8"/>
      <c r="TZX8"/>
      <c r="TZY8"/>
      <c r="TZZ8"/>
      <c r="UAA8"/>
      <c r="UAB8"/>
      <c r="UAC8"/>
      <c r="UAD8"/>
      <c r="UAE8"/>
      <c r="UAF8"/>
      <c r="UAG8"/>
      <c r="UAH8"/>
      <c r="UAI8"/>
      <c r="UAJ8"/>
      <c r="UAK8"/>
      <c r="UAL8"/>
      <c r="UAM8"/>
      <c r="UAN8"/>
      <c r="UAO8"/>
      <c r="UAP8"/>
      <c r="UAQ8"/>
      <c r="UAR8"/>
      <c r="UAS8"/>
      <c r="UAT8"/>
      <c r="UAU8"/>
      <c r="UAV8"/>
      <c r="UAW8"/>
      <c r="UAX8"/>
      <c r="UAY8"/>
      <c r="UAZ8"/>
      <c r="UBA8"/>
      <c r="UBB8"/>
      <c r="UBC8"/>
      <c r="UBD8"/>
      <c r="UBE8"/>
      <c r="UBF8"/>
      <c r="UBG8"/>
      <c r="UBH8"/>
      <c r="UBI8"/>
      <c r="UBJ8"/>
      <c r="UBK8"/>
      <c r="UBL8"/>
      <c r="UBM8"/>
      <c r="UBN8"/>
      <c r="UBO8"/>
      <c r="UBP8"/>
      <c r="UBQ8"/>
      <c r="UBR8"/>
      <c r="UBS8"/>
      <c r="UBT8"/>
      <c r="UBU8"/>
      <c r="UBV8"/>
      <c r="UBW8"/>
      <c r="UBX8"/>
      <c r="UBY8"/>
      <c r="UBZ8"/>
      <c r="UCA8"/>
      <c r="UCB8"/>
      <c r="UCC8"/>
      <c r="UCD8"/>
      <c r="UCE8"/>
      <c r="UCF8"/>
      <c r="UCG8"/>
      <c r="UCH8"/>
      <c r="UCI8"/>
      <c r="UCJ8"/>
      <c r="UCK8"/>
      <c r="UCL8"/>
      <c r="UCM8"/>
      <c r="UCN8"/>
      <c r="UCO8"/>
      <c r="UCP8"/>
      <c r="UCQ8"/>
      <c r="UCR8"/>
      <c r="UCS8"/>
      <c r="UCT8"/>
      <c r="UCU8"/>
      <c r="UCV8"/>
      <c r="UCW8"/>
      <c r="UCX8"/>
      <c r="UCY8"/>
      <c r="UCZ8"/>
      <c r="UDA8"/>
      <c r="UDB8"/>
      <c r="UDC8"/>
      <c r="UDD8"/>
      <c r="UDE8"/>
      <c r="UDF8"/>
      <c r="UDG8"/>
      <c r="UDH8"/>
      <c r="UDI8"/>
      <c r="UDJ8"/>
      <c r="UDK8"/>
      <c r="UDL8"/>
      <c r="UDM8"/>
      <c r="UDN8"/>
      <c r="UDO8"/>
      <c r="UDP8"/>
      <c r="UDQ8"/>
      <c r="UDR8"/>
      <c r="UDS8"/>
      <c r="UDT8"/>
      <c r="UDU8"/>
      <c r="UDV8"/>
      <c r="UDW8"/>
      <c r="UDX8"/>
      <c r="UDY8"/>
      <c r="UDZ8"/>
      <c r="UEA8"/>
      <c r="UEB8"/>
      <c r="UEC8"/>
      <c r="UED8"/>
      <c r="UEE8"/>
      <c r="UEF8"/>
      <c r="UEG8"/>
      <c r="UEH8"/>
      <c r="UEI8"/>
      <c r="UEJ8"/>
      <c r="UEK8"/>
      <c r="UEL8"/>
      <c r="UEM8"/>
      <c r="UEN8"/>
      <c r="UEO8"/>
      <c r="UEP8"/>
      <c r="UEQ8"/>
      <c r="UER8"/>
      <c r="UES8"/>
      <c r="UET8"/>
      <c r="UEU8"/>
      <c r="UEV8"/>
      <c r="UEW8"/>
      <c r="UEX8"/>
      <c r="UEY8"/>
      <c r="UEZ8"/>
      <c r="UFA8"/>
      <c r="UFB8"/>
      <c r="UFC8"/>
      <c r="UFD8"/>
      <c r="UFE8"/>
      <c r="UFF8"/>
      <c r="UFG8"/>
      <c r="UFH8"/>
      <c r="UFI8"/>
      <c r="UFJ8"/>
      <c r="UFK8"/>
      <c r="UFL8"/>
      <c r="UFM8"/>
      <c r="UFN8"/>
      <c r="UFO8"/>
      <c r="UFP8"/>
      <c r="UFQ8"/>
      <c r="UFR8"/>
      <c r="UFS8"/>
      <c r="UFT8"/>
      <c r="UFU8"/>
      <c r="UFV8"/>
      <c r="UFW8"/>
      <c r="UFX8"/>
      <c r="UFY8"/>
      <c r="UFZ8"/>
      <c r="UGA8"/>
      <c r="UGB8"/>
      <c r="UGC8"/>
      <c r="UGD8"/>
      <c r="UGE8"/>
      <c r="UGF8"/>
      <c r="UGG8"/>
      <c r="UGH8"/>
      <c r="UGI8"/>
      <c r="UGJ8"/>
      <c r="UGK8"/>
      <c r="UGL8"/>
      <c r="UGM8"/>
      <c r="UGN8"/>
      <c r="UGO8"/>
      <c r="UGP8"/>
      <c r="UGQ8"/>
      <c r="UGR8"/>
      <c r="UGS8"/>
      <c r="UGT8"/>
      <c r="UGU8"/>
      <c r="UGV8"/>
      <c r="UGW8"/>
      <c r="UGX8"/>
      <c r="UGY8"/>
      <c r="UGZ8"/>
      <c r="UHA8"/>
      <c r="UHB8"/>
      <c r="UHC8"/>
      <c r="UHD8"/>
      <c r="UHE8"/>
      <c r="UHF8"/>
      <c r="UHG8"/>
      <c r="UHH8"/>
      <c r="UHI8"/>
      <c r="UHJ8"/>
      <c r="UHK8"/>
      <c r="UHL8"/>
      <c r="UHM8"/>
      <c r="UHN8"/>
      <c r="UHO8"/>
      <c r="UHP8"/>
      <c r="UHQ8"/>
      <c r="UHR8"/>
      <c r="UHS8"/>
      <c r="UHT8"/>
      <c r="UHU8"/>
      <c r="UHV8"/>
      <c r="UHW8"/>
      <c r="UHX8"/>
      <c r="UHY8"/>
      <c r="UHZ8"/>
      <c r="UIA8"/>
      <c r="UIB8"/>
      <c r="UIC8"/>
      <c r="UID8"/>
      <c r="UIE8"/>
      <c r="UIF8"/>
      <c r="UIG8"/>
      <c r="UIH8"/>
      <c r="UII8"/>
      <c r="UIJ8"/>
      <c r="UIK8"/>
      <c r="UIL8"/>
      <c r="UIM8"/>
      <c r="UIN8"/>
      <c r="UIO8"/>
      <c r="UIP8"/>
      <c r="UIQ8"/>
      <c r="UIR8"/>
      <c r="UIS8"/>
      <c r="UIT8"/>
      <c r="UIU8"/>
      <c r="UIV8"/>
      <c r="UIW8"/>
      <c r="UIX8"/>
      <c r="UIY8"/>
      <c r="UIZ8"/>
      <c r="UJA8"/>
      <c r="UJB8"/>
      <c r="UJC8"/>
      <c r="UJD8"/>
      <c r="UJE8"/>
      <c r="UJF8"/>
      <c r="UJG8"/>
      <c r="UJH8"/>
      <c r="UJI8"/>
      <c r="UJJ8"/>
      <c r="UJK8"/>
      <c r="UJL8"/>
      <c r="UJM8"/>
      <c r="UJN8"/>
      <c r="UJO8"/>
      <c r="UJP8"/>
      <c r="UJQ8"/>
      <c r="UJR8"/>
      <c r="UJS8"/>
      <c r="UJT8"/>
      <c r="UJU8"/>
      <c r="UJV8"/>
      <c r="UJW8"/>
      <c r="UJX8"/>
      <c r="UJY8"/>
      <c r="UJZ8"/>
      <c r="UKA8"/>
      <c r="UKB8"/>
      <c r="UKC8"/>
      <c r="UKD8"/>
      <c r="UKE8"/>
      <c r="UKF8"/>
      <c r="UKG8"/>
      <c r="UKH8"/>
      <c r="UKI8"/>
      <c r="UKJ8"/>
      <c r="UKK8"/>
      <c r="UKL8"/>
      <c r="UKM8"/>
      <c r="UKN8"/>
      <c r="UKO8"/>
      <c r="UKP8"/>
      <c r="UKQ8"/>
      <c r="UKR8"/>
      <c r="UKS8"/>
      <c r="UKT8"/>
      <c r="UKU8"/>
      <c r="UKV8"/>
      <c r="UKW8"/>
      <c r="UKX8"/>
      <c r="UKY8"/>
      <c r="UKZ8"/>
      <c r="ULA8"/>
      <c r="ULB8"/>
      <c r="ULC8"/>
      <c r="ULD8"/>
      <c r="ULE8"/>
      <c r="ULF8"/>
      <c r="ULG8"/>
      <c r="ULH8"/>
      <c r="ULI8"/>
      <c r="ULJ8"/>
      <c r="ULK8"/>
      <c r="ULL8"/>
      <c r="ULM8"/>
      <c r="ULN8"/>
      <c r="ULO8"/>
      <c r="ULP8"/>
      <c r="ULQ8"/>
      <c r="ULR8"/>
      <c r="ULS8"/>
      <c r="ULT8"/>
      <c r="ULU8"/>
      <c r="ULV8"/>
      <c r="ULW8"/>
      <c r="ULX8"/>
      <c r="ULY8"/>
      <c r="ULZ8"/>
      <c r="UMA8"/>
      <c r="UMB8"/>
      <c r="UMC8"/>
      <c r="UMD8"/>
      <c r="UME8"/>
      <c r="UMF8"/>
      <c r="UMG8"/>
      <c r="UMH8"/>
      <c r="UMI8"/>
      <c r="UMJ8"/>
      <c r="UMK8"/>
      <c r="UML8"/>
      <c r="UMM8"/>
      <c r="UMN8"/>
      <c r="UMO8"/>
      <c r="UMP8"/>
      <c r="UMQ8"/>
      <c r="UMR8"/>
      <c r="UMS8"/>
      <c r="UMT8"/>
      <c r="UMU8"/>
      <c r="UMV8"/>
      <c r="UMW8"/>
      <c r="UMX8"/>
      <c r="UMY8"/>
      <c r="UMZ8"/>
      <c r="UNA8"/>
      <c r="UNB8"/>
      <c r="UNC8"/>
      <c r="UND8"/>
      <c r="UNE8"/>
      <c r="UNF8"/>
      <c r="UNG8"/>
      <c r="UNH8"/>
      <c r="UNI8"/>
      <c r="UNJ8"/>
      <c r="UNK8"/>
      <c r="UNL8"/>
      <c r="UNM8"/>
      <c r="UNN8"/>
      <c r="UNO8"/>
      <c r="UNP8"/>
      <c r="UNQ8"/>
      <c r="UNR8"/>
      <c r="UNS8"/>
      <c r="UNT8"/>
      <c r="UNU8"/>
      <c r="UNV8"/>
      <c r="UNW8"/>
      <c r="UNX8"/>
      <c r="UNY8"/>
      <c r="UNZ8"/>
      <c r="UOA8"/>
      <c r="UOB8"/>
      <c r="UOC8"/>
      <c r="UOD8"/>
      <c r="UOE8"/>
      <c r="UOF8"/>
      <c r="UOG8"/>
      <c r="UOH8"/>
      <c r="UOI8"/>
      <c r="UOJ8"/>
      <c r="UOK8"/>
      <c r="UOL8"/>
      <c r="UOM8"/>
      <c r="UON8"/>
      <c r="UOO8"/>
      <c r="UOP8"/>
      <c r="UOQ8"/>
      <c r="UOR8"/>
      <c r="UOS8"/>
      <c r="UOT8"/>
      <c r="UOU8"/>
      <c r="UOV8"/>
      <c r="UOW8"/>
      <c r="UOX8"/>
      <c r="UOY8"/>
      <c r="UOZ8"/>
      <c r="UPA8"/>
      <c r="UPB8"/>
      <c r="UPC8"/>
      <c r="UPD8"/>
      <c r="UPE8"/>
      <c r="UPF8"/>
      <c r="UPG8"/>
      <c r="UPH8"/>
      <c r="UPI8"/>
      <c r="UPJ8"/>
      <c r="UPK8"/>
      <c r="UPL8"/>
      <c r="UPM8"/>
      <c r="UPN8"/>
      <c r="UPO8"/>
      <c r="UPP8"/>
      <c r="UPQ8"/>
      <c r="UPR8"/>
      <c r="UPS8"/>
      <c r="UPT8"/>
      <c r="UPU8"/>
      <c r="UPV8"/>
      <c r="UPW8"/>
      <c r="UPX8"/>
      <c r="UPY8"/>
      <c r="UPZ8"/>
      <c r="UQA8"/>
      <c r="UQB8"/>
      <c r="UQC8"/>
      <c r="UQD8"/>
      <c r="UQE8"/>
      <c r="UQF8"/>
      <c r="UQG8"/>
      <c r="UQH8"/>
      <c r="UQI8"/>
      <c r="UQJ8"/>
      <c r="UQK8"/>
      <c r="UQL8"/>
      <c r="UQM8"/>
      <c r="UQN8"/>
      <c r="UQO8"/>
      <c r="UQP8"/>
      <c r="UQQ8"/>
      <c r="UQR8"/>
      <c r="UQS8"/>
      <c r="UQT8"/>
      <c r="UQU8"/>
      <c r="UQV8"/>
      <c r="UQW8"/>
      <c r="UQX8"/>
      <c r="UQY8"/>
      <c r="UQZ8"/>
      <c r="URA8"/>
      <c r="URB8"/>
      <c r="URC8"/>
      <c r="URD8"/>
      <c r="URE8"/>
      <c r="URF8"/>
      <c r="URG8"/>
      <c r="URH8"/>
      <c r="URI8"/>
      <c r="URJ8"/>
      <c r="URK8"/>
      <c r="URL8"/>
      <c r="URM8"/>
      <c r="URN8"/>
      <c r="URO8"/>
      <c r="URP8"/>
      <c r="URQ8"/>
      <c r="URR8"/>
      <c r="URS8"/>
      <c r="URT8"/>
      <c r="URU8"/>
      <c r="URV8"/>
      <c r="URW8"/>
      <c r="URX8"/>
      <c r="URY8"/>
      <c r="URZ8"/>
      <c r="USA8"/>
      <c r="USB8"/>
      <c r="USC8"/>
      <c r="USD8"/>
      <c r="USE8"/>
      <c r="USF8"/>
      <c r="USG8"/>
      <c r="USH8"/>
      <c r="USI8"/>
      <c r="USJ8"/>
      <c r="USK8"/>
      <c r="USL8"/>
      <c r="USM8"/>
      <c r="USN8"/>
      <c r="USO8"/>
      <c r="USP8"/>
      <c r="USQ8"/>
      <c r="USR8"/>
      <c r="USS8"/>
      <c r="UST8"/>
      <c r="USU8"/>
      <c r="USV8"/>
      <c r="USW8"/>
      <c r="USX8"/>
      <c r="USY8"/>
      <c r="USZ8"/>
      <c r="UTA8"/>
      <c r="UTB8"/>
      <c r="UTC8"/>
      <c r="UTD8"/>
      <c r="UTE8"/>
      <c r="UTF8"/>
      <c r="UTG8"/>
      <c r="UTH8"/>
      <c r="UTI8"/>
      <c r="UTJ8"/>
      <c r="UTK8"/>
      <c r="UTL8"/>
      <c r="UTM8"/>
      <c r="UTN8"/>
      <c r="UTO8"/>
      <c r="UTP8"/>
      <c r="UTQ8"/>
      <c r="UTR8"/>
      <c r="UTS8"/>
      <c r="UTT8"/>
      <c r="UTU8"/>
      <c r="UTV8"/>
      <c r="UTW8"/>
      <c r="UTX8"/>
      <c r="UTY8"/>
      <c r="UTZ8"/>
      <c r="UUA8"/>
      <c r="UUB8"/>
      <c r="UUC8"/>
      <c r="UUD8"/>
      <c r="UUE8"/>
      <c r="UUF8"/>
      <c r="UUG8"/>
      <c r="UUH8"/>
      <c r="UUI8"/>
      <c r="UUJ8"/>
      <c r="UUK8"/>
      <c r="UUL8"/>
      <c r="UUM8"/>
      <c r="UUN8"/>
      <c r="UUO8"/>
      <c r="UUP8"/>
      <c r="UUQ8"/>
      <c r="UUR8"/>
      <c r="UUS8"/>
      <c r="UUT8"/>
      <c r="UUU8"/>
      <c r="UUV8"/>
      <c r="UUW8"/>
      <c r="UUX8"/>
      <c r="UUY8"/>
      <c r="UUZ8"/>
      <c r="UVA8"/>
      <c r="UVB8"/>
      <c r="UVC8"/>
      <c r="UVD8"/>
      <c r="UVE8"/>
      <c r="UVF8"/>
      <c r="UVG8"/>
      <c r="UVH8"/>
      <c r="UVI8"/>
      <c r="UVJ8"/>
      <c r="UVK8"/>
      <c r="UVL8"/>
      <c r="UVM8"/>
      <c r="UVN8"/>
      <c r="UVO8"/>
      <c r="UVP8"/>
      <c r="UVQ8"/>
      <c r="UVR8"/>
      <c r="UVS8"/>
      <c r="UVT8"/>
      <c r="UVU8"/>
      <c r="UVV8"/>
      <c r="UVW8"/>
      <c r="UVX8"/>
      <c r="UVY8"/>
      <c r="UVZ8"/>
      <c r="UWA8"/>
      <c r="UWB8"/>
      <c r="UWC8"/>
      <c r="UWD8"/>
      <c r="UWE8"/>
      <c r="UWF8"/>
      <c r="UWG8"/>
      <c r="UWH8"/>
      <c r="UWI8"/>
      <c r="UWJ8"/>
      <c r="UWK8"/>
      <c r="UWL8"/>
      <c r="UWM8"/>
      <c r="UWN8"/>
      <c r="UWO8"/>
      <c r="UWP8"/>
      <c r="UWQ8"/>
      <c r="UWR8"/>
      <c r="UWS8"/>
      <c r="UWT8"/>
      <c r="UWU8"/>
      <c r="UWV8"/>
      <c r="UWW8"/>
      <c r="UWX8"/>
      <c r="UWY8"/>
      <c r="UWZ8"/>
      <c r="UXA8"/>
      <c r="UXB8"/>
      <c r="UXC8"/>
      <c r="UXD8"/>
      <c r="UXE8"/>
      <c r="UXF8"/>
      <c r="UXG8"/>
      <c r="UXH8"/>
      <c r="UXI8"/>
      <c r="UXJ8"/>
      <c r="UXK8"/>
      <c r="UXL8"/>
      <c r="UXM8"/>
      <c r="UXN8"/>
      <c r="UXO8"/>
      <c r="UXP8"/>
      <c r="UXQ8"/>
      <c r="UXR8"/>
      <c r="UXS8"/>
      <c r="UXT8"/>
      <c r="UXU8"/>
      <c r="UXV8"/>
      <c r="UXW8"/>
      <c r="UXX8"/>
      <c r="UXY8"/>
      <c r="UXZ8"/>
      <c r="UYA8"/>
      <c r="UYB8"/>
      <c r="UYC8"/>
      <c r="UYD8"/>
      <c r="UYE8"/>
      <c r="UYF8"/>
      <c r="UYG8"/>
      <c r="UYH8"/>
      <c r="UYI8"/>
      <c r="UYJ8"/>
      <c r="UYK8"/>
      <c r="UYL8"/>
      <c r="UYM8"/>
      <c r="UYN8"/>
      <c r="UYO8"/>
      <c r="UYP8"/>
      <c r="UYQ8"/>
      <c r="UYR8"/>
      <c r="UYS8"/>
      <c r="UYT8"/>
      <c r="UYU8"/>
      <c r="UYV8"/>
      <c r="UYW8"/>
      <c r="UYX8"/>
      <c r="UYY8"/>
      <c r="UYZ8"/>
      <c r="UZA8"/>
      <c r="UZB8"/>
      <c r="UZC8"/>
      <c r="UZD8"/>
      <c r="UZE8"/>
      <c r="UZF8"/>
      <c r="UZG8"/>
      <c r="UZH8"/>
      <c r="UZI8"/>
      <c r="UZJ8"/>
      <c r="UZK8"/>
      <c r="UZL8"/>
      <c r="UZM8"/>
      <c r="UZN8"/>
      <c r="UZO8"/>
      <c r="UZP8"/>
      <c r="UZQ8"/>
      <c r="UZR8"/>
      <c r="UZS8"/>
      <c r="UZT8"/>
      <c r="UZU8"/>
      <c r="UZV8"/>
      <c r="UZW8"/>
      <c r="UZX8"/>
      <c r="UZY8"/>
      <c r="UZZ8"/>
      <c r="VAA8"/>
      <c r="VAB8"/>
      <c r="VAC8"/>
      <c r="VAD8"/>
      <c r="VAE8"/>
      <c r="VAF8"/>
      <c r="VAG8"/>
      <c r="VAH8"/>
      <c r="VAI8"/>
      <c r="VAJ8"/>
      <c r="VAK8"/>
      <c r="VAL8"/>
      <c r="VAM8"/>
      <c r="VAN8"/>
      <c r="VAO8"/>
      <c r="VAP8"/>
      <c r="VAQ8"/>
      <c r="VAR8"/>
      <c r="VAS8"/>
      <c r="VAT8"/>
      <c r="VAU8"/>
      <c r="VAV8"/>
      <c r="VAW8"/>
      <c r="VAX8"/>
      <c r="VAY8"/>
      <c r="VAZ8"/>
      <c r="VBA8"/>
      <c r="VBB8"/>
      <c r="VBC8"/>
      <c r="VBD8"/>
      <c r="VBE8"/>
      <c r="VBF8"/>
      <c r="VBG8"/>
      <c r="VBH8"/>
      <c r="VBI8"/>
      <c r="VBJ8"/>
      <c r="VBK8"/>
      <c r="VBL8"/>
      <c r="VBM8"/>
      <c r="VBN8"/>
      <c r="VBO8"/>
      <c r="VBP8"/>
      <c r="VBQ8"/>
      <c r="VBR8"/>
      <c r="VBS8"/>
      <c r="VBT8"/>
      <c r="VBU8"/>
      <c r="VBV8"/>
      <c r="VBW8"/>
      <c r="VBX8"/>
      <c r="VBY8"/>
      <c r="VBZ8"/>
      <c r="VCA8"/>
      <c r="VCB8"/>
      <c r="VCC8"/>
      <c r="VCD8"/>
      <c r="VCE8"/>
      <c r="VCF8"/>
      <c r="VCG8"/>
      <c r="VCH8"/>
      <c r="VCI8"/>
      <c r="VCJ8"/>
      <c r="VCK8"/>
      <c r="VCL8"/>
      <c r="VCM8"/>
      <c r="VCN8"/>
      <c r="VCO8"/>
      <c r="VCP8"/>
      <c r="VCQ8"/>
      <c r="VCR8"/>
      <c r="VCS8"/>
      <c r="VCT8"/>
      <c r="VCU8"/>
      <c r="VCV8"/>
      <c r="VCW8"/>
      <c r="VCX8"/>
      <c r="VCY8"/>
      <c r="VCZ8"/>
      <c r="VDA8"/>
      <c r="VDB8"/>
      <c r="VDC8"/>
      <c r="VDD8"/>
      <c r="VDE8"/>
      <c r="VDF8"/>
      <c r="VDG8"/>
      <c r="VDH8"/>
      <c r="VDI8"/>
      <c r="VDJ8"/>
      <c r="VDK8"/>
      <c r="VDL8"/>
      <c r="VDM8"/>
      <c r="VDN8"/>
      <c r="VDO8"/>
      <c r="VDP8"/>
      <c r="VDQ8"/>
      <c r="VDR8"/>
      <c r="VDS8"/>
      <c r="VDT8"/>
      <c r="VDU8"/>
      <c r="VDV8"/>
      <c r="VDW8"/>
      <c r="VDX8"/>
      <c r="VDY8"/>
      <c r="VDZ8"/>
      <c r="VEA8"/>
      <c r="VEB8"/>
      <c r="VEC8"/>
      <c r="VED8"/>
      <c r="VEE8"/>
      <c r="VEF8"/>
      <c r="VEG8"/>
      <c r="VEH8"/>
      <c r="VEI8"/>
      <c r="VEJ8"/>
      <c r="VEK8"/>
      <c r="VEL8"/>
      <c r="VEM8"/>
      <c r="VEN8"/>
      <c r="VEO8"/>
      <c r="VEP8"/>
      <c r="VEQ8"/>
      <c r="VER8"/>
      <c r="VES8"/>
      <c r="VET8"/>
      <c r="VEU8"/>
      <c r="VEV8"/>
      <c r="VEW8"/>
      <c r="VEX8"/>
      <c r="VEY8"/>
      <c r="VEZ8"/>
      <c r="VFA8"/>
      <c r="VFB8"/>
      <c r="VFC8"/>
      <c r="VFD8"/>
      <c r="VFE8"/>
      <c r="VFF8"/>
      <c r="VFG8"/>
      <c r="VFH8"/>
      <c r="VFI8"/>
      <c r="VFJ8"/>
      <c r="VFK8"/>
      <c r="VFL8"/>
      <c r="VFM8"/>
      <c r="VFN8"/>
      <c r="VFO8"/>
      <c r="VFP8"/>
      <c r="VFQ8"/>
      <c r="VFR8"/>
      <c r="VFS8"/>
      <c r="VFT8"/>
      <c r="VFU8"/>
      <c r="VFV8"/>
      <c r="VFW8"/>
      <c r="VFX8"/>
      <c r="VFY8"/>
      <c r="VFZ8"/>
      <c r="VGA8"/>
      <c r="VGB8"/>
      <c r="VGC8"/>
      <c r="VGD8"/>
      <c r="VGE8"/>
      <c r="VGF8"/>
      <c r="VGG8"/>
      <c r="VGH8"/>
      <c r="VGI8"/>
      <c r="VGJ8"/>
      <c r="VGK8"/>
      <c r="VGL8"/>
      <c r="VGM8"/>
      <c r="VGN8"/>
      <c r="VGO8"/>
      <c r="VGP8"/>
      <c r="VGQ8"/>
      <c r="VGR8"/>
      <c r="VGS8"/>
      <c r="VGT8"/>
      <c r="VGU8"/>
      <c r="VGV8"/>
      <c r="VGW8"/>
      <c r="VGX8"/>
      <c r="VGY8"/>
      <c r="VGZ8"/>
      <c r="VHA8"/>
      <c r="VHB8"/>
      <c r="VHC8"/>
      <c r="VHD8"/>
      <c r="VHE8"/>
      <c r="VHF8"/>
      <c r="VHG8"/>
      <c r="VHH8"/>
      <c r="VHI8"/>
      <c r="VHJ8"/>
      <c r="VHK8"/>
      <c r="VHL8"/>
      <c r="VHM8"/>
      <c r="VHN8"/>
      <c r="VHO8"/>
      <c r="VHP8"/>
      <c r="VHQ8"/>
      <c r="VHR8"/>
      <c r="VHS8"/>
      <c r="VHT8"/>
      <c r="VHU8"/>
      <c r="VHV8"/>
      <c r="VHW8"/>
      <c r="VHX8"/>
      <c r="VHY8"/>
      <c r="VHZ8"/>
      <c r="VIA8"/>
      <c r="VIB8"/>
      <c r="VIC8"/>
      <c r="VID8"/>
      <c r="VIE8"/>
      <c r="VIF8"/>
      <c r="VIG8"/>
      <c r="VIH8"/>
      <c r="VII8"/>
      <c r="VIJ8"/>
      <c r="VIK8"/>
      <c r="VIL8"/>
      <c r="VIM8"/>
      <c r="VIN8"/>
      <c r="VIO8"/>
      <c r="VIP8"/>
      <c r="VIQ8"/>
      <c r="VIR8"/>
      <c r="VIS8"/>
      <c r="VIT8"/>
      <c r="VIU8"/>
      <c r="VIV8"/>
      <c r="VIW8"/>
      <c r="VIX8"/>
      <c r="VIY8"/>
      <c r="VIZ8"/>
      <c r="VJA8"/>
      <c r="VJB8"/>
      <c r="VJC8"/>
      <c r="VJD8"/>
      <c r="VJE8"/>
      <c r="VJF8"/>
      <c r="VJG8"/>
      <c r="VJH8"/>
      <c r="VJI8"/>
      <c r="VJJ8"/>
      <c r="VJK8"/>
      <c r="VJL8"/>
      <c r="VJM8"/>
      <c r="VJN8"/>
      <c r="VJO8"/>
      <c r="VJP8"/>
      <c r="VJQ8"/>
      <c r="VJR8"/>
      <c r="VJS8"/>
      <c r="VJT8"/>
      <c r="VJU8"/>
      <c r="VJV8"/>
      <c r="VJW8"/>
      <c r="VJX8"/>
      <c r="VJY8"/>
      <c r="VJZ8"/>
      <c r="VKA8"/>
      <c r="VKB8"/>
      <c r="VKC8"/>
      <c r="VKD8"/>
      <c r="VKE8"/>
      <c r="VKF8"/>
      <c r="VKG8"/>
      <c r="VKH8"/>
      <c r="VKI8"/>
      <c r="VKJ8"/>
      <c r="VKK8"/>
      <c r="VKL8"/>
      <c r="VKM8"/>
      <c r="VKN8"/>
      <c r="VKO8"/>
      <c r="VKP8"/>
      <c r="VKQ8"/>
      <c r="VKR8"/>
      <c r="VKS8"/>
      <c r="VKT8"/>
      <c r="VKU8"/>
      <c r="VKV8"/>
      <c r="VKW8"/>
      <c r="VKX8"/>
      <c r="VKY8"/>
      <c r="VKZ8"/>
      <c r="VLA8"/>
      <c r="VLB8"/>
      <c r="VLC8"/>
      <c r="VLD8"/>
      <c r="VLE8"/>
      <c r="VLF8"/>
      <c r="VLG8"/>
      <c r="VLH8"/>
      <c r="VLI8"/>
      <c r="VLJ8"/>
      <c r="VLK8"/>
      <c r="VLL8"/>
      <c r="VLM8"/>
      <c r="VLN8"/>
      <c r="VLO8"/>
      <c r="VLP8"/>
      <c r="VLQ8"/>
      <c r="VLR8"/>
      <c r="VLS8"/>
      <c r="VLT8"/>
      <c r="VLU8"/>
      <c r="VLV8"/>
      <c r="VLW8"/>
      <c r="VLX8"/>
      <c r="VLY8"/>
      <c r="VLZ8"/>
      <c r="VMA8"/>
      <c r="VMB8"/>
      <c r="VMC8"/>
      <c r="VMD8"/>
      <c r="VME8"/>
      <c r="VMF8"/>
      <c r="VMG8"/>
      <c r="VMH8"/>
      <c r="VMI8"/>
      <c r="VMJ8"/>
      <c r="VMK8"/>
      <c r="VML8"/>
      <c r="VMM8"/>
      <c r="VMN8"/>
      <c r="VMO8"/>
      <c r="VMP8"/>
      <c r="VMQ8"/>
      <c r="VMR8"/>
      <c r="VMS8"/>
      <c r="VMT8"/>
      <c r="VMU8"/>
      <c r="VMV8"/>
      <c r="VMW8"/>
      <c r="VMX8"/>
      <c r="VMY8"/>
      <c r="VMZ8"/>
      <c r="VNA8"/>
      <c r="VNB8"/>
      <c r="VNC8"/>
      <c r="VND8"/>
      <c r="VNE8"/>
      <c r="VNF8"/>
      <c r="VNG8"/>
      <c r="VNH8"/>
      <c r="VNI8"/>
      <c r="VNJ8"/>
      <c r="VNK8"/>
      <c r="VNL8"/>
      <c r="VNM8"/>
      <c r="VNN8"/>
      <c r="VNO8"/>
      <c r="VNP8"/>
      <c r="VNQ8"/>
      <c r="VNR8"/>
      <c r="VNS8"/>
      <c r="VNT8"/>
      <c r="VNU8"/>
      <c r="VNV8"/>
      <c r="VNW8"/>
      <c r="VNX8"/>
      <c r="VNY8"/>
      <c r="VNZ8"/>
      <c r="VOA8"/>
      <c r="VOB8"/>
      <c r="VOC8"/>
      <c r="VOD8"/>
      <c r="VOE8"/>
      <c r="VOF8"/>
      <c r="VOG8"/>
      <c r="VOH8"/>
      <c r="VOI8"/>
      <c r="VOJ8"/>
      <c r="VOK8"/>
      <c r="VOL8"/>
      <c r="VOM8"/>
      <c r="VON8"/>
      <c r="VOO8"/>
      <c r="VOP8"/>
      <c r="VOQ8"/>
      <c r="VOR8"/>
      <c r="VOS8"/>
      <c r="VOT8"/>
      <c r="VOU8"/>
      <c r="VOV8"/>
      <c r="VOW8"/>
      <c r="VOX8"/>
      <c r="VOY8"/>
      <c r="VOZ8"/>
      <c r="VPA8"/>
      <c r="VPB8"/>
      <c r="VPC8"/>
      <c r="VPD8"/>
      <c r="VPE8"/>
      <c r="VPF8"/>
      <c r="VPG8"/>
      <c r="VPH8"/>
      <c r="VPI8"/>
      <c r="VPJ8"/>
      <c r="VPK8"/>
      <c r="VPL8"/>
      <c r="VPM8"/>
      <c r="VPN8"/>
      <c r="VPO8"/>
      <c r="VPP8"/>
      <c r="VPQ8"/>
      <c r="VPR8"/>
      <c r="VPS8"/>
      <c r="VPT8"/>
      <c r="VPU8"/>
      <c r="VPV8"/>
      <c r="VPW8"/>
      <c r="VPX8"/>
      <c r="VPY8"/>
      <c r="VPZ8"/>
      <c r="VQA8"/>
      <c r="VQB8"/>
      <c r="VQC8"/>
      <c r="VQD8"/>
      <c r="VQE8"/>
      <c r="VQF8"/>
      <c r="VQG8"/>
      <c r="VQH8"/>
      <c r="VQI8"/>
      <c r="VQJ8"/>
      <c r="VQK8"/>
      <c r="VQL8"/>
      <c r="VQM8"/>
      <c r="VQN8"/>
      <c r="VQO8"/>
      <c r="VQP8"/>
      <c r="VQQ8"/>
      <c r="VQR8"/>
      <c r="VQS8"/>
      <c r="VQT8"/>
      <c r="VQU8"/>
      <c r="VQV8"/>
      <c r="VQW8"/>
      <c r="VQX8"/>
      <c r="VQY8"/>
      <c r="VQZ8"/>
      <c r="VRA8"/>
      <c r="VRB8"/>
      <c r="VRC8"/>
      <c r="VRD8"/>
      <c r="VRE8"/>
      <c r="VRF8"/>
      <c r="VRG8"/>
      <c r="VRH8"/>
      <c r="VRI8"/>
      <c r="VRJ8"/>
      <c r="VRK8"/>
      <c r="VRL8"/>
      <c r="VRM8"/>
      <c r="VRN8"/>
      <c r="VRO8"/>
      <c r="VRP8"/>
      <c r="VRQ8"/>
      <c r="VRR8"/>
      <c r="VRS8"/>
      <c r="VRT8"/>
      <c r="VRU8"/>
      <c r="VRV8"/>
      <c r="VRW8"/>
      <c r="VRX8"/>
      <c r="VRY8"/>
      <c r="VRZ8"/>
      <c r="VSA8"/>
      <c r="VSB8"/>
      <c r="VSC8"/>
      <c r="VSD8"/>
      <c r="VSE8"/>
      <c r="VSF8"/>
      <c r="VSG8"/>
      <c r="VSH8"/>
      <c r="VSI8"/>
      <c r="VSJ8"/>
      <c r="VSK8"/>
      <c r="VSL8"/>
      <c r="VSM8"/>
      <c r="VSN8"/>
      <c r="VSO8"/>
      <c r="VSP8"/>
      <c r="VSQ8"/>
      <c r="VSR8"/>
      <c r="VSS8"/>
      <c r="VST8"/>
      <c r="VSU8"/>
      <c r="VSV8"/>
      <c r="VSW8"/>
      <c r="VSX8"/>
      <c r="VSY8"/>
      <c r="VSZ8"/>
      <c r="VTA8"/>
      <c r="VTB8"/>
      <c r="VTC8"/>
      <c r="VTD8"/>
      <c r="VTE8"/>
      <c r="VTF8"/>
      <c r="VTG8"/>
      <c r="VTH8"/>
      <c r="VTI8"/>
      <c r="VTJ8"/>
      <c r="VTK8"/>
      <c r="VTL8"/>
      <c r="VTM8"/>
      <c r="VTN8"/>
      <c r="VTO8"/>
      <c r="VTP8"/>
      <c r="VTQ8"/>
      <c r="VTR8"/>
      <c r="VTS8"/>
      <c r="VTT8"/>
      <c r="VTU8"/>
      <c r="VTV8"/>
      <c r="VTW8"/>
      <c r="VTX8"/>
      <c r="VTY8"/>
      <c r="VTZ8"/>
      <c r="VUA8"/>
      <c r="VUB8"/>
      <c r="VUC8"/>
      <c r="VUD8"/>
      <c r="VUE8"/>
      <c r="VUF8"/>
      <c r="VUG8"/>
      <c r="VUH8"/>
      <c r="VUI8"/>
      <c r="VUJ8"/>
      <c r="VUK8"/>
      <c r="VUL8"/>
      <c r="VUM8"/>
      <c r="VUN8"/>
      <c r="VUO8"/>
      <c r="VUP8"/>
      <c r="VUQ8"/>
      <c r="VUR8"/>
      <c r="VUS8"/>
      <c r="VUT8"/>
      <c r="VUU8"/>
      <c r="VUV8"/>
      <c r="VUW8"/>
      <c r="VUX8"/>
      <c r="VUY8"/>
      <c r="VUZ8"/>
      <c r="VVA8"/>
      <c r="VVB8"/>
      <c r="VVC8"/>
      <c r="VVD8"/>
      <c r="VVE8"/>
      <c r="VVF8"/>
      <c r="VVG8"/>
      <c r="VVH8"/>
      <c r="VVI8"/>
      <c r="VVJ8"/>
      <c r="VVK8"/>
      <c r="VVL8"/>
      <c r="VVM8"/>
      <c r="VVN8"/>
      <c r="VVO8"/>
      <c r="VVP8"/>
      <c r="VVQ8"/>
      <c r="VVR8"/>
      <c r="VVS8"/>
      <c r="VVT8"/>
      <c r="VVU8"/>
      <c r="VVV8"/>
      <c r="VVW8"/>
      <c r="VVX8"/>
      <c r="VVY8"/>
      <c r="VVZ8"/>
      <c r="VWA8"/>
      <c r="VWB8"/>
      <c r="VWC8"/>
      <c r="VWD8"/>
      <c r="VWE8"/>
      <c r="VWF8"/>
      <c r="VWG8"/>
      <c r="VWH8"/>
      <c r="VWI8"/>
      <c r="VWJ8"/>
      <c r="VWK8"/>
      <c r="VWL8"/>
      <c r="VWM8"/>
      <c r="VWN8"/>
      <c r="VWO8"/>
      <c r="VWP8"/>
      <c r="VWQ8"/>
      <c r="VWR8"/>
      <c r="VWS8"/>
      <c r="VWT8"/>
      <c r="VWU8"/>
      <c r="VWV8"/>
      <c r="VWW8"/>
      <c r="VWX8"/>
      <c r="VWY8"/>
      <c r="VWZ8"/>
      <c r="VXA8"/>
      <c r="VXB8"/>
      <c r="VXC8"/>
      <c r="VXD8"/>
      <c r="VXE8"/>
      <c r="VXF8"/>
      <c r="VXG8"/>
      <c r="VXH8"/>
      <c r="VXI8"/>
      <c r="VXJ8"/>
      <c r="VXK8"/>
      <c r="VXL8"/>
      <c r="VXM8"/>
      <c r="VXN8"/>
      <c r="VXO8"/>
      <c r="VXP8"/>
      <c r="VXQ8"/>
      <c r="VXR8"/>
      <c r="VXS8"/>
      <c r="VXT8"/>
      <c r="VXU8"/>
      <c r="VXV8"/>
      <c r="VXW8"/>
      <c r="VXX8"/>
      <c r="VXY8"/>
      <c r="VXZ8"/>
      <c r="VYA8"/>
      <c r="VYB8"/>
      <c r="VYC8"/>
      <c r="VYD8"/>
      <c r="VYE8"/>
      <c r="VYF8"/>
      <c r="VYG8"/>
      <c r="VYH8"/>
      <c r="VYI8"/>
      <c r="VYJ8"/>
      <c r="VYK8"/>
      <c r="VYL8"/>
      <c r="VYM8"/>
      <c r="VYN8"/>
      <c r="VYO8"/>
      <c r="VYP8"/>
      <c r="VYQ8"/>
      <c r="VYR8"/>
      <c r="VYS8"/>
      <c r="VYT8"/>
      <c r="VYU8"/>
      <c r="VYV8"/>
      <c r="VYW8"/>
      <c r="VYX8"/>
      <c r="VYY8"/>
      <c r="VYZ8"/>
      <c r="VZA8"/>
      <c r="VZB8"/>
      <c r="VZC8"/>
      <c r="VZD8"/>
      <c r="VZE8"/>
      <c r="VZF8"/>
      <c r="VZG8"/>
      <c r="VZH8"/>
      <c r="VZI8"/>
      <c r="VZJ8"/>
      <c r="VZK8"/>
      <c r="VZL8"/>
      <c r="VZM8"/>
      <c r="VZN8"/>
      <c r="VZO8"/>
      <c r="VZP8"/>
      <c r="VZQ8"/>
      <c r="VZR8"/>
      <c r="VZS8"/>
      <c r="VZT8"/>
      <c r="VZU8"/>
      <c r="VZV8"/>
      <c r="VZW8"/>
      <c r="VZX8"/>
      <c r="VZY8"/>
      <c r="VZZ8"/>
      <c r="WAA8"/>
      <c r="WAB8"/>
      <c r="WAC8"/>
      <c r="WAD8"/>
      <c r="WAE8"/>
      <c r="WAF8"/>
      <c r="WAG8"/>
      <c r="WAH8"/>
      <c r="WAI8"/>
      <c r="WAJ8"/>
      <c r="WAK8"/>
      <c r="WAL8"/>
      <c r="WAM8"/>
      <c r="WAN8"/>
      <c r="WAO8"/>
      <c r="WAP8"/>
      <c r="WAQ8"/>
      <c r="WAR8"/>
      <c r="WAS8"/>
      <c r="WAT8"/>
      <c r="WAU8"/>
      <c r="WAV8"/>
      <c r="WAW8"/>
      <c r="WAX8"/>
      <c r="WAY8"/>
      <c r="WAZ8"/>
      <c r="WBA8"/>
      <c r="WBB8"/>
      <c r="WBC8"/>
      <c r="WBD8"/>
      <c r="WBE8"/>
      <c r="WBF8"/>
      <c r="WBG8"/>
      <c r="WBH8"/>
      <c r="WBI8"/>
      <c r="WBJ8"/>
      <c r="WBK8"/>
      <c r="WBL8"/>
      <c r="WBM8"/>
      <c r="WBN8"/>
      <c r="WBO8"/>
      <c r="WBP8"/>
      <c r="WBQ8"/>
      <c r="WBR8"/>
      <c r="WBS8"/>
      <c r="WBT8"/>
      <c r="WBU8"/>
      <c r="WBV8"/>
      <c r="WBW8"/>
      <c r="WBX8"/>
      <c r="WBY8"/>
      <c r="WBZ8"/>
      <c r="WCA8"/>
      <c r="WCB8"/>
      <c r="WCC8"/>
      <c r="WCD8"/>
      <c r="WCE8"/>
      <c r="WCF8"/>
      <c r="WCG8"/>
      <c r="WCH8"/>
      <c r="WCI8"/>
      <c r="WCJ8"/>
      <c r="WCK8"/>
      <c r="WCL8"/>
      <c r="WCM8"/>
      <c r="WCN8"/>
      <c r="WCO8"/>
      <c r="WCP8"/>
      <c r="WCQ8"/>
      <c r="WCR8"/>
      <c r="WCS8"/>
      <c r="WCT8"/>
      <c r="WCU8"/>
      <c r="WCV8"/>
      <c r="WCW8"/>
      <c r="WCX8"/>
      <c r="WCY8"/>
      <c r="WCZ8"/>
      <c r="WDA8"/>
      <c r="WDB8"/>
      <c r="WDC8"/>
      <c r="WDD8"/>
      <c r="WDE8"/>
      <c r="WDF8"/>
      <c r="WDG8"/>
      <c r="WDH8"/>
      <c r="WDI8"/>
      <c r="WDJ8"/>
      <c r="WDK8"/>
      <c r="WDL8"/>
      <c r="WDM8"/>
      <c r="WDN8"/>
      <c r="WDO8"/>
      <c r="WDP8"/>
      <c r="WDQ8"/>
      <c r="WDR8"/>
      <c r="WDS8"/>
      <c r="WDT8"/>
      <c r="WDU8"/>
      <c r="WDV8"/>
      <c r="WDW8"/>
      <c r="WDX8"/>
      <c r="WDY8"/>
      <c r="WDZ8"/>
      <c r="WEA8"/>
      <c r="WEB8"/>
      <c r="WEC8"/>
      <c r="WED8"/>
      <c r="WEE8"/>
      <c r="WEF8"/>
      <c r="WEG8"/>
      <c r="WEH8"/>
      <c r="WEI8"/>
      <c r="WEJ8"/>
      <c r="WEK8"/>
      <c r="WEL8"/>
      <c r="WEM8"/>
      <c r="WEN8"/>
      <c r="WEO8"/>
      <c r="WEP8"/>
      <c r="WEQ8"/>
      <c r="WER8"/>
      <c r="WES8"/>
      <c r="WET8"/>
      <c r="WEU8"/>
      <c r="WEV8"/>
      <c r="WEW8"/>
      <c r="WEX8"/>
      <c r="WEY8"/>
      <c r="WEZ8"/>
      <c r="WFA8"/>
      <c r="WFB8"/>
      <c r="WFC8"/>
      <c r="WFD8"/>
      <c r="WFE8"/>
      <c r="WFF8"/>
      <c r="WFG8"/>
      <c r="WFH8"/>
      <c r="WFI8"/>
      <c r="WFJ8"/>
      <c r="WFK8"/>
      <c r="WFL8"/>
      <c r="WFM8"/>
      <c r="WFN8"/>
      <c r="WFO8"/>
      <c r="WFP8"/>
      <c r="WFQ8"/>
      <c r="WFR8"/>
      <c r="WFS8"/>
      <c r="WFT8"/>
      <c r="WFU8"/>
      <c r="WFV8"/>
      <c r="WFW8"/>
      <c r="WFX8"/>
      <c r="WFY8"/>
      <c r="WFZ8"/>
      <c r="WGA8"/>
      <c r="WGB8"/>
      <c r="WGC8"/>
      <c r="WGD8"/>
      <c r="WGE8"/>
      <c r="WGF8"/>
      <c r="WGG8"/>
      <c r="WGH8"/>
      <c r="WGI8"/>
      <c r="WGJ8"/>
      <c r="WGK8"/>
      <c r="WGL8"/>
      <c r="WGM8"/>
      <c r="WGN8"/>
      <c r="WGO8"/>
      <c r="WGP8"/>
      <c r="WGQ8"/>
      <c r="WGR8"/>
      <c r="WGS8"/>
      <c r="WGT8"/>
      <c r="WGU8"/>
      <c r="WGV8"/>
      <c r="WGW8"/>
      <c r="WGX8"/>
      <c r="WGY8"/>
      <c r="WGZ8"/>
      <c r="WHA8"/>
      <c r="WHB8"/>
      <c r="WHC8"/>
      <c r="WHD8"/>
      <c r="WHE8"/>
      <c r="WHF8"/>
      <c r="WHG8"/>
      <c r="WHH8"/>
      <c r="WHI8"/>
      <c r="WHJ8"/>
      <c r="WHK8"/>
      <c r="WHL8"/>
      <c r="WHM8"/>
      <c r="WHN8"/>
      <c r="WHO8"/>
      <c r="WHP8"/>
      <c r="WHQ8"/>
      <c r="WHR8"/>
      <c r="WHS8"/>
      <c r="WHT8"/>
      <c r="WHU8"/>
      <c r="WHV8"/>
      <c r="WHW8"/>
      <c r="WHX8"/>
      <c r="WHY8"/>
      <c r="WHZ8"/>
      <c r="WIA8"/>
      <c r="WIB8"/>
      <c r="WIC8"/>
      <c r="WID8"/>
      <c r="WIE8"/>
      <c r="WIF8"/>
      <c r="WIG8"/>
      <c r="WIH8"/>
      <c r="WII8"/>
      <c r="WIJ8"/>
      <c r="WIK8"/>
      <c r="WIL8"/>
      <c r="WIM8"/>
      <c r="WIN8"/>
      <c r="WIO8"/>
      <c r="WIP8"/>
      <c r="WIQ8"/>
      <c r="WIR8"/>
      <c r="WIS8"/>
      <c r="WIT8"/>
      <c r="WIU8"/>
      <c r="WIV8"/>
      <c r="WIW8"/>
      <c r="WIX8"/>
      <c r="WIY8"/>
      <c r="WIZ8"/>
      <c r="WJA8"/>
      <c r="WJB8"/>
      <c r="WJC8"/>
      <c r="WJD8"/>
      <c r="WJE8"/>
      <c r="WJF8"/>
      <c r="WJG8"/>
      <c r="WJH8"/>
      <c r="WJI8"/>
      <c r="WJJ8"/>
      <c r="WJK8"/>
      <c r="WJL8"/>
      <c r="WJM8"/>
      <c r="WJN8"/>
      <c r="WJO8"/>
      <c r="WJP8"/>
      <c r="WJQ8"/>
      <c r="WJR8"/>
      <c r="WJS8"/>
      <c r="WJT8"/>
      <c r="WJU8"/>
      <c r="WJV8"/>
      <c r="WJW8"/>
      <c r="WJX8"/>
      <c r="WJY8"/>
      <c r="WJZ8"/>
      <c r="WKA8"/>
      <c r="WKB8"/>
      <c r="WKC8"/>
      <c r="WKD8"/>
      <c r="WKE8"/>
      <c r="WKF8"/>
      <c r="WKG8"/>
      <c r="WKH8"/>
      <c r="WKI8"/>
      <c r="WKJ8"/>
      <c r="WKK8"/>
      <c r="WKL8"/>
      <c r="WKM8"/>
      <c r="WKN8"/>
      <c r="WKO8"/>
      <c r="WKP8"/>
      <c r="WKQ8"/>
      <c r="WKR8"/>
      <c r="WKS8"/>
      <c r="WKT8"/>
      <c r="WKU8"/>
      <c r="WKV8"/>
      <c r="WKW8"/>
      <c r="WKX8"/>
      <c r="WKY8"/>
      <c r="WKZ8"/>
      <c r="WLA8"/>
      <c r="WLB8"/>
      <c r="WLC8"/>
      <c r="WLD8"/>
      <c r="WLE8"/>
      <c r="WLF8"/>
      <c r="WLG8"/>
      <c r="WLH8"/>
      <c r="WLI8"/>
      <c r="WLJ8"/>
      <c r="WLK8"/>
      <c r="WLL8"/>
      <c r="WLM8"/>
      <c r="WLN8"/>
      <c r="WLO8"/>
      <c r="WLP8"/>
      <c r="WLQ8"/>
      <c r="WLR8"/>
      <c r="WLS8"/>
      <c r="WLT8"/>
      <c r="WLU8"/>
      <c r="WLV8"/>
      <c r="WLW8"/>
      <c r="WLX8"/>
      <c r="WLY8"/>
      <c r="WLZ8"/>
      <c r="WMA8"/>
      <c r="WMB8"/>
      <c r="WMC8"/>
      <c r="WMD8"/>
      <c r="WME8"/>
      <c r="WMF8"/>
      <c r="WMG8"/>
      <c r="WMH8"/>
      <c r="WMI8"/>
      <c r="WMJ8"/>
      <c r="WMK8"/>
      <c r="WML8"/>
      <c r="WMM8"/>
      <c r="WMN8"/>
      <c r="WMO8"/>
      <c r="WMP8"/>
      <c r="WMQ8"/>
      <c r="WMR8"/>
      <c r="WMS8"/>
      <c r="WMT8"/>
      <c r="WMU8"/>
      <c r="WMV8"/>
      <c r="WMW8"/>
      <c r="WMX8"/>
      <c r="WMY8"/>
      <c r="WMZ8"/>
      <c r="WNA8"/>
      <c r="WNB8"/>
      <c r="WNC8"/>
      <c r="WND8"/>
      <c r="WNE8"/>
      <c r="WNF8"/>
      <c r="WNG8"/>
      <c r="WNH8"/>
      <c r="WNI8"/>
      <c r="WNJ8"/>
      <c r="WNK8"/>
      <c r="WNL8"/>
      <c r="WNM8"/>
      <c r="WNN8"/>
      <c r="WNO8"/>
      <c r="WNP8"/>
      <c r="WNQ8"/>
      <c r="WNR8"/>
      <c r="WNS8"/>
      <c r="WNT8"/>
      <c r="WNU8"/>
      <c r="WNV8"/>
      <c r="WNW8"/>
      <c r="WNX8"/>
      <c r="WNY8"/>
      <c r="WNZ8"/>
      <c r="WOA8"/>
      <c r="WOB8"/>
      <c r="WOC8"/>
      <c r="WOD8"/>
      <c r="WOE8"/>
      <c r="WOF8"/>
      <c r="WOG8"/>
      <c r="WOH8"/>
      <c r="WOI8"/>
      <c r="WOJ8"/>
      <c r="WOK8"/>
      <c r="WOL8"/>
      <c r="WOM8"/>
      <c r="WON8"/>
      <c r="WOO8"/>
      <c r="WOP8"/>
      <c r="WOQ8"/>
      <c r="WOR8"/>
      <c r="WOS8"/>
      <c r="WOT8"/>
      <c r="WOU8"/>
      <c r="WOV8"/>
      <c r="WOW8"/>
      <c r="WOX8"/>
      <c r="WOY8"/>
      <c r="WOZ8"/>
      <c r="WPA8"/>
      <c r="WPB8"/>
      <c r="WPC8"/>
      <c r="WPD8"/>
      <c r="WPE8"/>
      <c r="WPF8"/>
      <c r="WPG8"/>
      <c r="WPH8"/>
      <c r="WPI8"/>
      <c r="WPJ8"/>
      <c r="WPK8"/>
      <c r="WPL8"/>
      <c r="WPM8"/>
      <c r="WPN8"/>
      <c r="WPO8"/>
      <c r="WPP8"/>
      <c r="WPQ8"/>
      <c r="WPR8"/>
      <c r="WPS8"/>
      <c r="WPT8"/>
      <c r="WPU8"/>
      <c r="WPV8"/>
      <c r="WPW8"/>
      <c r="WPX8"/>
      <c r="WPY8"/>
      <c r="WPZ8"/>
      <c r="WQA8"/>
      <c r="WQB8"/>
      <c r="WQC8"/>
      <c r="WQD8"/>
      <c r="WQE8"/>
      <c r="WQF8"/>
      <c r="WQG8"/>
      <c r="WQH8"/>
      <c r="WQI8"/>
      <c r="WQJ8"/>
      <c r="WQK8"/>
      <c r="WQL8"/>
      <c r="WQM8"/>
      <c r="WQN8"/>
      <c r="WQO8"/>
      <c r="WQP8"/>
      <c r="WQQ8"/>
      <c r="WQR8"/>
      <c r="WQS8"/>
      <c r="WQT8"/>
      <c r="WQU8"/>
      <c r="WQV8"/>
      <c r="WQW8"/>
      <c r="WQX8"/>
      <c r="WQY8"/>
      <c r="WQZ8"/>
      <c r="WRA8"/>
      <c r="WRB8"/>
      <c r="WRC8"/>
      <c r="WRD8"/>
      <c r="WRE8"/>
      <c r="WRF8"/>
      <c r="WRG8"/>
      <c r="WRH8"/>
      <c r="WRI8"/>
      <c r="WRJ8"/>
      <c r="WRK8"/>
      <c r="WRL8"/>
      <c r="WRM8"/>
      <c r="WRN8"/>
      <c r="WRO8"/>
      <c r="WRP8"/>
      <c r="WRQ8"/>
      <c r="WRR8"/>
      <c r="WRS8"/>
      <c r="WRT8"/>
      <c r="WRU8"/>
      <c r="WRV8"/>
      <c r="WRW8"/>
      <c r="WRX8"/>
      <c r="WRY8"/>
      <c r="WRZ8"/>
      <c r="WSA8"/>
      <c r="WSB8"/>
      <c r="WSC8"/>
      <c r="WSD8"/>
      <c r="WSE8"/>
      <c r="WSF8"/>
      <c r="WSG8"/>
      <c r="WSH8"/>
      <c r="WSI8"/>
      <c r="WSJ8"/>
      <c r="WSK8"/>
      <c r="WSL8"/>
      <c r="WSM8"/>
      <c r="WSN8"/>
      <c r="WSO8"/>
      <c r="WSP8"/>
      <c r="WSQ8"/>
      <c r="WSR8"/>
      <c r="WSS8"/>
      <c r="WST8"/>
      <c r="WSU8"/>
      <c r="WSV8"/>
      <c r="WSW8"/>
      <c r="WSX8"/>
      <c r="WSY8"/>
      <c r="WSZ8"/>
      <c r="WTA8"/>
      <c r="WTB8"/>
      <c r="WTC8"/>
      <c r="WTD8"/>
      <c r="WTE8"/>
      <c r="WTF8"/>
      <c r="WTG8"/>
      <c r="WTH8"/>
      <c r="WTI8"/>
      <c r="WTJ8"/>
      <c r="WTK8"/>
      <c r="WTL8"/>
      <c r="WTM8"/>
      <c r="WTN8"/>
      <c r="WTO8"/>
      <c r="WTP8"/>
      <c r="WTQ8"/>
      <c r="WTR8"/>
      <c r="WTS8"/>
      <c r="WTT8"/>
      <c r="WTU8"/>
      <c r="WTV8"/>
      <c r="WTW8"/>
      <c r="WTX8"/>
      <c r="WTY8"/>
      <c r="WTZ8"/>
      <c r="WUA8"/>
      <c r="WUB8"/>
      <c r="WUC8"/>
      <c r="WUD8"/>
      <c r="WUE8"/>
      <c r="WUF8"/>
      <c r="WUG8"/>
      <c r="WUH8"/>
      <c r="WUI8"/>
      <c r="WUJ8"/>
      <c r="WUK8"/>
      <c r="WUL8"/>
      <c r="WUM8"/>
      <c r="WUN8"/>
      <c r="WUO8"/>
      <c r="WUP8"/>
      <c r="WUQ8"/>
      <c r="WUR8"/>
      <c r="WUS8"/>
      <c r="WUT8"/>
      <c r="WUU8"/>
      <c r="WUV8"/>
      <c r="WUW8"/>
      <c r="WUX8"/>
      <c r="WUY8"/>
      <c r="WUZ8"/>
      <c r="WVA8"/>
      <c r="WVB8"/>
      <c r="WVC8"/>
      <c r="WVD8"/>
      <c r="WVE8"/>
      <c r="WVF8"/>
      <c r="WVG8"/>
      <c r="WVH8"/>
      <c r="WVI8"/>
      <c r="WVJ8"/>
      <c r="WVK8"/>
      <c r="WVL8"/>
      <c r="WVM8"/>
      <c r="WVN8"/>
      <c r="WVO8"/>
      <c r="WVP8"/>
      <c r="WVQ8"/>
      <c r="WVR8"/>
      <c r="WVS8"/>
      <c r="WVT8"/>
      <c r="WVU8"/>
      <c r="WVV8"/>
      <c r="WVW8"/>
      <c r="WVX8"/>
      <c r="WVY8"/>
      <c r="WVZ8"/>
      <c r="WWA8"/>
      <c r="WWB8"/>
      <c r="WWC8"/>
      <c r="WWD8"/>
      <c r="WWE8"/>
      <c r="WWF8"/>
      <c r="WWG8"/>
      <c r="WWH8"/>
      <c r="WWI8"/>
      <c r="WWJ8"/>
      <c r="WWK8"/>
      <c r="WWL8"/>
      <c r="WWM8"/>
      <c r="WWN8"/>
      <c r="WWO8"/>
      <c r="WWP8"/>
      <c r="WWQ8"/>
      <c r="WWR8"/>
      <c r="WWS8"/>
      <c r="WWT8"/>
      <c r="WWU8"/>
      <c r="WWV8"/>
      <c r="WWW8"/>
      <c r="WWX8"/>
      <c r="WWY8"/>
      <c r="WWZ8"/>
      <c r="WXA8"/>
      <c r="WXB8"/>
      <c r="WXC8"/>
      <c r="WXD8"/>
      <c r="WXE8"/>
      <c r="WXF8"/>
      <c r="WXG8"/>
      <c r="WXH8"/>
      <c r="WXI8"/>
      <c r="WXJ8"/>
      <c r="WXK8"/>
      <c r="WXL8"/>
      <c r="WXM8"/>
      <c r="WXN8"/>
      <c r="WXO8"/>
      <c r="WXP8"/>
      <c r="WXQ8"/>
      <c r="WXR8"/>
      <c r="WXS8"/>
      <c r="WXT8"/>
      <c r="WXU8"/>
      <c r="WXV8"/>
      <c r="WXW8"/>
      <c r="WXX8"/>
      <c r="WXY8"/>
      <c r="WXZ8"/>
      <c r="WYA8"/>
      <c r="WYB8"/>
      <c r="WYC8"/>
      <c r="WYD8"/>
      <c r="WYE8"/>
      <c r="WYF8"/>
      <c r="WYG8"/>
      <c r="WYH8"/>
      <c r="WYI8"/>
      <c r="WYJ8"/>
      <c r="WYK8"/>
      <c r="WYL8"/>
      <c r="WYM8"/>
      <c r="WYN8"/>
      <c r="WYO8"/>
      <c r="WYP8"/>
      <c r="WYQ8"/>
      <c r="WYR8"/>
      <c r="WYS8"/>
      <c r="WYT8"/>
      <c r="WYU8"/>
      <c r="WYV8"/>
      <c r="WYW8"/>
      <c r="WYX8"/>
      <c r="WYY8"/>
      <c r="WYZ8"/>
      <c r="WZA8"/>
      <c r="WZB8"/>
      <c r="WZC8"/>
      <c r="WZD8"/>
      <c r="WZE8"/>
      <c r="WZF8"/>
      <c r="WZG8"/>
      <c r="WZH8"/>
      <c r="WZI8"/>
      <c r="WZJ8"/>
      <c r="WZK8"/>
      <c r="WZL8"/>
      <c r="WZM8"/>
      <c r="WZN8"/>
      <c r="WZO8"/>
      <c r="WZP8"/>
      <c r="WZQ8"/>
      <c r="WZR8"/>
      <c r="WZS8"/>
      <c r="WZT8"/>
      <c r="WZU8"/>
      <c r="WZV8"/>
      <c r="WZW8"/>
      <c r="WZX8"/>
      <c r="WZY8"/>
      <c r="WZZ8"/>
      <c r="XAA8"/>
      <c r="XAB8"/>
      <c r="XAC8"/>
      <c r="XAD8"/>
      <c r="XAE8"/>
      <c r="XAF8"/>
      <c r="XAG8"/>
      <c r="XAH8"/>
      <c r="XAI8"/>
      <c r="XAJ8"/>
      <c r="XAK8"/>
      <c r="XAL8"/>
      <c r="XAM8"/>
      <c r="XAN8"/>
      <c r="XAO8"/>
      <c r="XAP8"/>
      <c r="XAQ8"/>
      <c r="XAR8"/>
      <c r="XAS8"/>
      <c r="XAT8"/>
      <c r="XAU8"/>
      <c r="XAV8"/>
      <c r="XAW8"/>
      <c r="XAX8"/>
      <c r="XAY8"/>
      <c r="XAZ8"/>
      <c r="XBA8"/>
      <c r="XBB8"/>
      <c r="XBC8"/>
      <c r="XBD8"/>
      <c r="XBE8"/>
      <c r="XBF8"/>
      <c r="XBG8"/>
      <c r="XBH8"/>
      <c r="XBI8"/>
      <c r="XBJ8"/>
      <c r="XBK8"/>
      <c r="XBL8"/>
      <c r="XBM8"/>
      <c r="XBN8"/>
      <c r="XBO8"/>
      <c r="XBP8"/>
      <c r="XBQ8"/>
      <c r="XBR8"/>
      <c r="XBS8"/>
      <c r="XBT8"/>
      <c r="XBU8"/>
      <c r="XBV8"/>
      <c r="XBW8"/>
      <c r="XBX8"/>
      <c r="XBY8"/>
      <c r="XBZ8"/>
      <c r="XCA8"/>
      <c r="XCB8"/>
      <c r="XCC8"/>
      <c r="XCD8"/>
      <c r="XCE8"/>
      <c r="XCF8"/>
      <c r="XCG8"/>
      <c r="XCH8"/>
      <c r="XCI8"/>
      <c r="XCJ8"/>
      <c r="XCK8"/>
      <c r="XCL8"/>
      <c r="XCM8"/>
      <c r="XCN8"/>
      <c r="XCO8"/>
      <c r="XCP8"/>
      <c r="XCQ8"/>
      <c r="XCR8"/>
      <c r="XCS8"/>
      <c r="XCT8"/>
      <c r="XCU8"/>
      <c r="XCV8"/>
      <c r="XCW8"/>
      <c r="XCX8"/>
      <c r="XCY8"/>
      <c r="XCZ8"/>
      <c r="XDA8"/>
      <c r="XDB8"/>
      <c r="XDC8"/>
      <c r="XDD8"/>
      <c r="XDE8"/>
      <c r="XDF8"/>
      <c r="XDG8"/>
      <c r="XDH8"/>
      <c r="XDI8"/>
      <c r="XDJ8"/>
      <c r="XDK8"/>
      <c r="XDL8"/>
      <c r="XDM8"/>
      <c r="XDN8"/>
      <c r="XDO8"/>
      <c r="XDP8"/>
      <c r="XDQ8"/>
      <c r="XDR8"/>
      <c r="XDS8"/>
      <c r="XDT8"/>
      <c r="XDU8"/>
      <c r="XDV8"/>
      <c r="XDW8"/>
      <c r="XDX8"/>
      <c r="XDY8"/>
      <c r="XDZ8"/>
      <c r="XEA8"/>
      <c r="XEB8"/>
      <c r="XEC8"/>
      <c r="XED8"/>
      <c r="XEE8"/>
      <c r="XEF8"/>
      <c r="XEG8"/>
      <c r="XEH8"/>
      <c r="XEI8"/>
      <c r="XEJ8"/>
      <c r="XEK8"/>
      <c r="XEL8"/>
      <c r="XEM8"/>
      <c r="XEN8"/>
      <c r="XEO8"/>
      <c r="XEP8"/>
      <c r="XEQ8"/>
      <c r="XER8"/>
      <c r="XES8"/>
      <c r="XET8"/>
      <c r="XEU8"/>
      <c r="XEV8"/>
      <c r="XEW8"/>
      <c r="XEX8"/>
      <c r="XEY8"/>
      <c r="XEZ8"/>
      <c r="XFA8"/>
      <c r="XFB8"/>
      <c r="XFC8"/>
      <c r="XFD8"/>
    </row>
    <row r="9" spans="1:16384">
      <c r="A9" s="75" t="s">
        <v>620</v>
      </c>
      <c r="B9" s="75">
        <v>4</v>
      </c>
      <c r="I9" s="39"/>
      <c r="J9" s="154"/>
      <c r="L9" s="39"/>
      <c r="M9" s="39"/>
      <c r="N9" s="81"/>
      <c r="S9" s="86"/>
      <c r="T9" s="86"/>
      <c r="U9" s="86"/>
      <c r="V9" s="86"/>
      <c r="W9" s="86"/>
      <c r="X9" s="86"/>
      <c r="Y9" s="86"/>
      <c r="Z9" s="86"/>
      <c r="AA9" s="86"/>
      <c r="AB9" s="86"/>
      <c r="AC9" s="86"/>
      <c r="AD9" s="86"/>
      <c r="AE9" s="86"/>
      <c r="AF9" s="86"/>
      <c r="AG9" s="86"/>
      <c r="AI9" s="39">
        <f t="shared" si="16"/>
        <v>0.94701937386281743</v>
      </c>
      <c r="AJ9" t="b">
        <f t="shared" si="10"/>
        <v>1</v>
      </c>
      <c r="AL9" s="37">
        <v>3850</v>
      </c>
      <c r="AM9" s="158">
        <v>1288.9000000000001</v>
      </c>
      <c r="AN9" s="37">
        <v>0.96</v>
      </c>
      <c r="AO9" s="160">
        <v>17150</v>
      </c>
      <c r="AP9" s="37">
        <v>25.9</v>
      </c>
      <c r="AQ9" t="s">
        <v>596</v>
      </c>
      <c r="AR9" s="159">
        <v>11.8</v>
      </c>
      <c r="AS9" s="37">
        <v>-0.04</v>
      </c>
      <c r="AT9" s="37">
        <v>47700</v>
      </c>
      <c r="AU9" s="37">
        <v>-3.85</v>
      </c>
      <c r="AV9" s="37">
        <v>2.38</v>
      </c>
      <c r="AW9" s="37">
        <v>1.2E-4</v>
      </c>
    </row>
    <row r="10" spans="1:16384" s="36" customFormat="1">
      <c r="A10" s="75" t="s">
        <v>609</v>
      </c>
      <c r="B10" s="84" t="e">
        <f>VLOOKUP($B$9,$D:$N,11,0)*VLOOKUP($B$9,$D:$N,8,0)</f>
        <v>#N/A</v>
      </c>
      <c r="C10" s="79"/>
      <c r="D10"/>
      <c r="E10"/>
      <c r="F10"/>
      <c r="G10" s="37"/>
      <c r="H10" s="37"/>
      <c r="I10" s="39"/>
      <c r="J10" s="154"/>
      <c r="K10" s="37"/>
      <c r="L10" s="39"/>
      <c r="M10" s="39"/>
      <c r="N10" s="81"/>
      <c r="O10" s="37"/>
      <c r="P10" s="37"/>
      <c r="Q10" s="37"/>
      <c r="R10" s="37"/>
      <c r="S10" s="86"/>
      <c r="T10" s="86"/>
      <c r="U10" s="86"/>
      <c r="V10" s="86"/>
      <c r="W10" s="86"/>
      <c r="X10" s="86"/>
      <c r="Y10" s="86"/>
      <c r="Z10" s="86"/>
      <c r="AA10" s="86"/>
      <c r="AB10" s="86"/>
      <c r="AC10" s="86"/>
      <c r="AD10" s="86"/>
      <c r="AE10" s="86"/>
      <c r="AF10" s="86"/>
      <c r="AG10" s="86"/>
      <c r="AH10"/>
      <c r="AI10" s="39">
        <f t="shared" si="16"/>
        <v>0.94978036329098892</v>
      </c>
      <c r="AJ10" t="b">
        <f t="shared" si="10"/>
        <v>1</v>
      </c>
      <c r="AK10"/>
      <c r="AL10" s="37">
        <v>126750</v>
      </c>
      <c r="AM10" s="158">
        <v>1139.2</v>
      </c>
      <c r="AN10" s="37">
        <v>0.94</v>
      </c>
      <c r="AO10" s="160">
        <v>17200</v>
      </c>
      <c r="AP10" s="37">
        <v>27.66</v>
      </c>
      <c r="AQ10" t="s">
        <v>596</v>
      </c>
      <c r="AR10" s="159">
        <v>19.399999999999999</v>
      </c>
      <c r="AS10" s="37">
        <v>-0.06</v>
      </c>
      <c r="AT10" s="37">
        <v>1183100</v>
      </c>
      <c r="AU10" s="37">
        <v>-5.53</v>
      </c>
      <c r="AV10" s="37">
        <v>3.2</v>
      </c>
      <c r="AW10" s="37">
        <v>1.6000000000000001E-4</v>
      </c>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c r="NTM10"/>
      <c r="NTN10"/>
      <c r="NTO10"/>
      <c r="NTP10"/>
      <c r="NTQ10"/>
      <c r="NTR10"/>
      <c r="NTS10"/>
      <c r="NTT10"/>
      <c r="NTU10"/>
      <c r="NTV10"/>
      <c r="NTW10"/>
      <c r="NTX10"/>
      <c r="NTY10"/>
      <c r="NTZ10"/>
      <c r="NUA10"/>
      <c r="NUB10"/>
      <c r="NUC10"/>
      <c r="NUD10"/>
      <c r="NUE10"/>
      <c r="NUF10"/>
      <c r="NUG10"/>
      <c r="NUH10"/>
      <c r="NUI10"/>
      <c r="NUJ10"/>
      <c r="NUK10"/>
      <c r="NUL10"/>
      <c r="NUM10"/>
      <c r="NUN10"/>
      <c r="NUO10"/>
      <c r="NUP10"/>
      <c r="NUQ10"/>
      <c r="NUR10"/>
      <c r="NUS10"/>
      <c r="NUT10"/>
      <c r="NUU10"/>
      <c r="NUV10"/>
      <c r="NUW10"/>
      <c r="NUX10"/>
      <c r="NUY10"/>
      <c r="NUZ10"/>
      <c r="NVA10"/>
      <c r="NVB10"/>
      <c r="NVC10"/>
      <c r="NVD10"/>
      <c r="NVE10"/>
      <c r="NVF10"/>
      <c r="NVG10"/>
      <c r="NVH10"/>
      <c r="NVI10"/>
      <c r="NVJ10"/>
      <c r="NVK10"/>
      <c r="NVL10"/>
      <c r="NVM10"/>
      <c r="NVN10"/>
      <c r="NVO10"/>
      <c r="NVP10"/>
      <c r="NVQ10"/>
      <c r="NVR10"/>
      <c r="NVS10"/>
      <c r="NVT10"/>
      <c r="NVU10"/>
      <c r="NVV10"/>
      <c r="NVW10"/>
      <c r="NVX10"/>
      <c r="NVY10"/>
      <c r="NVZ10"/>
      <c r="NWA10"/>
      <c r="NWB10"/>
      <c r="NWC10"/>
      <c r="NWD10"/>
      <c r="NWE10"/>
      <c r="NWF10"/>
      <c r="NWG10"/>
      <c r="NWH10"/>
      <c r="NWI10"/>
      <c r="NWJ10"/>
      <c r="NWK10"/>
      <c r="NWL10"/>
      <c r="NWM10"/>
      <c r="NWN10"/>
      <c r="NWO10"/>
      <c r="NWP10"/>
      <c r="NWQ10"/>
      <c r="NWR10"/>
      <c r="NWS10"/>
      <c r="NWT10"/>
      <c r="NWU10"/>
      <c r="NWV10"/>
      <c r="NWW10"/>
      <c r="NWX10"/>
      <c r="NWY10"/>
      <c r="NWZ10"/>
      <c r="NXA10"/>
      <c r="NXB10"/>
      <c r="NXC10"/>
      <c r="NXD10"/>
      <c r="NXE10"/>
      <c r="NXF10"/>
      <c r="NXG10"/>
      <c r="NXH10"/>
      <c r="NXI10"/>
      <c r="NXJ10"/>
      <c r="NXK10"/>
      <c r="NXL10"/>
      <c r="NXM10"/>
      <c r="NXN10"/>
      <c r="NXO10"/>
      <c r="NXP10"/>
      <c r="NXQ10"/>
      <c r="NXR10"/>
      <c r="NXS10"/>
      <c r="NXT10"/>
      <c r="NXU10"/>
      <c r="NXV10"/>
      <c r="NXW10"/>
      <c r="NXX10"/>
      <c r="NXY10"/>
      <c r="NXZ10"/>
      <c r="NYA10"/>
      <c r="NYB10"/>
      <c r="NYC10"/>
      <c r="NYD10"/>
      <c r="NYE10"/>
      <c r="NYF10"/>
      <c r="NYG10"/>
      <c r="NYH10"/>
      <c r="NYI10"/>
      <c r="NYJ10"/>
      <c r="NYK10"/>
      <c r="NYL10"/>
      <c r="NYM10"/>
      <c r="NYN10"/>
      <c r="NYO10"/>
      <c r="NYP10"/>
      <c r="NYQ10"/>
      <c r="NYR10"/>
      <c r="NYS10"/>
      <c r="NYT10"/>
      <c r="NYU10"/>
      <c r="NYV10"/>
      <c r="NYW10"/>
      <c r="NYX10"/>
      <c r="NYY10"/>
      <c r="NYZ10"/>
      <c r="NZA10"/>
      <c r="NZB10"/>
      <c r="NZC10"/>
      <c r="NZD10"/>
      <c r="NZE10"/>
      <c r="NZF10"/>
      <c r="NZG10"/>
      <c r="NZH10"/>
      <c r="NZI10"/>
      <c r="NZJ10"/>
      <c r="NZK10"/>
      <c r="NZL10"/>
      <c r="NZM10"/>
      <c r="NZN10"/>
      <c r="NZO10"/>
      <c r="NZP10"/>
      <c r="NZQ10"/>
      <c r="NZR10"/>
      <c r="NZS10"/>
      <c r="NZT10"/>
      <c r="NZU10"/>
      <c r="NZV10"/>
      <c r="NZW10"/>
      <c r="NZX10"/>
      <c r="NZY10"/>
      <c r="NZZ10"/>
      <c r="OAA10"/>
      <c r="OAB10"/>
      <c r="OAC10"/>
      <c r="OAD10"/>
      <c r="OAE10"/>
      <c r="OAF10"/>
      <c r="OAG10"/>
      <c r="OAH10"/>
      <c r="OAI10"/>
      <c r="OAJ10"/>
      <c r="OAK10"/>
      <c r="OAL10"/>
      <c r="OAM10"/>
      <c r="OAN10"/>
      <c r="OAO10"/>
      <c r="OAP10"/>
      <c r="OAQ10"/>
      <c r="OAR10"/>
      <c r="OAS10"/>
      <c r="OAT10"/>
      <c r="OAU10"/>
      <c r="OAV10"/>
      <c r="OAW10"/>
      <c r="OAX10"/>
      <c r="OAY10"/>
      <c r="OAZ10"/>
      <c r="OBA10"/>
      <c r="OBB10"/>
      <c r="OBC10"/>
      <c r="OBD10"/>
      <c r="OBE10"/>
      <c r="OBF10"/>
      <c r="OBG10"/>
      <c r="OBH10"/>
      <c r="OBI10"/>
      <c r="OBJ10"/>
      <c r="OBK10"/>
      <c r="OBL10"/>
      <c r="OBM10"/>
      <c r="OBN10"/>
      <c r="OBO10"/>
      <c r="OBP10"/>
      <c r="OBQ10"/>
      <c r="OBR10"/>
      <c r="OBS10"/>
      <c r="OBT10"/>
      <c r="OBU10"/>
      <c r="OBV10"/>
      <c r="OBW10"/>
      <c r="OBX10"/>
      <c r="OBY10"/>
      <c r="OBZ10"/>
      <c r="OCA10"/>
      <c r="OCB10"/>
      <c r="OCC10"/>
      <c r="OCD10"/>
      <c r="OCE10"/>
      <c r="OCF10"/>
      <c r="OCG10"/>
      <c r="OCH10"/>
      <c r="OCI10"/>
      <c r="OCJ10"/>
      <c r="OCK10"/>
      <c r="OCL10"/>
      <c r="OCM10"/>
      <c r="OCN10"/>
      <c r="OCO10"/>
      <c r="OCP10"/>
      <c r="OCQ10"/>
      <c r="OCR10"/>
      <c r="OCS10"/>
      <c r="OCT10"/>
      <c r="OCU10"/>
      <c r="OCV10"/>
      <c r="OCW10"/>
      <c r="OCX10"/>
      <c r="OCY10"/>
      <c r="OCZ10"/>
      <c r="ODA10"/>
      <c r="ODB10"/>
      <c r="ODC10"/>
      <c r="ODD10"/>
      <c r="ODE10"/>
      <c r="ODF10"/>
      <c r="ODG10"/>
      <c r="ODH10"/>
      <c r="ODI10"/>
      <c r="ODJ10"/>
      <c r="ODK10"/>
      <c r="ODL10"/>
      <c r="ODM10"/>
      <c r="ODN10"/>
      <c r="ODO10"/>
      <c r="ODP10"/>
      <c r="ODQ10"/>
      <c r="ODR10"/>
      <c r="ODS10"/>
      <c r="ODT10"/>
      <c r="ODU10"/>
      <c r="ODV10"/>
      <c r="ODW10"/>
      <c r="ODX10"/>
      <c r="ODY10"/>
      <c r="ODZ10"/>
      <c r="OEA10"/>
      <c r="OEB10"/>
      <c r="OEC10"/>
      <c r="OED10"/>
      <c r="OEE10"/>
      <c r="OEF10"/>
      <c r="OEG10"/>
      <c r="OEH10"/>
      <c r="OEI10"/>
      <c r="OEJ10"/>
      <c r="OEK10"/>
      <c r="OEL10"/>
      <c r="OEM10"/>
      <c r="OEN10"/>
      <c r="OEO10"/>
      <c r="OEP10"/>
      <c r="OEQ10"/>
      <c r="OER10"/>
      <c r="OES10"/>
      <c r="OET10"/>
      <c r="OEU10"/>
      <c r="OEV10"/>
      <c r="OEW10"/>
      <c r="OEX10"/>
      <c r="OEY10"/>
      <c r="OEZ10"/>
      <c r="OFA10"/>
      <c r="OFB10"/>
      <c r="OFC10"/>
      <c r="OFD10"/>
      <c r="OFE10"/>
      <c r="OFF10"/>
      <c r="OFG10"/>
      <c r="OFH10"/>
      <c r="OFI10"/>
      <c r="OFJ10"/>
      <c r="OFK10"/>
      <c r="OFL10"/>
      <c r="OFM10"/>
      <c r="OFN10"/>
      <c r="OFO10"/>
      <c r="OFP10"/>
      <c r="OFQ10"/>
      <c r="OFR10"/>
      <c r="OFS10"/>
      <c r="OFT10"/>
      <c r="OFU10"/>
      <c r="OFV10"/>
      <c r="OFW10"/>
      <c r="OFX10"/>
      <c r="OFY10"/>
      <c r="OFZ10"/>
      <c r="OGA10"/>
      <c r="OGB10"/>
      <c r="OGC10"/>
      <c r="OGD10"/>
      <c r="OGE10"/>
      <c r="OGF10"/>
      <c r="OGG10"/>
      <c r="OGH10"/>
      <c r="OGI10"/>
      <c r="OGJ10"/>
      <c r="OGK10"/>
      <c r="OGL10"/>
      <c r="OGM10"/>
      <c r="OGN10"/>
      <c r="OGO10"/>
      <c r="OGP10"/>
      <c r="OGQ10"/>
      <c r="OGR10"/>
      <c r="OGS10"/>
      <c r="OGT10"/>
      <c r="OGU10"/>
      <c r="OGV10"/>
      <c r="OGW10"/>
      <c r="OGX10"/>
      <c r="OGY10"/>
      <c r="OGZ10"/>
      <c r="OHA10"/>
      <c r="OHB10"/>
      <c r="OHC10"/>
      <c r="OHD10"/>
      <c r="OHE10"/>
      <c r="OHF10"/>
      <c r="OHG10"/>
      <c r="OHH10"/>
      <c r="OHI10"/>
      <c r="OHJ10"/>
      <c r="OHK10"/>
      <c r="OHL10"/>
      <c r="OHM10"/>
      <c r="OHN10"/>
      <c r="OHO10"/>
      <c r="OHP10"/>
      <c r="OHQ10"/>
      <c r="OHR10"/>
      <c r="OHS10"/>
      <c r="OHT10"/>
      <c r="OHU10"/>
      <c r="OHV10"/>
      <c r="OHW10"/>
      <c r="OHX10"/>
      <c r="OHY10"/>
      <c r="OHZ10"/>
      <c r="OIA10"/>
      <c r="OIB10"/>
      <c r="OIC10"/>
      <c r="OID10"/>
      <c r="OIE10"/>
      <c r="OIF10"/>
      <c r="OIG10"/>
      <c r="OIH10"/>
      <c r="OII10"/>
      <c r="OIJ10"/>
      <c r="OIK10"/>
      <c r="OIL10"/>
      <c r="OIM10"/>
      <c r="OIN10"/>
      <c r="OIO10"/>
      <c r="OIP10"/>
      <c r="OIQ10"/>
      <c r="OIR10"/>
      <c r="OIS10"/>
      <c r="OIT10"/>
      <c r="OIU10"/>
      <c r="OIV10"/>
      <c r="OIW10"/>
      <c r="OIX10"/>
      <c r="OIY10"/>
      <c r="OIZ10"/>
      <c r="OJA10"/>
      <c r="OJB10"/>
      <c r="OJC10"/>
      <c r="OJD10"/>
      <c r="OJE10"/>
      <c r="OJF10"/>
      <c r="OJG10"/>
      <c r="OJH10"/>
      <c r="OJI10"/>
      <c r="OJJ10"/>
      <c r="OJK10"/>
      <c r="OJL10"/>
      <c r="OJM10"/>
      <c r="OJN10"/>
      <c r="OJO10"/>
      <c r="OJP10"/>
      <c r="OJQ10"/>
      <c r="OJR10"/>
      <c r="OJS10"/>
      <c r="OJT10"/>
      <c r="OJU10"/>
      <c r="OJV10"/>
      <c r="OJW10"/>
      <c r="OJX10"/>
      <c r="OJY10"/>
      <c r="OJZ10"/>
      <c r="OKA10"/>
      <c r="OKB10"/>
      <c r="OKC10"/>
      <c r="OKD10"/>
      <c r="OKE10"/>
      <c r="OKF10"/>
      <c r="OKG10"/>
      <c r="OKH10"/>
      <c r="OKI10"/>
      <c r="OKJ10"/>
      <c r="OKK10"/>
      <c r="OKL10"/>
      <c r="OKM10"/>
      <c r="OKN10"/>
      <c r="OKO10"/>
      <c r="OKP10"/>
      <c r="OKQ10"/>
      <c r="OKR10"/>
      <c r="OKS10"/>
      <c r="OKT10"/>
      <c r="OKU10"/>
      <c r="OKV10"/>
      <c r="OKW10"/>
      <c r="OKX10"/>
      <c r="OKY10"/>
      <c r="OKZ10"/>
      <c r="OLA10"/>
      <c r="OLB10"/>
      <c r="OLC10"/>
      <c r="OLD10"/>
      <c r="OLE10"/>
      <c r="OLF10"/>
      <c r="OLG10"/>
      <c r="OLH10"/>
      <c r="OLI10"/>
      <c r="OLJ10"/>
      <c r="OLK10"/>
      <c r="OLL10"/>
      <c r="OLM10"/>
      <c r="OLN10"/>
      <c r="OLO10"/>
      <c r="OLP10"/>
      <c r="OLQ10"/>
      <c r="OLR10"/>
      <c r="OLS10"/>
      <c r="OLT10"/>
      <c r="OLU10"/>
      <c r="OLV10"/>
      <c r="OLW10"/>
      <c r="OLX10"/>
      <c r="OLY10"/>
      <c r="OLZ10"/>
      <c r="OMA10"/>
      <c r="OMB10"/>
      <c r="OMC10"/>
      <c r="OMD10"/>
      <c r="OME10"/>
      <c r="OMF10"/>
      <c r="OMG10"/>
      <c r="OMH10"/>
      <c r="OMI10"/>
      <c r="OMJ10"/>
      <c r="OMK10"/>
      <c r="OML10"/>
      <c r="OMM10"/>
      <c r="OMN10"/>
      <c r="OMO10"/>
      <c r="OMP10"/>
      <c r="OMQ10"/>
      <c r="OMR10"/>
      <c r="OMS10"/>
      <c r="OMT10"/>
      <c r="OMU10"/>
      <c r="OMV10"/>
      <c r="OMW10"/>
      <c r="OMX10"/>
      <c r="OMY10"/>
      <c r="OMZ10"/>
      <c r="ONA10"/>
      <c r="ONB10"/>
      <c r="ONC10"/>
      <c r="OND10"/>
      <c r="ONE10"/>
      <c r="ONF10"/>
      <c r="ONG10"/>
      <c r="ONH10"/>
      <c r="ONI10"/>
      <c r="ONJ10"/>
      <c r="ONK10"/>
      <c r="ONL10"/>
      <c r="ONM10"/>
      <c r="ONN10"/>
      <c r="ONO10"/>
      <c r="ONP10"/>
      <c r="ONQ10"/>
      <c r="ONR10"/>
      <c r="ONS10"/>
      <c r="ONT10"/>
      <c r="ONU10"/>
      <c r="ONV10"/>
      <c r="ONW10"/>
      <c r="ONX10"/>
      <c r="ONY10"/>
      <c r="ONZ10"/>
      <c r="OOA10"/>
      <c r="OOB10"/>
      <c r="OOC10"/>
      <c r="OOD10"/>
      <c r="OOE10"/>
      <c r="OOF10"/>
      <c r="OOG10"/>
      <c r="OOH10"/>
      <c r="OOI10"/>
      <c r="OOJ10"/>
      <c r="OOK10"/>
      <c r="OOL10"/>
      <c r="OOM10"/>
      <c r="OON10"/>
      <c r="OOO10"/>
      <c r="OOP10"/>
      <c r="OOQ10"/>
      <c r="OOR10"/>
      <c r="OOS10"/>
      <c r="OOT10"/>
      <c r="OOU10"/>
      <c r="OOV10"/>
      <c r="OOW10"/>
      <c r="OOX10"/>
      <c r="OOY10"/>
      <c r="OOZ10"/>
      <c r="OPA10"/>
      <c r="OPB10"/>
      <c r="OPC10"/>
      <c r="OPD10"/>
      <c r="OPE10"/>
      <c r="OPF10"/>
      <c r="OPG10"/>
      <c r="OPH10"/>
      <c r="OPI10"/>
      <c r="OPJ10"/>
      <c r="OPK10"/>
      <c r="OPL10"/>
      <c r="OPM10"/>
      <c r="OPN10"/>
      <c r="OPO10"/>
      <c r="OPP10"/>
      <c r="OPQ10"/>
      <c r="OPR10"/>
      <c r="OPS10"/>
      <c r="OPT10"/>
      <c r="OPU10"/>
      <c r="OPV10"/>
      <c r="OPW10"/>
      <c r="OPX10"/>
      <c r="OPY10"/>
      <c r="OPZ10"/>
      <c r="OQA10"/>
      <c r="OQB10"/>
      <c r="OQC10"/>
      <c r="OQD10"/>
      <c r="OQE10"/>
      <c r="OQF10"/>
      <c r="OQG10"/>
      <c r="OQH10"/>
      <c r="OQI10"/>
      <c r="OQJ10"/>
      <c r="OQK10"/>
      <c r="OQL10"/>
      <c r="OQM10"/>
      <c r="OQN10"/>
      <c r="OQO10"/>
      <c r="OQP10"/>
      <c r="OQQ10"/>
      <c r="OQR10"/>
      <c r="OQS10"/>
      <c r="OQT10"/>
      <c r="OQU10"/>
      <c r="OQV10"/>
      <c r="OQW10"/>
      <c r="OQX10"/>
      <c r="OQY10"/>
      <c r="OQZ10"/>
      <c r="ORA10"/>
      <c r="ORB10"/>
      <c r="ORC10"/>
      <c r="ORD10"/>
      <c r="ORE10"/>
      <c r="ORF10"/>
      <c r="ORG10"/>
      <c r="ORH10"/>
      <c r="ORI10"/>
      <c r="ORJ10"/>
      <c r="ORK10"/>
      <c r="ORL10"/>
      <c r="ORM10"/>
      <c r="ORN10"/>
      <c r="ORO10"/>
      <c r="ORP10"/>
      <c r="ORQ10"/>
      <c r="ORR10"/>
      <c r="ORS10"/>
      <c r="ORT10"/>
      <c r="ORU10"/>
      <c r="ORV10"/>
      <c r="ORW10"/>
      <c r="ORX10"/>
      <c r="ORY10"/>
      <c r="ORZ10"/>
      <c r="OSA10"/>
      <c r="OSB10"/>
      <c r="OSC10"/>
      <c r="OSD10"/>
      <c r="OSE10"/>
      <c r="OSF10"/>
      <c r="OSG10"/>
      <c r="OSH10"/>
      <c r="OSI10"/>
      <c r="OSJ10"/>
      <c r="OSK10"/>
      <c r="OSL10"/>
      <c r="OSM10"/>
      <c r="OSN10"/>
      <c r="OSO10"/>
      <c r="OSP10"/>
      <c r="OSQ10"/>
      <c r="OSR10"/>
      <c r="OSS10"/>
      <c r="OST10"/>
      <c r="OSU10"/>
      <c r="OSV10"/>
      <c r="OSW10"/>
      <c r="OSX10"/>
      <c r="OSY10"/>
      <c r="OSZ10"/>
      <c r="OTA10"/>
      <c r="OTB10"/>
      <c r="OTC10"/>
      <c r="OTD10"/>
      <c r="OTE10"/>
      <c r="OTF10"/>
      <c r="OTG10"/>
      <c r="OTH10"/>
      <c r="OTI10"/>
      <c r="OTJ10"/>
      <c r="OTK10"/>
      <c r="OTL10"/>
      <c r="OTM10"/>
      <c r="OTN10"/>
      <c r="OTO10"/>
      <c r="OTP10"/>
      <c r="OTQ10"/>
      <c r="OTR10"/>
      <c r="OTS10"/>
      <c r="OTT10"/>
      <c r="OTU10"/>
      <c r="OTV10"/>
      <c r="OTW10"/>
      <c r="OTX10"/>
      <c r="OTY10"/>
      <c r="OTZ10"/>
      <c r="OUA10"/>
      <c r="OUB10"/>
      <c r="OUC10"/>
      <c r="OUD10"/>
      <c r="OUE10"/>
      <c r="OUF10"/>
      <c r="OUG10"/>
      <c r="OUH10"/>
      <c r="OUI10"/>
      <c r="OUJ10"/>
      <c r="OUK10"/>
      <c r="OUL10"/>
      <c r="OUM10"/>
      <c r="OUN10"/>
      <c r="OUO10"/>
      <c r="OUP10"/>
      <c r="OUQ10"/>
      <c r="OUR10"/>
      <c r="OUS10"/>
      <c r="OUT10"/>
      <c r="OUU10"/>
      <c r="OUV10"/>
      <c r="OUW10"/>
      <c r="OUX10"/>
      <c r="OUY10"/>
      <c r="OUZ10"/>
      <c r="OVA10"/>
      <c r="OVB10"/>
      <c r="OVC10"/>
      <c r="OVD10"/>
      <c r="OVE10"/>
      <c r="OVF10"/>
      <c r="OVG10"/>
      <c r="OVH10"/>
      <c r="OVI10"/>
      <c r="OVJ10"/>
      <c r="OVK10"/>
      <c r="OVL10"/>
      <c r="OVM10"/>
      <c r="OVN10"/>
      <c r="OVO10"/>
      <c r="OVP10"/>
      <c r="OVQ10"/>
      <c r="OVR10"/>
      <c r="OVS10"/>
      <c r="OVT10"/>
      <c r="OVU10"/>
      <c r="OVV10"/>
      <c r="OVW10"/>
      <c r="OVX10"/>
      <c r="OVY10"/>
      <c r="OVZ10"/>
      <c r="OWA10"/>
      <c r="OWB10"/>
      <c r="OWC10"/>
      <c r="OWD10"/>
      <c r="OWE10"/>
      <c r="OWF10"/>
      <c r="OWG10"/>
      <c r="OWH10"/>
      <c r="OWI10"/>
      <c r="OWJ10"/>
      <c r="OWK10"/>
      <c r="OWL10"/>
      <c r="OWM10"/>
      <c r="OWN10"/>
      <c r="OWO10"/>
      <c r="OWP10"/>
      <c r="OWQ10"/>
      <c r="OWR10"/>
      <c r="OWS10"/>
      <c r="OWT10"/>
      <c r="OWU10"/>
      <c r="OWV10"/>
      <c r="OWW10"/>
      <c r="OWX10"/>
      <c r="OWY10"/>
      <c r="OWZ10"/>
      <c r="OXA10"/>
      <c r="OXB10"/>
      <c r="OXC10"/>
      <c r="OXD10"/>
      <c r="OXE10"/>
      <c r="OXF10"/>
      <c r="OXG10"/>
      <c r="OXH10"/>
      <c r="OXI10"/>
      <c r="OXJ10"/>
      <c r="OXK10"/>
      <c r="OXL10"/>
      <c r="OXM10"/>
      <c r="OXN10"/>
      <c r="OXO10"/>
      <c r="OXP10"/>
      <c r="OXQ10"/>
      <c r="OXR10"/>
      <c r="OXS10"/>
      <c r="OXT10"/>
      <c r="OXU10"/>
      <c r="OXV10"/>
      <c r="OXW10"/>
      <c r="OXX10"/>
      <c r="OXY10"/>
      <c r="OXZ10"/>
      <c r="OYA10"/>
      <c r="OYB10"/>
      <c r="OYC10"/>
      <c r="OYD10"/>
      <c r="OYE10"/>
      <c r="OYF10"/>
      <c r="OYG10"/>
      <c r="OYH10"/>
      <c r="OYI10"/>
      <c r="OYJ10"/>
      <c r="OYK10"/>
      <c r="OYL10"/>
      <c r="OYM10"/>
      <c r="OYN10"/>
      <c r="OYO10"/>
      <c r="OYP10"/>
      <c r="OYQ10"/>
      <c r="OYR10"/>
      <c r="OYS10"/>
      <c r="OYT10"/>
      <c r="OYU10"/>
      <c r="OYV10"/>
      <c r="OYW10"/>
      <c r="OYX10"/>
      <c r="OYY10"/>
      <c r="OYZ10"/>
      <c r="OZA10"/>
      <c r="OZB10"/>
      <c r="OZC10"/>
      <c r="OZD10"/>
      <c r="OZE10"/>
      <c r="OZF10"/>
      <c r="OZG10"/>
      <c r="OZH10"/>
      <c r="OZI10"/>
      <c r="OZJ10"/>
      <c r="OZK10"/>
      <c r="OZL10"/>
      <c r="OZM10"/>
      <c r="OZN10"/>
      <c r="OZO10"/>
      <c r="OZP10"/>
      <c r="OZQ10"/>
      <c r="OZR10"/>
      <c r="OZS10"/>
      <c r="OZT10"/>
      <c r="OZU10"/>
      <c r="OZV10"/>
      <c r="OZW10"/>
      <c r="OZX10"/>
      <c r="OZY10"/>
      <c r="OZZ10"/>
      <c r="PAA10"/>
      <c r="PAB10"/>
      <c r="PAC10"/>
      <c r="PAD10"/>
      <c r="PAE10"/>
      <c r="PAF10"/>
      <c r="PAG10"/>
      <c r="PAH10"/>
      <c r="PAI10"/>
      <c r="PAJ10"/>
      <c r="PAK10"/>
      <c r="PAL10"/>
      <c r="PAM10"/>
      <c r="PAN10"/>
      <c r="PAO10"/>
      <c r="PAP10"/>
      <c r="PAQ10"/>
      <c r="PAR10"/>
      <c r="PAS10"/>
      <c r="PAT10"/>
      <c r="PAU10"/>
      <c r="PAV10"/>
      <c r="PAW10"/>
      <c r="PAX10"/>
      <c r="PAY10"/>
      <c r="PAZ10"/>
      <c r="PBA10"/>
      <c r="PBB10"/>
      <c r="PBC10"/>
      <c r="PBD10"/>
      <c r="PBE10"/>
      <c r="PBF10"/>
      <c r="PBG10"/>
      <c r="PBH10"/>
      <c r="PBI10"/>
      <c r="PBJ10"/>
      <c r="PBK10"/>
      <c r="PBL10"/>
      <c r="PBM10"/>
      <c r="PBN10"/>
      <c r="PBO10"/>
      <c r="PBP10"/>
      <c r="PBQ10"/>
      <c r="PBR10"/>
      <c r="PBS10"/>
      <c r="PBT10"/>
      <c r="PBU10"/>
      <c r="PBV10"/>
      <c r="PBW10"/>
      <c r="PBX10"/>
      <c r="PBY10"/>
      <c r="PBZ10"/>
      <c r="PCA10"/>
      <c r="PCB10"/>
      <c r="PCC10"/>
      <c r="PCD10"/>
      <c r="PCE10"/>
      <c r="PCF10"/>
      <c r="PCG10"/>
      <c r="PCH10"/>
      <c r="PCI10"/>
      <c r="PCJ10"/>
      <c r="PCK10"/>
      <c r="PCL10"/>
      <c r="PCM10"/>
      <c r="PCN10"/>
      <c r="PCO10"/>
      <c r="PCP10"/>
      <c r="PCQ10"/>
      <c r="PCR10"/>
      <c r="PCS10"/>
      <c r="PCT10"/>
      <c r="PCU10"/>
      <c r="PCV10"/>
      <c r="PCW10"/>
      <c r="PCX10"/>
      <c r="PCY10"/>
      <c r="PCZ10"/>
      <c r="PDA10"/>
      <c r="PDB10"/>
      <c r="PDC10"/>
      <c r="PDD10"/>
      <c r="PDE10"/>
      <c r="PDF10"/>
      <c r="PDG10"/>
      <c r="PDH10"/>
      <c r="PDI10"/>
      <c r="PDJ10"/>
      <c r="PDK10"/>
      <c r="PDL10"/>
      <c r="PDM10"/>
      <c r="PDN10"/>
      <c r="PDO10"/>
      <c r="PDP10"/>
      <c r="PDQ10"/>
      <c r="PDR10"/>
      <c r="PDS10"/>
      <c r="PDT10"/>
      <c r="PDU10"/>
      <c r="PDV10"/>
      <c r="PDW10"/>
      <c r="PDX10"/>
      <c r="PDY10"/>
      <c r="PDZ10"/>
      <c r="PEA10"/>
      <c r="PEB10"/>
      <c r="PEC10"/>
      <c r="PED10"/>
      <c r="PEE10"/>
      <c r="PEF10"/>
      <c r="PEG10"/>
      <c r="PEH10"/>
      <c r="PEI10"/>
      <c r="PEJ10"/>
      <c r="PEK10"/>
      <c r="PEL10"/>
      <c r="PEM10"/>
      <c r="PEN10"/>
      <c r="PEO10"/>
      <c r="PEP10"/>
      <c r="PEQ10"/>
      <c r="PER10"/>
      <c r="PES10"/>
      <c r="PET10"/>
      <c r="PEU10"/>
      <c r="PEV10"/>
      <c r="PEW10"/>
      <c r="PEX10"/>
      <c r="PEY10"/>
      <c r="PEZ10"/>
      <c r="PFA10"/>
      <c r="PFB10"/>
      <c r="PFC10"/>
      <c r="PFD10"/>
      <c r="PFE10"/>
      <c r="PFF10"/>
      <c r="PFG10"/>
      <c r="PFH10"/>
      <c r="PFI10"/>
      <c r="PFJ10"/>
      <c r="PFK10"/>
      <c r="PFL10"/>
      <c r="PFM10"/>
      <c r="PFN10"/>
      <c r="PFO10"/>
      <c r="PFP10"/>
      <c r="PFQ10"/>
      <c r="PFR10"/>
      <c r="PFS10"/>
      <c r="PFT10"/>
      <c r="PFU10"/>
      <c r="PFV10"/>
      <c r="PFW10"/>
      <c r="PFX10"/>
      <c r="PFY10"/>
      <c r="PFZ10"/>
      <c r="PGA10"/>
      <c r="PGB10"/>
      <c r="PGC10"/>
      <c r="PGD10"/>
      <c r="PGE10"/>
      <c r="PGF10"/>
      <c r="PGG10"/>
      <c r="PGH10"/>
      <c r="PGI10"/>
      <c r="PGJ10"/>
      <c r="PGK10"/>
      <c r="PGL10"/>
      <c r="PGM10"/>
      <c r="PGN10"/>
      <c r="PGO10"/>
      <c r="PGP10"/>
      <c r="PGQ10"/>
      <c r="PGR10"/>
      <c r="PGS10"/>
      <c r="PGT10"/>
      <c r="PGU10"/>
      <c r="PGV10"/>
      <c r="PGW10"/>
      <c r="PGX10"/>
      <c r="PGY10"/>
      <c r="PGZ10"/>
      <c r="PHA10"/>
      <c r="PHB10"/>
      <c r="PHC10"/>
      <c r="PHD10"/>
      <c r="PHE10"/>
      <c r="PHF10"/>
      <c r="PHG10"/>
      <c r="PHH10"/>
      <c r="PHI10"/>
      <c r="PHJ10"/>
      <c r="PHK10"/>
      <c r="PHL10"/>
      <c r="PHM10"/>
      <c r="PHN10"/>
      <c r="PHO10"/>
      <c r="PHP10"/>
      <c r="PHQ10"/>
      <c r="PHR10"/>
      <c r="PHS10"/>
      <c r="PHT10"/>
      <c r="PHU10"/>
      <c r="PHV10"/>
      <c r="PHW10"/>
      <c r="PHX10"/>
      <c r="PHY10"/>
      <c r="PHZ10"/>
      <c r="PIA10"/>
      <c r="PIB10"/>
      <c r="PIC10"/>
      <c r="PID10"/>
      <c r="PIE10"/>
      <c r="PIF10"/>
      <c r="PIG10"/>
      <c r="PIH10"/>
      <c r="PII10"/>
      <c r="PIJ10"/>
      <c r="PIK10"/>
      <c r="PIL10"/>
      <c r="PIM10"/>
      <c r="PIN10"/>
      <c r="PIO10"/>
      <c r="PIP10"/>
      <c r="PIQ10"/>
      <c r="PIR10"/>
      <c r="PIS10"/>
      <c r="PIT10"/>
      <c r="PIU10"/>
      <c r="PIV10"/>
      <c r="PIW10"/>
      <c r="PIX10"/>
      <c r="PIY10"/>
      <c r="PIZ10"/>
      <c r="PJA10"/>
      <c r="PJB10"/>
      <c r="PJC10"/>
      <c r="PJD10"/>
      <c r="PJE10"/>
      <c r="PJF10"/>
      <c r="PJG10"/>
      <c r="PJH10"/>
      <c r="PJI10"/>
      <c r="PJJ10"/>
      <c r="PJK10"/>
      <c r="PJL10"/>
      <c r="PJM10"/>
      <c r="PJN10"/>
      <c r="PJO10"/>
      <c r="PJP10"/>
      <c r="PJQ10"/>
      <c r="PJR10"/>
      <c r="PJS10"/>
      <c r="PJT10"/>
      <c r="PJU10"/>
      <c r="PJV10"/>
      <c r="PJW10"/>
      <c r="PJX10"/>
      <c r="PJY10"/>
      <c r="PJZ10"/>
      <c r="PKA10"/>
      <c r="PKB10"/>
      <c r="PKC10"/>
      <c r="PKD10"/>
      <c r="PKE10"/>
      <c r="PKF10"/>
      <c r="PKG10"/>
      <c r="PKH10"/>
      <c r="PKI10"/>
      <c r="PKJ10"/>
      <c r="PKK10"/>
      <c r="PKL10"/>
      <c r="PKM10"/>
      <c r="PKN10"/>
      <c r="PKO10"/>
      <c r="PKP10"/>
      <c r="PKQ10"/>
      <c r="PKR10"/>
      <c r="PKS10"/>
      <c r="PKT10"/>
      <c r="PKU10"/>
      <c r="PKV10"/>
      <c r="PKW10"/>
      <c r="PKX10"/>
      <c r="PKY10"/>
      <c r="PKZ10"/>
      <c r="PLA10"/>
      <c r="PLB10"/>
      <c r="PLC10"/>
      <c r="PLD10"/>
      <c r="PLE10"/>
      <c r="PLF10"/>
      <c r="PLG10"/>
      <c r="PLH10"/>
      <c r="PLI10"/>
      <c r="PLJ10"/>
      <c r="PLK10"/>
      <c r="PLL10"/>
      <c r="PLM10"/>
      <c r="PLN10"/>
      <c r="PLO10"/>
      <c r="PLP10"/>
      <c r="PLQ10"/>
      <c r="PLR10"/>
      <c r="PLS10"/>
      <c r="PLT10"/>
      <c r="PLU10"/>
      <c r="PLV10"/>
      <c r="PLW10"/>
      <c r="PLX10"/>
      <c r="PLY10"/>
      <c r="PLZ10"/>
      <c r="PMA10"/>
      <c r="PMB10"/>
      <c r="PMC10"/>
      <c r="PMD10"/>
      <c r="PME10"/>
      <c r="PMF10"/>
      <c r="PMG10"/>
      <c r="PMH10"/>
      <c r="PMI10"/>
      <c r="PMJ10"/>
      <c r="PMK10"/>
      <c r="PML10"/>
      <c r="PMM10"/>
      <c r="PMN10"/>
      <c r="PMO10"/>
      <c r="PMP10"/>
      <c r="PMQ10"/>
      <c r="PMR10"/>
      <c r="PMS10"/>
      <c r="PMT10"/>
      <c r="PMU10"/>
      <c r="PMV10"/>
      <c r="PMW10"/>
      <c r="PMX10"/>
      <c r="PMY10"/>
      <c r="PMZ10"/>
      <c r="PNA10"/>
      <c r="PNB10"/>
      <c r="PNC10"/>
      <c r="PND10"/>
      <c r="PNE10"/>
      <c r="PNF10"/>
      <c r="PNG10"/>
      <c r="PNH10"/>
      <c r="PNI10"/>
      <c r="PNJ10"/>
      <c r="PNK10"/>
      <c r="PNL10"/>
      <c r="PNM10"/>
      <c r="PNN10"/>
      <c r="PNO10"/>
      <c r="PNP10"/>
      <c r="PNQ10"/>
      <c r="PNR10"/>
      <c r="PNS10"/>
      <c r="PNT10"/>
      <c r="PNU10"/>
      <c r="PNV10"/>
      <c r="PNW10"/>
      <c r="PNX10"/>
      <c r="PNY10"/>
      <c r="PNZ10"/>
      <c r="POA10"/>
      <c r="POB10"/>
      <c r="POC10"/>
      <c r="POD10"/>
      <c r="POE10"/>
      <c r="POF10"/>
      <c r="POG10"/>
      <c r="POH10"/>
      <c r="POI10"/>
      <c r="POJ10"/>
      <c r="POK10"/>
      <c r="POL10"/>
      <c r="POM10"/>
      <c r="PON10"/>
      <c r="POO10"/>
      <c r="POP10"/>
      <c r="POQ10"/>
      <c r="POR10"/>
      <c r="POS10"/>
      <c r="POT10"/>
      <c r="POU10"/>
      <c r="POV10"/>
      <c r="POW10"/>
      <c r="POX10"/>
      <c r="POY10"/>
      <c r="POZ10"/>
      <c r="PPA10"/>
      <c r="PPB10"/>
      <c r="PPC10"/>
      <c r="PPD10"/>
      <c r="PPE10"/>
      <c r="PPF10"/>
      <c r="PPG10"/>
      <c r="PPH10"/>
      <c r="PPI10"/>
      <c r="PPJ10"/>
      <c r="PPK10"/>
      <c r="PPL10"/>
      <c r="PPM10"/>
      <c r="PPN10"/>
      <c r="PPO10"/>
      <c r="PPP10"/>
      <c r="PPQ10"/>
      <c r="PPR10"/>
      <c r="PPS10"/>
      <c r="PPT10"/>
      <c r="PPU10"/>
      <c r="PPV10"/>
      <c r="PPW10"/>
      <c r="PPX10"/>
      <c r="PPY10"/>
      <c r="PPZ10"/>
      <c r="PQA10"/>
      <c r="PQB10"/>
      <c r="PQC10"/>
      <c r="PQD10"/>
      <c r="PQE10"/>
      <c r="PQF10"/>
      <c r="PQG10"/>
      <c r="PQH10"/>
      <c r="PQI10"/>
      <c r="PQJ10"/>
      <c r="PQK10"/>
      <c r="PQL10"/>
      <c r="PQM10"/>
      <c r="PQN10"/>
      <c r="PQO10"/>
      <c r="PQP10"/>
      <c r="PQQ10"/>
      <c r="PQR10"/>
      <c r="PQS10"/>
      <c r="PQT10"/>
      <c r="PQU10"/>
      <c r="PQV10"/>
      <c r="PQW10"/>
      <c r="PQX10"/>
      <c r="PQY10"/>
      <c r="PQZ10"/>
      <c r="PRA10"/>
      <c r="PRB10"/>
      <c r="PRC10"/>
      <c r="PRD10"/>
      <c r="PRE10"/>
      <c r="PRF10"/>
      <c r="PRG10"/>
      <c r="PRH10"/>
      <c r="PRI10"/>
      <c r="PRJ10"/>
      <c r="PRK10"/>
      <c r="PRL10"/>
      <c r="PRM10"/>
      <c r="PRN10"/>
      <c r="PRO10"/>
      <c r="PRP10"/>
      <c r="PRQ10"/>
      <c r="PRR10"/>
      <c r="PRS10"/>
      <c r="PRT10"/>
      <c r="PRU10"/>
      <c r="PRV10"/>
      <c r="PRW10"/>
      <c r="PRX10"/>
      <c r="PRY10"/>
      <c r="PRZ10"/>
      <c r="PSA10"/>
      <c r="PSB10"/>
      <c r="PSC10"/>
      <c r="PSD10"/>
      <c r="PSE10"/>
      <c r="PSF10"/>
      <c r="PSG10"/>
      <c r="PSH10"/>
      <c r="PSI10"/>
      <c r="PSJ10"/>
      <c r="PSK10"/>
      <c r="PSL10"/>
      <c r="PSM10"/>
      <c r="PSN10"/>
      <c r="PSO10"/>
      <c r="PSP10"/>
      <c r="PSQ10"/>
      <c r="PSR10"/>
      <c r="PSS10"/>
      <c r="PST10"/>
      <c r="PSU10"/>
      <c r="PSV10"/>
      <c r="PSW10"/>
      <c r="PSX10"/>
      <c r="PSY10"/>
      <c r="PSZ10"/>
      <c r="PTA10"/>
      <c r="PTB10"/>
      <c r="PTC10"/>
      <c r="PTD10"/>
      <c r="PTE10"/>
      <c r="PTF10"/>
      <c r="PTG10"/>
      <c r="PTH10"/>
      <c r="PTI10"/>
      <c r="PTJ10"/>
      <c r="PTK10"/>
      <c r="PTL10"/>
      <c r="PTM10"/>
      <c r="PTN10"/>
      <c r="PTO10"/>
      <c r="PTP10"/>
      <c r="PTQ10"/>
      <c r="PTR10"/>
      <c r="PTS10"/>
      <c r="PTT10"/>
      <c r="PTU10"/>
      <c r="PTV10"/>
      <c r="PTW10"/>
      <c r="PTX10"/>
      <c r="PTY10"/>
      <c r="PTZ10"/>
      <c r="PUA10"/>
      <c r="PUB10"/>
      <c r="PUC10"/>
      <c r="PUD10"/>
      <c r="PUE10"/>
      <c r="PUF10"/>
      <c r="PUG10"/>
      <c r="PUH10"/>
      <c r="PUI10"/>
      <c r="PUJ10"/>
      <c r="PUK10"/>
      <c r="PUL10"/>
      <c r="PUM10"/>
      <c r="PUN10"/>
      <c r="PUO10"/>
      <c r="PUP10"/>
      <c r="PUQ10"/>
      <c r="PUR10"/>
      <c r="PUS10"/>
      <c r="PUT10"/>
      <c r="PUU10"/>
      <c r="PUV10"/>
      <c r="PUW10"/>
      <c r="PUX10"/>
      <c r="PUY10"/>
      <c r="PUZ10"/>
      <c r="PVA10"/>
      <c r="PVB10"/>
      <c r="PVC10"/>
      <c r="PVD10"/>
      <c r="PVE10"/>
      <c r="PVF10"/>
      <c r="PVG10"/>
      <c r="PVH10"/>
      <c r="PVI10"/>
      <c r="PVJ10"/>
      <c r="PVK10"/>
      <c r="PVL10"/>
      <c r="PVM10"/>
      <c r="PVN10"/>
      <c r="PVO10"/>
      <c r="PVP10"/>
      <c r="PVQ10"/>
      <c r="PVR10"/>
      <c r="PVS10"/>
      <c r="PVT10"/>
      <c r="PVU10"/>
      <c r="PVV10"/>
      <c r="PVW10"/>
      <c r="PVX10"/>
      <c r="PVY10"/>
      <c r="PVZ10"/>
      <c r="PWA10"/>
      <c r="PWB10"/>
      <c r="PWC10"/>
      <c r="PWD10"/>
      <c r="PWE10"/>
      <c r="PWF10"/>
      <c r="PWG10"/>
      <c r="PWH10"/>
      <c r="PWI10"/>
      <c r="PWJ10"/>
      <c r="PWK10"/>
      <c r="PWL10"/>
      <c r="PWM10"/>
      <c r="PWN10"/>
      <c r="PWO10"/>
      <c r="PWP10"/>
      <c r="PWQ10"/>
      <c r="PWR10"/>
      <c r="PWS10"/>
      <c r="PWT10"/>
      <c r="PWU10"/>
      <c r="PWV10"/>
      <c r="PWW10"/>
      <c r="PWX10"/>
      <c r="PWY10"/>
      <c r="PWZ10"/>
      <c r="PXA10"/>
      <c r="PXB10"/>
      <c r="PXC10"/>
      <c r="PXD10"/>
      <c r="PXE10"/>
      <c r="PXF10"/>
      <c r="PXG10"/>
      <c r="PXH10"/>
      <c r="PXI10"/>
      <c r="PXJ10"/>
      <c r="PXK10"/>
      <c r="PXL10"/>
      <c r="PXM10"/>
      <c r="PXN10"/>
      <c r="PXO10"/>
      <c r="PXP10"/>
      <c r="PXQ10"/>
      <c r="PXR10"/>
      <c r="PXS10"/>
      <c r="PXT10"/>
      <c r="PXU10"/>
      <c r="PXV10"/>
      <c r="PXW10"/>
      <c r="PXX10"/>
      <c r="PXY10"/>
      <c r="PXZ10"/>
      <c r="PYA10"/>
      <c r="PYB10"/>
      <c r="PYC10"/>
      <c r="PYD10"/>
      <c r="PYE10"/>
      <c r="PYF10"/>
      <c r="PYG10"/>
      <c r="PYH10"/>
      <c r="PYI10"/>
      <c r="PYJ10"/>
      <c r="PYK10"/>
      <c r="PYL10"/>
      <c r="PYM10"/>
      <c r="PYN10"/>
      <c r="PYO10"/>
      <c r="PYP10"/>
      <c r="PYQ10"/>
      <c r="PYR10"/>
      <c r="PYS10"/>
      <c r="PYT10"/>
      <c r="PYU10"/>
      <c r="PYV10"/>
      <c r="PYW10"/>
      <c r="PYX10"/>
      <c r="PYY10"/>
      <c r="PYZ10"/>
      <c r="PZA10"/>
      <c r="PZB10"/>
      <c r="PZC10"/>
      <c r="PZD10"/>
      <c r="PZE10"/>
      <c r="PZF10"/>
      <c r="PZG10"/>
      <c r="PZH10"/>
      <c r="PZI10"/>
      <c r="PZJ10"/>
      <c r="PZK10"/>
      <c r="PZL10"/>
      <c r="PZM10"/>
      <c r="PZN10"/>
      <c r="PZO10"/>
      <c r="PZP10"/>
      <c r="PZQ10"/>
      <c r="PZR10"/>
      <c r="PZS10"/>
      <c r="PZT10"/>
      <c r="PZU10"/>
      <c r="PZV10"/>
      <c r="PZW10"/>
      <c r="PZX10"/>
      <c r="PZY10"/>
      <c r="PZZ10"/>
      <c r="QAA10"/>
      <c r="QAB10"/>
      <c r="QAC10"/>
      <c r="QAD10"/>
      <c r="QAE10"/>
      <c r="QAF10"/>
      <c r="QAG10"/>
      <c r="QAH10"/>
      <c r="QAI10"/>
      <c r="QAJ10"/>
      <c r="QAK10"/>
      <c r="QAL10"/>
      <c r="QAM10"/>
      <c r="QAN10"/>
      <c r="QAO10"/>
      <c r="QAP10"/>
      <c r="QAQ10"/>
      <c r="QAR10"/>
      <c r="QAS10"/>
      <c r="QAT10"/>
      <c r="QAU10"/>
      <c r="QAV10"/>
      <c r="QAW10"/>
      <c r="QAX10"/>
      <c r="QAY10"/>
      <c r="QAZ10"/>
      <c r="QBA10"/>
      <c r="QBB10"/>
      <c r="QBC10"/>
      <c r="QBD10"/>
      <c r="QBE10"/>
      <c r="QBF10"/>
      <c r="QBG10"/>
      <c r="QBH10"/>
      <c r="QBI10"/>
      <c r="QBJ10"/>
      <c r="QBK10"/>
      <c r="QBL10"/>
      <c r="QBM10"/>
      <c r="QBN10"/>
      <c r="QBO10"/>
      <c r="QBP10"/>
      <c r="QBQ10"/>
      <c r="QBR10"/>
      <c r="QBS10"/>
      <c r="QBT10"/>
      <c r="QBU10"/>
      <c r="QBV10"/>
      <c r="QBW10"/>
      <c r="QBX10"/>
      <c r="QBY10"/>
      <c r="QBZ10"/>
      <c r="QCA10"/>
      <c r="QCB10"/>
      <c r="QCC10"/>
      <c r="QCD10"/>
      <c r="QCE10"/>
      <c r="QCF10"/>
      <c r="QCG10"/>
      <c r="QCH10"/>
      <c r="QCI10"/>
      <c r="QCJ10"/>
      <c r="QCK10"/>
      <c r="QCL10"/>
      <c r="QCM10"/>
      <c r="QCN10"/>
      <c r="QCO10"/>
      <c r="QCP10"/>
      <c r="QCQ10"/>
      <c r="QCR10"/>
      <c r="QCS10"/>
      <c r="QCT10"/>
      <c r="QCU10"/>
      <c r="QCV10"/>
      <c r="QCW10"/>
      <c r="QCX10"/>
      <c r="QCY10"/>
      <c r="QCZ10"/>
      <c r="QDA10"/>
      <c r="QDB10"/>
      <c r="QDC10"/>
      <c r="QDD10"/>
      <c r="QDE10"/>
      <c r="QDF10"/>
      <c r="QDG10"/>
      <c r="QDH10"/>
      <c r="QDI10"/>
      <c r="QDJ10"/>
      <c r="QDK10"/>
      <c r="QDL10"/>
      <c r="QDM10"/>
      <c r="QDN10"/>
      <c r="QDO10"/>
      <c r="QDP10"/>
      <c r="QDQ10"/>
      <c r="QDR10"/>
      <c r="QDS10"/>
      <c r="QDT10"/>
      <c r="QDU10"/>
      <c r="QDV10"/>
      <c r="QDW10"/>
      <c r="QDX10"/>
      <c r="QDY10"/>
      <c r="QDZ10"/>
      <c r="QEA10"/>
      <c r="QEB10"/>
      <c r="QEC10"/>
      <c r="QED10"/>
      <c r="QEE10"/>
      <c r="QEF10"/>
      <c r="QEG10"/>
      <c r="QEH10"/>
      <c r="QEI10"/>
      <c r="QEJ10"/>
      <c r="QEK10"/>
      <c r="QEL10"/>
      <c r="QEM10"/>
      <c r="QEN10"/>
      <c r="QEO10"/>
      <c r="QEP10"/>
      <c r="QEQ10"/>
      <c r="QER10"/>
      <c r="QES10"/>
      <c r="QET10"/>
      <c r="QEU10"/>
      <c r="QEV10"/>
      <c r="QEW10"/>
      <c r="QEX10"/>
      <c r="QEY10"/>
      <c r="QEZ10"/>
      <c r="QFA10"/>
      <c r="QFB10"/>
      <c r="QFC10"/>
      <c r="QFD10"/>
      <c r="QFE10"/>
      <c r="QFF10"/>
      <c r="QFG10"/>
      <c r="QFH10"/>
      <c r="QFI10"/>
      <c r="QFJ10"/>
      <c r="QFK10"/>
      <c r="QFL10"/>
      <c r="QFM10"/>
      <c r="QFN10"/>
      <c r="QFO10"/>
      <c r="QFP10"/>
      <c r="QFQ10"/>
      <c r="QFR10"/>
      <c r="QFS10"/>
      <c r="QFT10"/>
      <c r="QFU10"/>
      <c r="QFV10"/>
      <c r="QFW10"/>
      <c r="QFX10"/>
      <c r="QFY10"/>
      <c r="QFZ10"/>
      <c r="QGA10"/>
      <c r="QGB10"/>
      <c r="QGC10"/>
      <c r="QGD10"/>
      <c r="QGE10"/>
      <c r="QGF10"/>
      <c r="QGG10"/>
      <c r="QGH10"/>
      <c r="QGI10"/>
      <c r="QGJ10"/>
      <c r="QGK10"/>
      <c r="QGL10"/>
      <c r="QGM10"/>
      <c r="QGN10"/>
      <c r="QGO10"/>
      <c r="QGP10"/>
      <c r="QGQ10"/>
      <c r="QGR10"/>
      <c r="QGS10"/>
      <c r="QGT10"/>
      <c r="QGU10"/>
      <c r="QGV10"/>
      <c r="QGW10"/>
      <c r="QGX10"/>
      <c r="QGY10"/>
      <c r="QGZ10"/>
      <c r="QHA10"/>
      <c r="QHB10"/>
      <c r="QHC10"/>
      <c r="QHD10"/>
      <c r="QHE10"/>
      <c r="QHF10"/>
      <c r="QHG10"/>
      <c r="QHH10"/>
      <c r="QHI10"/>
      <c r="QHJ10"/>
      <c r="QHK10"/>
      <c r="QHL10"/>
      <c r="QHM10"/>
      <c r="QHN10"/>
      <c r="QHO10"/>
      <c r="QHP10"/>
      <c r="QHQ10"/>
      <c r="QHR10"/>
      <c r="QHS10"/>
      <c r="QHT10"/>
      <c r="QHU10"/>
      <c r="QHV10"/>
      <c r="QHW10"/>
      <c r="QHX10"/>
      <c r="QHY10"/>
      <c r="QHZ10"/>
      <c r="QIA10"/>
      <c r="QIB10"/>
      <c r="QIC10"/>
      <c r="QID10"/>
      <c r="QIE10"/>
      <c r="QIF10"/>
      <c r="QIG10"/>
      <c r="QIH10"/>
      <c r="QII10"/>
      <c r="QIJ10"/>
      <c r="QIK10"/>
      <c r="QIL10"/>
      <c r="QIM10"/>
      <c r="QIN10"/>
      <c r="QIO10"/>
      <c r="QIP10"/>
      <c r="QIQ10"/>
      <c r="QIR10"/>
      <c r="QIS10"/>
      <c r="QIT10"/>
      <c r="QIU10"/>
      <c r="QIV10"/>
      <c r="QIW10"/>
      <c r="QIX10"/>
      <c r="QIY10"/>
      <c r="QIZ10"/>
      <c r="QJA10"/>
      <c r="QJB10"/>
      <c r="QJC10"/>
      <c r="QJD10"/>
      <c r="QJE10"/>
      <c r="QJF10"/>
      <c r="QJG10"/>
      <c r="QJH10"/>
      <c r="QJI10"/>
      <c r="QJJ10"/>
      <c r="QJK10"/>
      <c r="QJL10"/>
      <c r="QJM10"/>
      <c r="QJN10"/>
      <c r="QJO10"/>
      <c r="QJP10"/>
      <c r="QJQ10"/>
      <c r="QJR10"/>
      <c r="QJS10"/>
      <c r="QJT10"/>
      <c r="QJU10"/>
      <c r="QJV10"/>
      <c r="QJW10"/>
      <c r="QJX10"/>
      <c r="QJY10"/>
      <c r="QJZ10"/>
      <c r="QKA10"/>
      <c r="QKB10"/>
      <c r="QKC10"/>
      <c r="QKD10"/>
      <c r="QKE10"/>
      <c r="QKF10"/>
      <c r="QKG10"/>
      <c r="QKH10"/>
      <c r="QKI10"/>
      <c r="QKJ10"/>
      <c r="QKK10"/>
      <c r="QKL10"/>
      <c r="QKM10"/>
      <c r="QKN10"/>
      <c r="QKO10"/>
      <c r="QKP10"/>
      <c r="QKQ10"/>
      <c r="QKR10"/>
      <c r="QKS10"/>
      <c r="QKT10"/>
      <c r="QKU10"/>
      <c r="QKV10"/>
      <c r="QKW10"/>
      <c r="QKX10"/>
      <c r="QKY10"/>
      <c r="QKZ10"/>
      <c r="QLA10"/>
      <c r="QLB10"/>
      <c r="QLC10"/>
      <c r="QLD10"/>
      <c r="QLE10"/>
      <c r="QLF10"/>
      <c r="QLG10"/>
      <c r="QLH10"/>
      <c r="QLI10"/>
      <c r="QLJ10"/>
      <c r="QLK10"/>
      <c r="QLL10"/>
      <c r="QLM10"/>
      <c r="QLN10"/>
      <c r="QLO10"/>
      <c r="QLP10"/>
      <c r="QLQ10"/>
      <c r="QLR10"/>
      <c r="QLS10"/>
      <c r="QLT10"/>
      <c r="QLU10"/>
      <c r="QLV10"/>
      <c r="QLW10"/>
      <c r="QLX10"/>
      <c r="QLY10"/>
      <c r="QLZ10"/>
      <c r="QMA10"/>
      <c r="QMB10"/>
      <c r="QMC10"/>
      <c r="QMD10"/>
      <c r="QME10"/>
      <c r="QMF10"/>
      <c r="QMG10"/>
      <c r="QMH10"/>
      <c r="QMI10"/>
      <c r="QMJ10"/>
      <c r="QMK10"/>
      <c r="QML10"/>
      <c r="QMM10"/>
      <c r="QMN10"/>
      <c r="QMO10"/>
      <c r="QMP10"/>
      <c r="QMQ10"/>
      <c r="QMR10"/>
      <c r="QMS10"/>
      <c r="QMT10"/>
      <c r="QMU10"/>
      <c r="QMV10"/>
      <c r="QMW10"/>
      <c r="QMX10"/>
      <c r="QMY10"/>
      <c r="QMZ10"/>
      <c r="QNA10"/>
      <c r="QNB10"/>
      <c r="QNC10"/>
      <c r="QND10"/>
      <c r="QNE10"/>
      <c r="QNF10"/>
      <c r="QNG10"/>
      <c r="QNH10"/>
      <c r="QNI10"/>
      <c r="QNJ10"/>
      <c r="QNK10"/>
      <c r="QNL10"/>
      <c r="QNM10"/>
      <c r="QNN10"/>
      <c r="QNO10"/>
      <c r="QNP10"/>
      <c r="QNQ10"/>
      <c r="QNR10"/>
      <c r="QNS10"/>
      <c r="QNT10"/>
      <c r="QNU10"/>
      <c r="QNV10"/>
      <c r="QNW10"/>
      <c r="QNX10"/>
      <c r="QNY10"/>
      <c r="QNZ10"/>
      <c r="QOA10"/>
      <c r="QOB10"/>
      <c r="QOC10"/>
      <c r="QOD10"/>
      <c r="QOE10"/>
      <c r="QOF10"/>
      <c r="QOG10"/>
      <c r="QOH10"/>
      <c r="QOI10"/>
      <c r="QOJ10"/>
      <c r="QOK10"/>
      <c r="QOL10"/>
      <c r="QOM10"/>
      <c r="QON10"/>
      <c r="QOO10"/>
      <c r="QOP10"/>
      <c r="QOQ10"/>
      <c r="QOR10"/>
      <c r="QOS10"/>
      <c r="QOT10"/>
      <c r="QOU10"/>
      <c r="QOV10"/>
      <c r="QOW10"/>
      <c r="QOX10"/>
      <c r="QOY10"/>
      <c r="QOZ10"/>
      <c r="QPA10"/>
      <c r="QPB10"/>
      <c r="QPC10"/>
      <c r="QPD10"/>
      <c r="QPE10"/>
      <c r="QPF10"/>
      <c r="QPG10"/>
      <c r="QPH10"/>
      <c r="QPI10"/>
      <c r="QPJ10"/>
      <c r="QPK10"/>
      <c r="QPL10"/>
      <c r="QPM10"/>
      <c r="QPN10"/>
      <c r="QPO10"/>
      <c r="QPP10"/>
      <c r="QPQ10"/>
      <c r="QPR10"/>
      <c r="QPS10"/>
      <c r="QPT10"/>
      <c r="QPU10"/>
      <c r="QPV10"/>
      <c r="QPW10"/>
      <c r="QPX10"/>
      <c r="QPY10"/>
      <c r="QPZ10"/>
      <c r="QQA10"/>
      <c r="QQB10"/>
      <c r="QQC10"/>
      <c r="QQD10"/>
      <c r="QQE10"/>
      <c r="QQF10"/>
      <c r="QQG10"/>
      <c r="QQH10"/>
      <c r="QQI10"/>
      <c r="QQJ10"/>
      <c r="QQK10"/>
      <c r="QQL10"/>
      <c r="QQM10"/>
      <c r="QQN10"/>
      <c r="QQO10"/>
      <c r="QQP10"/>
      <c r="QQQ10"/>
      <c r="QQR10"/>
      <c r="QQS10"/>
      <c r="QQT10"/>
      <c r="QQU10"/>
      <c r="QQV10"/>
      <c r="QQW10"/>
      <c r="QQX10"/>
      <c r="QQY10"/>
      <c r="QQZ10"/>
      <c r="QRA10"/>
      <c r="QRB10"/>
      <c r="QRC10"/>
      <c r="QRD10"/>
      <c r="QRE10"/>
      <c r="QRF10"/>
      <c r="QRG10"/>
      <c r="QRH10"/>
      <c r="QRI10"/>
      <c r="QRJ10"/>
      <c r="QRK10"/>
      <c r="QRL10"/>
      <c r="QRM10"/>
      <c r="QRN10"/>
      <c r="QRO10"/>
      <c r="QRP10"/>
      <c r="QRQ10"/>
      <c r="QRR10"/>
      <c r="QRS10"/>
      <c r="QRT10"/>
      <c r="QRU10"/>
      <c r="QRV10"/>
      <c r="QRW10"/>
      <c r="QRX10"/>
      <c r="QRY10"/>
      <c r="QRZ10"/>
      <c r="QSA10"/>
      <c r="QSB10"/>
      <c r="QSC10"/>
      <c r="QSD10"/>
      <c r="QSE10"/>
      <c r="QSF10"/>
      <c r="QSG10"/>
      <c r="QSH10"/>
      <c r="QSI10"/>
      <c r="QSJ10"/>
      <c r="QSK10"/>
      <c r="QSL10"/>
      <c r="QSM10"/>
      <c r="QSN10"/>
      <c r="QSO10"/>
      <c r="QSP10"/>
      <c r="QSQ10"/>
      <c r="QSR10"/>
      <c r="QSS10"/>
      <c r="QST10"/>
      <c r="QSU10"/>
      <c r="QSV10"/>
      <c r="QSW10"/>
      <c r="QSX10"/>
      <c r="QSY10"/>
      <c r="QSZ10"/>
      <c r="QTA10"/>
      <c r="QTB10"/>
      <c r="QTC10"/>
      <c r="QTD10"/>
      <c r="QTE10"/>
      <c r="QTF10"/>
      <c r="QTG10"/>
      <c r="QTH10"/>
      <c r="QTI10"/>
      <c r="QTJ10"/>
      <c r="QTK10"/>
      <c r="QTL10"/>
      <c r="QTM10"/>
      <c r="QTN10"/>
      <c r="QTO10"/>
      <c r="QTP10"/>
      <c r="QTQ10"/>
      <c r="QTR10"/>
      <c r="QTS10"/>
      <c r="QTT10"/>
      <c r="QTU10"/>
      <c r="QTV10"/>
      <c r="QTW10"/>
      <c r="QTX10"/>
      <c r="QTY10"/>
      <c r="QTZ10"/>
      <c r="QUA10"/>
      <c r="QUB10"/>
      <c r="QUC10"/>
      <c r="QUD10"/>
      <c r="QUE10"/>
      <c r="QUF10"/>
      <c r="QUG10"/>
      <c r="QUH10"/>
      <c r="QUI10"/>
      <c r="QUJ10"/>
      <c r="QUK10"/>
      <c r="QUL10"/>
      <c r="QUM10"/>
      <c r="QUN10"/>
      <c r="QUO10"/>
      <c r="QUP10"/>
      <c r="QUQ10"/>
      <c r="QUR10"/>
      <c r="QUS10"/>
      <c r="QUT10"/>
      <c r="QUU10"/>
      <c r="QUV10"/>
      <c r="QUW10"/>
      <c r="QUX10"/>
      <c r="QUY10"/>
      <c r="QUZ10"/>
      <c r="QVA10"/>
      <c r="QVB10"/>
      <c r="QVC10"/>
      <c r="QVD10"/>
      <c r="QVE10"/>
      <c r="QVF10"/>
      <c r="QVG10"/>
      <c r="QVH10"/>
      <c r="QVI10"/>
      <c r="QVJ10"/>
      <c r="QVK10"/>
      <c r="QVL10"/>
      <c r="QVM10"/>
      <c r="QVN10"/>
      <c r="QVO10"/>
      <c r="QVP10"/>
      <c r="QVQ10"/>
      <c r="QVR10"/>
      <c r="QVS10"/>
      <c r="QVT10"/>
      <c r="QVU10"/>
      <c r="QVV10"/>
      <c r="QVW10"/>
      <c r="QVX10"/>
      <c r="QVY10"/>
      <c r="QVZ10"/>
      <c r="QWA10"/>
      <c r="QWB10"/>
      <c r="QWC10"/>
      <c r="QWD10"/>
      <c r="QWE10"/>
      <c r="QWF10"/>
      <c r="QWG10"/>
      <c r="QWH10"/>
      <c r="QWI10"/>
      <c r="QWJ10"/>
      <c r="QWK10"/>
      <c r="QWL10"/>
      <c r="QWM10"/>
      <c r="QWN10"/>
      <c r="QWO10"/>
      <c r="QWP10"/>
      <c r="QWQ10"/>
      <c r="QWR10"/>
      <c r="QWS10"/>
      <c r="QWT10"/>
      <c r="QWU10"/>
      <c r="QWV10"/>
      <c r="QWW10"/>
      <c r="QWX10"/>
      <c r="QWY10"/>
      <c r="QWZ10"/>
      <c r="QXA10"/>
      <c r="QXB10"/>
      <c r="QXC10"/>
      <c r="QXD10"/>
      <c r="QXE10"/>
      <c r="QXF10"/>
      <c r="QXG10"/>
      <c r="QXH10"/>
      <c r="QXI10"/>
      <c r="QXJ10"/>
      <c r="QXK10"/>
      <c r="QXL10"/>
      <c r="QXM10"/>
      <c r="QXN10"/>
      <c r="QXO10"/>
      <c r="QXP10"/>
      <c r="QXQ10"/>
      <c r="QXR10"/>
      <c r="QXS10"/>
      <c r="QXT10"/>
      <c r="QXU10"/>
      <c r="QXV10"/>
      <c r="QXW10"/>
      <c r="QXX10"/>
      <c r="QXY10"/>
      <c r="QXZ10"/>
      <c r="QYA10"/>
      <c r="QYB10"/>
      <c r="QYC10"/>
      <c r="QYD10"/>
      <c r="QYE10"/>
      <c r="QYF10"/>
      <c r="QYG10"/>
      <c r="QYH10"/>
      <c r="QYI10"/>
      <c r="QYJ10"/>
      <c r="QYK10"/>
      <c r="QYL10"/>
      <c r="QYM10"/>
      <c r="QYN10"/>
      <c r="QYO10"/>
      <c r="QYP10"/>
      <c r="QYQ10"/>
      <c r="QYR10"/>
      <c r="QYS10"/>
      <c r="QYT10"/>
      <c r="QYU10"/>
      <c r="QYV10"/>
      <c r="QYW10"/>
      <c r="QYX10"/>
      <c r="QYY10"/>
      <c r="QYZ10"/>
      <c r="QZA10"/>
      <c r="QZB10"/>
      <c r="QZC10"/>
      <c r="QZD10"/>
      <c r="QZE10"/>
      <c r="QZF10"/>
      <c r="QZG10"/>
      <c r="QZH10"/>
      <c r="QZI10"/>
      <c r="QZJ10"/>
      <c r="QZK10"/>
      <c r="QZL10"/>
      <c r="QZM10"/>
      <c r="QZN10"/>
      <c r="QZO10"/>
      <c r="QZP10"/>
      <c r="QZQ10"/>
      <c r="QZR10"/>
      <c r="QZS10"/>
      <c r="QZT10"/>
      <c r="QZU10"/>
      <c r="QZV10"/>
      <c r="QZW10"/>
      <c r="QZX10"/>
      <c r="QZY10"/>
      <c r="QZZ10"/>
      <c r="RAA10"/>
      <c r="RAB10"/>
      <c r="RAC10"/>
      <c r="RAD10"/>
      <c r="RAE10"/>
      <c r="RAF10"/>
      <c r="RAG10"/>
      <c r="RAH10"/>
      <c r="RAI10"/>
      <c r="RAJ10"/>
      <c r="RAK10"/>
      <c r="RAL10"/>
      <c r="RAM10"/>
      <c r="RAN10"/>
      <c r="RAO10"/>
      <c r="RAP10"/>
      <c r="RAQ10"/>
      <c r="RAR10"/>
      <c r="RAS10"/>
      <c r="RAT10"/>
      <c r="RAU10"/>
      <c r="RAV10"/>
      <c r="RAW10"/>
      <c r="RAX10"/>
      <c r="RAY10"/>
      <c r="RAZ10"/>
      <c r="RBA10"/>
      <c r="RBB10"/>
      <c r="RBC10"/>
      <c r="RBD10"/>
      <c r="RBE10"/>
      <c r="RBF10"/>
      <c r="RBG10"/>
      <c r="RBH10"/>
      <c r="RBI10"/>
      <c r="RBJ10"/>
      <c r="RBK10"/>
      <c r="RBL10"/>
      <c r="RBM10"/>
      <c r="RBN10"/>
      <c r="RBO10"/>
      <c r="RBP10"/>
      <c r="RBQ10"/>
      <c r="RBR10"/>
      <c r="RBS10"/>
      <c r="RBT10"/>
      <c r="RBU10"/>
      <c r="RBV10"/>
      <c r="RBW10"/>
      <c r="RBX10"/>
      <c r="RBY10"/>
      <c r="RBZ10"/>
      <c r="RCA10"/>
      <c r="RCB10"/>
      <c r="RCC10"/>
      <c r="RCD10"/>
      <c r="RCE10"/>
      <c r="RCF10"/>
      <c r="RCG10"/>
      <c r="RCH10"/>
      <c r="RCI10"/>
      <c r="RCJ10"/>
      <c r="RCK10"/>
      <c r="RCL10"/>
      <c r="RCM10"/>
      <c r="RCN10"/>
      <c r="RCO10"/>
      <c r="RCP10"/>
      <c r="RCQ10"/>
      <c r="RCR10"/>
      <c r="RCS10"/>
      <c r="RCT10"/>
      <c r="RCU10"/>
      <c r="RCV10"/>
      <c r="RCW10"/>
      <c r="RCX10"/>
      <c r="RCY10"/>
      <c r="RCZ10"/>
      <c r="RDA10"/>
      <c r="RDB10"/>
      <c r="RDC10"/>
      <c r="RDD10"/>
      <c r="RDE10"/>
      <c r="RDF10"/>
      <c r="RDG10"/>
      <c r="RDH10"/>
      <c r="RDI10"/>
      <c r="RDJ10"/>
      <c r="RDK10"/>
      <c r="RDL10"/>
      <c r="RDM10"/>
      <c r="RDN10"/>
      <c r="RDO10"/>
      <c r="RDP10"/>
      <c r="RDQ10"/>
      <c r="RDR10"/>
      <c r="RDS10"/>
      <c r="RDT10"/>
      <c r="RDU10"/>
      <c r="RDV10"/>
      <c r="RDW10"/>
      <c r="RDX10"/>
      <c r="RDY10"/>
      <c r="RDZ10"/>
      <c r="REA10"/>
      <c r="REB10"/>
      <c r="REC10"/>
      <c r="RED10"/>
      <c r="REE10"/>
      <c r="REF10"/>
      <c r="REG10"/>
      <c r="REH10"/>
      <c r="REI10"/>
      <c r="REJ10"/>
      <c r="REK10"/>
      <c r="REL10"/>
      <c r="REM10"/>
      <c r="REN10"/>
      <c r="REO10"/>
      <c r="REP10"/>
      <c r="REQ10"/>
      <c r="RER10"/>
      <c r="RES10"/>
      <c r="RET10"/>
      <c r="REU10"/>
      <c r="REV10"/>
      <c r="REW10"/>
      <c r="REX10"/>
      <c r="REY10"/>
      <c r="REZ10"/>
      <c r="RFA10"/>
      <c r="RFB10"/>
      <c r="RFC10"/>
      <c r="RFD10"/>
      <c r="RFE10"/>
      <c r="RFF10"/>
      <c r="RFG10"/>
      <c r="RFH10"/>
      <c r="RFI10"/>
      <c r="RFJ10"/>
      <c r="RFK10"/>
      <c r="RFL10"/>
      <c r="RFM10"/>
      <c r="RFN10"/>
      <c r="RFO10"/>
      <c r="RFP10"/>
      <c r="RFQ10"/>
      <c r="RFR10"/>
      <c r="RFS10"/>
      <c r="RFT10"/>
      <c r="RFU10"/>
      <c r="RFV10"/>
      <c r="RFW10"/>
      <c r="RFX10"/>
      <c r="RFY10"/>
      <c r="RFZ10"/>
      <c r="RGA10"/>
      <c r="RGB10"/>
      <c r="RGC10"/>
      <c r="RGD10"/>
      <c r="RGE10"/>
      <c r="RGF10"/>
      <c r="RGG10"/>
      <c r="RGH10"/>
      <c r="RGI10"/>
      <c r="RGJ10"/>
      <c r="RGK10"/>
      <c r="RGL10"/>
      <c r="RGM10"/>
      <c r="RGN10"/>
      <c r="RGO10"/>
      <c r="RGP10"/>
      <c r="RGQ10"/>
      <c r="RGR10"/>
      <c r="RGS10"/>
      <c r="RGT10"/>
      <c r="RGU10"/>
      <c r="RGV10"/>
      <c r="RGW10"/>
      <c r="RGX10"/>
      <c r="RGY10"/>
      <c r="RGZ10"/>
      <c r="RHA10"/>
      <c r="RHB10"/>
      <c r="RHC10"/>
      <c r="RHD10"/>
      <c r="RHE10"/>
      <c r="RHF10"/>
      <c r="RHG10"/>
      <c r="RHH10"/>
      <c r="RHI10"/>
      <c r="RHJ10"/>
      <c r="RHK10"/>
      <c r="RHL10"/>
      <c r="RHM10"/>
      <c r="RHN10"/>
      <c r="RHO10"/>
      <c r="RHP10"/>
      <c r="RHQ10"/>
      <c r="RHR10"/>
      <c r="RHS10"/>
      <c r="RHT10"/>
      <c r="RHU10"/>
      <c r="RHV10"/>
      <c r="RHW10"/>
      <c r="RHX10"/>
      <c r="RHY10"/>
      <c r="RHZ10"/>
      <c r="RIA10"/>
      <c r="RIB10"/>
      <c r="RIC10"/>
      <c r="RID10"/>
      <c r="RIE10"/>
      <c r="RIF10"/>
      <c r="RIG10"/>
      <c r="RIH10"/>
      <c r="RII10"/>
      <c r="RIJ10"/>
      <c r="RIK10"/>
      <c r="RIL10"/>
      <c r="RIM10"/>
      <c r="RIN10"/>
      <c r="RIO10"/>
      <c r="RIP10"/>
      <c r="RIQ10"/>
      <c r="RIR10"/>
      <c r="RIS10"/>
      <c r="RIT10"/>
      <c r="RIU10"/>
      <c r="RIV10"/>
      <c r="RIW10"/>
      <c r="RIX10"/>
      <c r="RIY10"/>
      <c r="RIZ10"/>
      <c r="RJA10"/>
      <c r="RJB10"/>
      <c r="RJC10"/>
      <c r="RJD10"/>
      <c r="RJE10"/>
      <c r="RJF10"/>
      <c r="RJG10"/>
      <c r="RJH10"/>
      <c r="RJI10"/>
      <c r="RJJ10"/>
      <c r="RJK10"/>
      <c r="RJL10"/>
      <c r="RJM10"/>
      <c r="RJN10"/>
      <c r="RJO10"/>
      <c r="RJP10"/>
      <c r="RJQ10"/>
      <c r="RJR10"/>
      <c r="RJS10"/>
      <c r="RJT10"/>
      <c r="RJU10"/>
      <c r="RJV10"/>
      <c r="RJW10"/>
      <c r="RJX10"/>
      <c r="RJY10"/>
      <c r="RJZ10"/>
      <c r="RKA10"/>
      <c r="RKB10"/>
      <c r="RKC10"/>
      <c r="RKD10"/>
      <c r="RKE10"/>
      <c r="RKF10"/>
      <c r="RKG10"/>
      <c r="RKH10"/>
      <c r="RKI10"/>
      <c r="RKJ10"/>
      <c r="RKK10"/>
      <c r="RKL10"/>
      <c r="RKM10"/>
      <c r="RKN10"/>
      <c r="RKO10"/>
      <c r="RKP10"/>
      <c r="RKQ10"/>
      <c r="RKR10"/>
      <c r="RKS10"/>
      <c r="RKT10"/>
      <c r="RKU10"/>
      <c r="RKV10"/>
      <c r="RKW10"/>
      <c r="RKX10"/>
      <c r="RKY10"/>
      <c r="RKZ10"/>
      <c r="RLA10"/>
      <c r="RLB10"/>
      <c r="RLC10"/>
      <c r="RLD10"/>
      <c r="RLE10"/>
      <c r="RLF10"/>
      <c r="RLG10"/>
      <c r="RLH10"/>
      <c r="RLI10"/>
      <c r="RLJ10"/>
      <c r="RLK10"/>
      <c r="RLL10"/>
      <c r="RLM10"/>
      <c r="RLN10"/>
      <c r="RLO10"/>
      <c r="RLP10"/>
      <c r="RLQ10"/>
      <c r="RLR10"/>
      <c r="RLS10"/>
      <c r="RLT10"/>
      <c r="RLU10"/>
      <c r="RLV10"/>
      <c r="RLW10"/>
      <c r="RLX10"/>
      <c r="RLY10"/>
      <c r="RLZ10"/>
      <c r="RMA10"/>
      <c r="RMB10"/>
      <c r="RMC10"/>
      <c r="RMD10"/>
      <c r="RME10"/>
      <c r="RMF10"/>
      <c r="RMG10"/>
      <c r="RMH10"/>
      <c r="RMI10"/>
      <c r="RMJ10"/>
      <c r="RMK10"/>
      <c r="RML10"/>
      <c r="RMM10"/>
      <c r="RMN10"/>
      <c r="RMO10"/>
      <c r="RMP10"/>
      <c r="RMQ10"/>
      <c r="RMR10"/>
      <c r="RMS10"/>
      <c r="RMT10"/>
      <c r="RMU10"/>
      <c r="RMV10"/>
      <c r="RMW10"/>
      <c r="RMX10"/>
      <c r="RMY10"/>
      <c r="RMZ10"/>
      <c r="RNA10"/>
      <c r="RNB10"/>
      <c r="RNC10"/>
      <c r="RND10"/>
      <c r="RNE10"/>
      <c r="RNF10"/>
      <c r="RNG10"/>
      <c r="RNH10"/>
      <c r="RNI10"/>
      <c r="RNJ10"/>
      <c r="RNK10"/>
      <c r="RNL10"/>
      <c r="RNM10"/>
      <c r="RNN10"/>
      <c r="RNO10"/>
      <c r="RNP10"/>
      <c r="RNQ10"/>
      <c r="RNR10"/>
      <c r="RNS10"/>
      <c r="RNT10"/>
      <c r="RNU10"/>
      <c r="RNV10"/>
      <c r="RNW10"/>
      <c r="RNX10"/>
      <c r="RNY10"/>
      <c r="RNZ10"/>
      <c r="ROA10"/>
      <c r="ROB10"/>
      <c r="ROC10"/>
      <c r="ROD10"/>
      <c r="ROE10"/>
      <c r="ROF10"/>
      <c r="ROG10"/>
      <c r="ROH10"/>
      <c r="ROI10"/>
      <c r="ROJ10"/>
      <c r="ROK10"/>
      <c r="ROL10"/>
      <c r="ROM10"/>
      <c r="RON10"/>
      <c r="ROO10"/>
      <c r="ROP10"/>
      <c r="ROQ10"/>
      <c r="ROR10"/>
      <c r="ROS10"/>
      <c r="ROT10"/>
      <c r="ROU10"/>
      <c r="ROV10"/>
      <c r="ROW10"/>
      <c r="ROX10"/>
      <c r="ROY10"/>
      <c r="ROZ10"/>
      <c r="RPA10"/>
      <c r="RPB10"/>
      <c r="RPC10"/>
      <c r="RPD10"/>
      <c r="RPE10"/>
      <c r="RPF10"/>
      <c r="RPG10"/>
      <c r="RPH10"/>
      <c r="RPI10"/>
      <c r="RPJ10"/>
      <c r="RPK10"/>
      <c r="RPL10"/>
      <c r="RPM10"/>
      <c r="RPN10"/>
      <c r="RPO10"/>
      <c r="RPP10"/>
      <c r="RPQ10"/>
      <c r="RPR10"/>
      <c r="RPS10"/>
      <c r="RPT10"/>
      <c r="RPU10"/>
      <c r="RPV10"/>
      <c r="RPW10"/>
      <c r="RPX10"/>
      <c r="RPY10"/>
      <c r="RPZ10"/>
      <c r="RQA10"/>
      <c r="RQB10"/>
      <c r="RQC10"/>
      <c r="RQD10"/>
      <c r="RQE10"/>
      <c r="RQF10"/>
      <c r="RQG10"/>
      <c r="RQH10"/>
      <c r="RQI10"/>
      <c r="RQJ10"/>
      <c r="RQK10"/>
      <c r="RQL10"/>
      <c r="RQM10"/>
      <c r="RQN10"/>
      <c r="RQO10"/>
      <c r="RQP10"/>
      <c r="RQQ10"/>
      <c r="RQR10"/>
      <c r="RQS10"/>
      <c r="RQT10"/>
      <c r="RQU10"/>
      <c r="RQV10"/>
      <c r="RQW10"/>
      <c r="RQX10"/>
      <c r="RQY10"/>
      <c r="RQZ10"/>
      <c r="RRA10"/>
      <c r="RRB10"/>
      <c r="RRC10"/>
      <c r="RRD10"/>
      <c r="RRE10"/>
      <c r="RRF10"/>
      <c r="RRG10"/>
      <c r="RRH10"/>
      <c r="RRI10"/>
      <c r="RRJ10"/>
      <c r="RRK10"/>
      <c r="RRL10"/>
      <c r="RRM10"/>
      <c r="RRN10"/>
      <c r="RRO10"/>
      <c r="RRP10"/>
      <c r="RRQ10"/>
      <c r="RRR10"/>
      <c r="RRS10"/>
      <c r="RRT10"/>
      <c r="RRU10"/>
      <c r="RRV10"/>
      <c r="RRW10"/>
      <c r="RRX10"/>
      <c r="RRY10"/>
      <c r="RRZ10"/>
      <c r="RSA10"/>
      <c r="RSB10"/>
      <c r="RSC10"/>
      <c r="RSD10"/>
      <c r="RSE10"/>
      <c r="RSF10"/>
      <c r="RSG10"/>
      <c r="RSH10"/>
      <c r="RSI10"/>
      <c r="RSJ10"/>
      <c r="RSK10"/>
      <c r="RSL10"/>
      <c r="RSM10"/>
      <c r="RSN10"/>
      <c r="RSO10"/>
      <c r="RSP10"/>
      <c r="RSQ10"/>
      <c r="RSR10"/>
      <c r="RSS10"/>
      <c r="RST10"/>
      <c r="RSU10"/>
      <c r="RSV10"/>
      <c r="RSW10"/>
      <c r="RSX10"/>
      <c r="RSY10"/>
      <c r="RSZ10"/>
      <c r="RTA10"/>
      <c r="RTB10"/>
      <c r="RTC10"/>
      <c r="RTD10"/>
      <c r="RTE10"/>
      <c r="RTF10"/>
      <c r="RTG10"/>
      <c r="RTH10"/>
      <c r="RTI10"/>
      <c r="RTJ10"/>
      <c r="RTK10"/>
      <c r="RTL10"/>
      <c r="RTM10"/>
      <c r="RTN10"/>
      <c r="RTO10"/>
      <c r="RTP10"/>
      <c r="RTQ10"/>
      <c r="RTR10"/>
      <c r="RTS10"/>
      <c r="RTT10"/>
      <c r="RTU10"/>
      <c r="RTV10"/>
      <c r="RTW10"/>
      <c r="RTX10"/>
      <c r="RTY10"/>
      <c r="RTZ10"/>
      <c r="RUA10"/>
      <c r="RUB10"/>
      <c r="RUC10"/>
      <c r="RUD10"/>
      <c r="RUE10"/>
      <c r="RUF10"/>
      <c r="RUG10"/>
      <c r="RUH10"/>
      <c r="RUI10"/>
      <c r="RUJ10"/>
      <c r="RUK10"/>
      <c r="RUL10"/>
      <c r="RUM10"/>
      <c r="RUN10"/>
      <c r="RUO10"/>
      <c r="RUP10"/>
      <c r="RUQ10"/>
      <c r="RUR10"/>
      <c r="RUS10"/>
      <c r="RUT10"/>
      <c r="RUU10"/>
      <c r="RUV10"/>
      <c r="RUW10"/>
      <c r="RUX10"/>
      <c r="RUY10"/>
      <c r="RUZ10"/>
      <c r="RVA10"/>
      <c r="RVB10"/>
      <c r="RVC10"/>
      <c r="RVD10"/>
      <c r="RVE10"/>
      <c r="RVF10"/>
      <c r="RVG10"/>
      <c r="RVH10"/>
      <c r="RVI10"/>
      <c r="RVJ10"/>
      <c r="RVK10"/>
      <c r="RVL10"/>
      <c r="RVM10"/>
      <c r="RVN10"/>
      <c r="RVO10"/>
      <c r="RVP10"/>
      <c r="RVQ10"/>
      <c r="RVR10"/>
      <c r="RVS10"/>
      <c r="RVT10"/>
      <c r="RVU10"/>
      <c r="RVV10"/>
      <c r="RVW10"/>
      <c r="RVX10"/>
      <c r="RVY10"/>
      <c r="RVZ10"/>
      <c r="RWA10"/>
      <c r="RWB10"/>
      <c r="RWC10"/>
      <c r="RWD10"/>
      <c r="RWE10"/>
      <c r="RWF10"/>
      <c r="RWG10"/>
      <c r="RWH10"/>
      <c r="RWI10"/>
      <c r="RWJ10"/>
      <c r="RWK10"/>
      <c r="RWL10"/>
      <c r="RWM10"/>
      <c r="RWN10"/>
      <c r="RWO10"/>
      <c r="RWP10"/>
      <c r="RWQ10"/>
      <c r="RWR10"/>
      <c r="RWS10"/>
      <c r="RWT10"/>
      <c r="RWU10"/>
      <c r="RWV10"/>
      <c r="RWW10"/>
      <c r="RWX10"/>
      <c r="RWY10"/>
      <c r="RWZ10"/>
      <c r="RXA10"/>
      <c r="RXB10"/>
      <c r="RXC10"/>
      <c r="RXD10"/>
      <c r="RXE10"/>
      <c r="RXF10"/>
      <c r="RXG10"/>
      <c r="RXH10"/>
      <c r="RXI10"/>
      <c r="RXJ10"/>
      <c r="RXK10"/>
      <c r="RXL10"/>
      <c r="RXM10"/>
      <c r="RXN10"/>
      <c r="RXO10"/>
      <c r="RXP10"/>
      <c r="RXQ10"/>
      <c r="RXR10"/>
      <c r="RXS10"/>
      <c r="RXT10"/>
      <c r="RXU10"/>
      <c r="RXV10"/>
      <c r="RXW10"/>
      <c r="RXX10"/>
      <c r="RXY10"/>
      <c r="RXZ10"/>
      <c r="RYA10"/>
      <c r="RYB10"/>
      <c r="RYC10"/>
      <c r="RYD10"/>
      <c r="RYE10"/>
      <c r="RYF10"/>
      <c r="RYG10"/>
      <c r="RYH10"/>
      <c r="RYI10"/>
      <c r="RYJ10"/>
      <c r="RYK10"/>
      <c r="RYL10"/>
      <c r="RYM10"/>
      <c r="RYN10"/>
      <c r="RYO10"/>
      <c r="RYP10"/>
      <c r="RYQ10"/>
      <c r="RYR10"/>
      <c r="RYS10"/>
      <c r="RYT10"/>
      <c r="RYU10"/>
      <c r="RYV10"/>
      <c r="RYW10"/>
      <c r="RYX10"/>
      <c r="RYY10"/>
      <c r="RYZ10"/>
      <c r="RZA10"/>
      <c r="RZB10"/>
      <c r="RZC10"/>
      <c r="RZD10"/>
      <c r="RZE10"/>
      <c r="RZF10"/>
      <c r="RZG10"/>
      <c r="RZH10"/>
      <c r="RZI10"/>
      <c r="RZJ10"/>
      <c r="RZK10"/>
      <c r="RZL10"/>
      <c r="RZM10"/>
      <c r="RZN10"/>
      <c r="RZO10"/>
      <c r="RZP10"/>
      <c r="RZQ10"/>
      <c r="RZR10"/>
      <c r="RZS10"/>
      <c r="RZT10"/>
      <c r="RZU10"/>
      <c r="RZV10"/>
      <c r="RZW10"/>
      <c r="RZX10"/>
      <c r="RZY10"/>
      <c r="RZZ10"/>
      <c r="SAA10"/>
      <c r="SAB10"/>
      <c r="SAC10"/>
      <c r="SAD10"/>
      <c r="SAE10"/>
      <c r="SAF10"/>
      <c r="SAG10"/>
      <c r="SAH10"/>
      <c r="SAI10"/>
      <c r="SAJ10"/>
      <c r="SAK10"/>
      <c r="SAL10"/>
      <c r="SAM10"/>
      <c r="SAN10"/>
      <c r="SAO10"/>
      <c r="SAP10"/>
      <c r="SAQ10"/>
      <c r="SAR10"/>
      <c r="SAS10"/>
      <c r="SAT10"/>
      <c r="SAU10"/>
      <c r="SAV10"/>
      <c r="SAW10"/>
      <c r="SAX10"/>
      <c r="SAY10"/>
      <c r="SAZ10"/>
      <c r="SBA10"/>
      <c r="SBB10"/>
      <c r="SBC10"/>
      <c r="SBD10"/>
      <c r="SBE10"/>
      <c r="SBF10"/>
      <c r="SBG10"/>
      <c r="SBH10"/>
      <c r="SBI10"/>
      <c r="SBJ10"/>
      <c r="SBK10"/>
      <c r="SBL10"/>
      <c r="SBM10"/>
      <c r="SBN10"/>
      <c r="SBO10"/>
      <c r="SBP10"/>
      <c r="SBQ10"/>
      <c r="SBR10"/>
      <c r="SBS10"/>
      <c r="SBT10"/>
      <c r="SBU10"/>
      <c r="SBV10"/>
      <c r="SBW10"/>
      <c r="SBX10"/>
      <c r="SBY10"/>
      <c r="SBZ10"/>
      <c r="SCA10"/>
      <c r="SCB10"/>
      <c r="SCC10"/>
      <c r="SCD10"/>
      <c r="SCE10"/>
      <c r="SCF10"/>
      <c r="SCG10"/>
      <c r="SCH10"/>
      <c r="SCI10"/>
      <c r="SCJ10"/>
      <c r="SCK10"/>
      <c r="SCL10"/>
      <c r="SCM10"/>
      <c r="SCN10"/>
      <c r="SCO10"/>
      <c r="SCP10"/>
      <c r="SCQ10"/>
      <c r="SCR10"/>
      <c r="SCS10"/>
      <c r="SCT10"/>
      <c r="SCU10"/>
      <c r="SCV10"/>
      <c r="SCW10"/>
      <c r="SCX10"/>
      <c r="SCY10"/>
      <c r="SCZ10"/>
      <c r="SDA10"/>
      <c r="SDB10"/>
      <c r="SDC10"/>
      <c r="SDD10"/>
      <c r="SDE10"/>
      <c r="SDF10"/>
      <c r="SDG10"/>
      <c r="SDH10"/>
      <c r="SDI10"/>
      <c r="SDJ10"/>
      <c r="SDK10"/>
      <c r="SDL10"/>
      <c r="SDM10"/>
      <c r="SDN10"/>
      <c r="SDO10"/>
      <c r="SDP10"/>
      <c r="SDQ10"/>
      <c r="SDR10"/>
      <c r="SDS10"/>
      <c r="SDT10"/>
      <c r="SDU10"/>
      <c r="SDV10"/>
      <c r="SDW10"/>
      <c r="SDX10"/>
      <c r="SDY10"/>
      <c r="SDZ10"/>
      <c r="SEA10"/>
      <c r="SEB10"/>
      <c r="SEC10"/>
      <c r="SED10"/>
      <c r="SEE10"/>
      <c r="SEF10"/>
      <c r="SEG10"/>
      <c r="SEH10"/>
      <c r="SEI10"/>
      <c r="SEJ10"/>
      <c r="SEK10"/>
      <c r="SEL10"/>
      <c r="SEM10"/>
      <c r="SEN10"/>
      <c r="SEO10"/>
      <c r="SEP10"/>
      <c r="SEQ10"/>
      <c r="SER10"/>
      <c r="SES10"/>
      <c r="SET10"/>
      <c r="SEU10"/>
      <c r="SEV10"/>
      <c r="SEW10"/>
      <c r="SEX10"/>
      <c r="SEY10"/>
      <c r="SEZ10"/>
      <c r="SFA10"/>
      <c r="SFB10"/>
      <c r="SFC10"/>
      <c r="SFD10"/>
      <c r="SFE10"/>
      <c r="SFF10"/>
      <c r="SFG10"/>
      <c r="SFH10"/>
      <c r="SFI10"/>
      <c r="SFJ10"/>
      <c r="SFK10"/>
      <c r="SFL10"/>
      <c r="SFM10"/>
      <c r="SFN10"/>
      <c r="SFO10"/>
      <c r="SFP10"/>
      <c r="SFQ10"/>
      <c r="SFR10"/>
      <c r="SFS10"/>
      <c r="SFT10"/>
      <c r="SFU10"/>
      <c r="SFV10"/>
      <c r="SFW10"/>
      <c r="SFX10"/>
      <c r="SFY10"/>
      <c r="SFZ10"/>
      <c r="SGA10"/>
      <c r="SGB10"/>
      <c r="SGC10"/>
      <c r="SGD10"/>
      <c r="SGE10"/>
      <c r="SGF10"/>
      <c r="SGG10"/>
      <c r="SGH10"/>
      <c r="SGI10"/>
      <c r="SGJ10"/>
      <c r="SGK10"/>
      <c r="SGL10"/>
      <c r="SGM10"/>
      <c r="SGN10"/>
      <c r="SGO10"/>
      <c r="SGP10"/>
      <c r="SGQ10"/>
      <c r="SGR10"/>
      <c r="SGS10"/>
      <c r="SGT10"/>
      <c r="SGU10"/>
      <c r="SGV10"/>
      <c r="SGW10"/>
      <c r="SGX10"/>
      <c r="SGY10"/>
      <c r="SGZ10"/>
      <c r="SHA10"/>
      <c r="SHB10"/>
      <c r="SHC10"/>
      <c r="SHD10"/>
      <c r="SHE10"/>
      <c r="SHF10"/>
      <c r="SHG10"/>
      <c r="SHH10"/>
      <c r="SHI10"/>
      <c r="SHJ10"/>
      <c r="SHK10"/>
      <c r="SHL10"/>
      <c r="SHM10"/>
      <c r="SHN10"/>
      <c r="SHO10"/>
      <c r="SHP10"/>
      <c r="SHQ10"/>
      <c r="SHR10"/>
      <c r="SHS10"/>
      <c r="SHT10"/>
      <c r="SHU10"/>
      <c r="SHV10"/>
      <c r="SHW10"/>
      <c r="SHX10"/>
      <c r="SHY10"/>
      <c r="SHZ10"/>
      <c r="SIA10"/>
      <c r="SIB10"/>
      <c r="SIC10"/>
      <c r="SID10"/>
      <c r="SIE10"/>
      <c r="SIF10"/>
      <c r="SIG10"/>
      <c r="SIH10"/>
      <c r="SII10"/>
      <c r="SIJ10"/>
      <c r="SIK10"/>
      <c r="SIL10"/>
      <c r="SIM10"/>
      <c r="SIN10"/>
      <c r="SIO10"/>
      <c r="SIP10"/>
      <c r="SIQ10"/>
      <c r="SIR10"/>
      <c r="SIS10"/>
      <c r="SIT10"/>
      <c r="SIU10"/>
      <c r="SIV10"/>
      <c r="SIW10"/>
      <c r="SIX10"/>
      <c r="SIY10"/>
      <c r="SIZ10"/>
      <c r="SJA10"/>
      <c r="SJB10"/>
      <c r="SJC10"/>
      <c r="SJD10"/>
      <c r="SJE10"/>
      <c r="SJF10"/>
      <c r="SJG10"/>
      <c r="SJH10"/>
      <c r="SJI10"/>
      <c r="SJJ10"/>
      <c r="SJK10"/>
      <c r="SJL10"/>
      <c r="SJM10"/>
      <c r="SJN10"/>
      <c r="SJO10"/>
      <c r="SJP10"/>
      <c r="SJQ10"/>
      <c r="SJR10"/>
      <c r="SJS10"/>
      <c r="SJT10"/>
      <c r="SJU10"/>
      <c r="SJV10"/>
      <c r="SJW10"/>
      <c r="SJX10"/>
      <c r="SJY10"/>
      <c r="SJZ10"/>
      <c r="SKA10"/>
      <c r="SKB10"/>
      <c r="SKC10"/>
      <c r="SKD10"/>
      <c r="SKE10"/>
      <c r="SKF10"/>
      <c r="SKG10"/>
      <c r="SKH10"/>
      <c r="SKI10"/>
      <c r="SKJ10"/>
      <c r="SKK10"/>
      <c r="SKL10"/>
      <c r="SKM10"/>
      <c r="SKN10"/>
      <c r="SKO10"/>
      <c r="SKP10"/>
      <c r="SKQ10"/>
      <c r="SKR10"/>
      <c r="SKS10"/>
      <c r="SKT10"/>
      <c r="SKU10"/>
      <c r="SKV10"/>
      <c r="SKW10"/>
      <c r="SKX10"/>
      <c r="SKY10"/>
      <c r="SKZ10"/>
      <c r="SLA10"/>
      <c r="SLB10"/>
      <c r="SLC10"/>
      <c r="SLD10"/>
      <c r="SLE10"/>
      <c r="SLF10"/>
      <c r="SLG10"/>
      <c r="SLH10"/>
      <c r="SLI10"/>
      <c r="SLJ10"/>
      <c r="SLK10"/>
      <c r="SLL10"/>
      <c r="SLM10"/>
      <c r="SLN10"/>
      <c r="SLO10"/>
      <c r="SLP10"/>
      <c r="SLQ10"/>
      <c r="SLR10"/>
      <c r="SLS10"/>
      <c r="SLT10"/>
      <c r="SLU10"/>
      <c r="SLV10"/>
      <c r="SLW10"/>
      <c r="SLX10"/>
      <c r="SLY10"/>
      <c r="SLZ10"/>
      <c r="SMA10"/>
      <c r="SMB10"/>
      <c r="SMC10"/>
      <c r="SMD10"/>
      <c r="SME10"/>
      <c r="SMF10"/>
      <c r="SMG10"/>
      <c r="SMH10"/>
      <c r="SMI10"/>
      <c r="SMJ10"/>
      <c r="SMK10"/>
      <c r="SML10"/>
      <c r="SMM10"/>
      <c r="SMN10"/>
      <c r="SMO10"/>
      <c r="SMP10"/>
      <c r="SMQ10"/>
      <c r="SMR10"/>
      <c r="SMS10"/>
      <c r="SMT10"/>
      <c r="SMU10"/>
      <c r="SMV10"/>
      <c r="SMW10"/>
      <c r="SMX10"/>
      <c r="SMY10"/>
      <c r="SMZ10"/>
      <c r="SNA10"/>
      <c r="SNB10"/>
      <c r="SNC10"/>
      <c r="SND10"/>
      <c r="SNE10"/>
      <c r="SNF10"/>
      <c r="SNG10"/>
      <c r="SNH10"/>
      <c r="SNI10"/>
      <c r="SNJ10"/>
      <c r="SNK10"/>
      <c r="SNL10"/>
      <c r="SNM10"/>
      <c r="SNN10"/>
      <c r="SNO10"/>
      <c r="SNP10"/>
      <c r="SNQ10"/>
      <c r="SNR10"/>
      <c r="SNS10"/>
      <c r="SNT10"/>
      <c r="SNU10"/>
      <c r="SNV10"/>
      <c r="SNW10"/>
      <c r="SNX10"/>
      <c r="SNY10"/>
      <c r="SNZ10"/>
      <c r="SOA10"/>
      <c r="SOB10"/>
      <c r="SOC10"/>
      <c r="SOD10"/>
      <c r="SOE10"/>
      <c r="SOF10"/>
      <c r="SOG10"/>
      <c r="SOH10"/>
      <c r="SOI10"/>
      <c r="SOJ10"/>
      <c r="SOK10"/>
      <c r="SOL10"/>
      <c r="SOM10"/>
      <c r="SON10"/>
      <c r="SOO10"/>
      <c r="SOP10"/>
      <c r="SOQ10"/>
      <c r="SOR10"/>
      <c r="SOS10"/>
      <c r="SOT10"/>
      <c r="SOU10"/>
      <c r="SOV10"/>
      <c r="SOW10"/>
      <c r="SOX10"/>
      <c r="SOY10"/>
      <c r="SOZ10"/>
      <c r="SPA10"/>
      <c r="SPB10"/>
      <c r="SPC10"/>
      <c r="SPD10"/>
      <c r="SPE10"/>
      <c r="SPF10"/>
      <c r="SPG10"/>
      <c r="SPH10"/>
      <c r="SPI10"/>
      <c r="SPJ10"/>
      <c r="SPK10"/>
      <c r="SPL10"/>
      <c r="SPM10"/>
      <c r="SPN10"/>
      <c r="SPO10"/>
      <c r="SPP10"/>
      <c r="SPQ10"/>
      <c r="SPR10"/>
      <c r="SPS10"/>
      <c r="SPT10"/>
      <c r="SPU10"/>
      <c r="SPV10"/>
      <c r="SPW10"/>
      <c r="SPX10"/>
      <c r="SPY10"/>
      <c r="SPZ10"/>
      <c r="SQA10"/>
      <c r="SQB10"/>
      <c r="SQC10"/>
      <c r="SQD10"/>
      <c r="SQE10"/>
      <c r="SQF10"/>
      <c r="SQG10"/>
      <c r="SQH10"/>
      <c r="SQI10"/>
      <c r="SQJ10"/>
      <c r="SQK10"/>
      <c r="SQL10"/>
      <c r="SQM10"/>
      <c r="SQN10"/>
      <c r="SQO10"/>
      <c r="SQP10"/>
      <c r="SQQ10"/>
      <c r="SQR10"/>
      <c r="SQS10"/>
      <c r="SQT10"/>
      <c r="SQU10"/>
      <c r="SQV10"/>
      <c r="SQW10"/>
      <c r="SQX10"/>
      <c r="SQY10"/>
      <c r="SQZ10"/>
      <c r="SRA10"/>
      <c r="SRB10"/>
      <c r="SRC10"/>
      <c r="SRD10"/>
      <c r="SRE10"/>
      <c r="SRF10"/>
      <c r="SRG10"/>
      <c r="SRH10"/>
      <c r="SRI10"/>
      <c r="SRJ10"/>
      <c r="SRK10"/>
      <c r="SRL10"/>
      <c r="SRM10"/>
      <c r="SRN10"/>
      <c r="SRO10"/>
      <c r="SRP10"/>
      <c r="SRQ10"/>
      <c r="SRR10"/>
      <c r="SRS10"/>
      <c r="SRT10"/>
      <c r="SRU10"/>
      <c r="SRV10"/>
      <c r="SRW10"/>
      <c r="SRX10"/>
      <c r="SRY10"/>
      <c r="SRZ10"/>
      <c r="SSA10"/>
      <c r="SSB10"/>
      <c r="SSC10"/>
      <c r="SSD10"/>
      <c r="SSE10"/>
      <c r="SSF10"/>
      <c r="SSG10"/>
      <c r="SSH10"/>
      <c r="SSI10"/>
      <c r="SSJ10"/>
      <c r="SSK10"/>
      <c r="SSL10"/>
      <c r="SSM10"/>
      <c r="SSN10"/>
      <c r="SSO10"/>
      <c r="SSP10"/>
      <c r="SSQ10"/>
      <c r="SSR10"/>
      <c r="SSS10"/>
      <c r="SST10"/>
      <c r="SSU10"/>
      <c r="SSV10"/>
      <c r="SSW10"/>
      <c r="SSX10"/>
      <c r="SSY10"/>
      <c r="SSZ10"/>
      <c r="STA10"/>
      <c r="STB10"/>
      <c r="STC10"/>
      <c r="STD10"/>
      <c r="STE10"/>
      <c r="STF10"/>
      <c r="STG10"/>
      <c r="STH10"/>
      <c r="STI10"/>
      <c r="STJ10"/>
      <c r="STK10"/>
      <c r="STL10"/>
      <c r="STM10"/>
      <c r="STN10"/>
      <c r="STO10"/>
      <c r="STP10"/>
      <c r="STQ10"/>
      <c r="STR10"/>
      <c r="STS10"/>
      <c r="STT10"/>
      <c r="STU10"/>
      <c r="STV10"/>
      <c r="STW10"/>
      <c r="STX10"/>
      <c r="STY10"/>
      <c r="STZ10"/>
      <c r="SUA10"/>
      <c r="SUB10"/>
      <c r="SUC10"/>
      <c r="SUD10"/>
      <c r="SUE10"/>
      <c r="SUF10"/>
      <c r="SUG10"/>
      <c r="SUH10"/>
      <c r="SUI10"/>
      <c r="SUJ10"/>
      <c r="SUK10"/>
      <c r="SUL10"/>
      <c r="SUM10"/>
      <c r="SUN10"/>
      <c r="SUO10"/>
      <c r="SUP10"/>
      <c r="SUQ10"/>
      <c r="SUR10"/>
      <c r="SUS10"/>
      <c r="SUT10"/>
      <c r="SUU10"/>
      <c r="SUV10"/>
      <c r="SUW10"/>
      <c r="SUX10"/>
      <c r="SUY10"/>
      <c r="SUZ10"/>
      <c r="SVA10"/>
      <c r="SVB10"/>
      <c r="SVC10"/>
      <c r="SVD10"/>
      <c r="SVE10"/>
      <c r="SVF10"/>
      <c r="SVG10"/>
      <c r="SVH10"/>
      <c r="SVI10"/>
      <c r="SVJ10"/>
      <c r="SVK10"/>
      <c r="SVL10"/>
      <c r="SVM10"/>
      <c r="SVN10"/>
      <c r="SVO10"/>
      <c r="SVP10"/>
      <c r="SVQ10"/>
      <c r="SVR10"/>
      <c r="SVS10"/>
      <c r="SVT10"/>
      <c r="SVU10"/>
      <c r="SVV10"/>
      <c r="SVW10"/>
      <c r="SVX10"/>
      <c r="SVY10"/>
      <c r="SVZ10"/>
      <c r="SWA10"/>
      <c r="SWB10"/>
      <c r="SWC10"/>
      <c r="SWD10"/>
      <c r="SWE10"/>
      <c r="SWF10"/>
      <c r="SWG10"/>
      <c r="SWH10"/>
      <c r="SWI10"/>
      <c r="SWJ10"/>
      <c r="SWK10"/>
      <c r="SWL10"/>
      <c r="SWM10"/>
      <c r="SWN10"/>
      <c r="SWO10"/>
      <c r="SWP10"/>
      <c r="SWQ10"/>
      <c r="SWR10"/>
      <c r="SWS10"/>
      <c r="SWT10"/>
      <c r="SWU10"/>
      <c r="SWV10"/>
      <c r="SWW10"/>
      <c r="SWX10"/>
      <c r="SWY10"/>
      <c r="SWZ10"/>
      <c r="SXA10"/>
      <c r="SXB10"/>
      <c r="SXC10"/>
      <c r="SXD10"/>
      <c r="SXE10"/>
      <c r="SXF10"/>
      <c r="SXG10"/>
      <c r="SXH10"/>
      <c r="SXI10"/>
      <c r="SXJ10"/>
      <c r="SXK10"/>
      <c r="SXL10"/>
      <c r="SXM10"/>
      <c r="SXN10"/>
      <c r="SXO10"/>
      <c r="SXP10"/>
      <c r="SXQ10"/>
      <c r="SXR10"/>
      <c r="SXS10"/>
      <c r="SXT10"/>
      <c r="SXU10"/>
      <c r="SXV10"/>
      <c r="SXW10"/>
      <c r="SXX10"/>
      <c r="SXY10"/>
      <c r="SXZ10"/>
      <c r="SYA10"/>
      <c r="SYB10"/>
      <c r="SYC10"/>
      <c r="SYD10"/>
      <c r="SYE10"/>
      <c r="SYF10"/>
      <c r="SYG10"/>
      <c r="SYH10"/>
      <c r="SYI10"/>
      <c r="SYJ10"/>
      <c r="SYK10"/>
      <c r="SYL10"/>
      <c r="SYM10"/>
      <c r="SYN10"/>
      <c r="SYO10"/>
      <c r="SYP10"/>
      <c r="SYQ10"/>
      <c r="SYR10"/>
      <c r="SYS10"/>
      <c r="SYT10"/>
      <c r="SYU10"/>
      <c r="SYV10"/>
      <c r="SYW10"/>
      <c r="SYX10"/>
      <c r="SYY10"/>
      <c r="SYZ10"/>
      <c r="SZA10"/>
      <c r="SZB10"/>
      <c r="SZC10"/>
      <c r="SZD10"/>
      <c r="SZE10"/>
      <c r="SZF10"/>
      <c r="SZG10"/>
      <c r="SZH10"/>
      <c r="SZI10"/>
      <c r="SZJ10"/>
      <c r="SZK10"/>
      <c r="SZL10"/>
      <c r="SZM10"/>
      <c r="SZN10"/>
      <c r="SZO10"/>
      <c r="SZP10"/>
      <c r="SZQ10"/>
      <c r="SZR10"/>
      <c r="SZS10"/>
      <c r="SZT10"/>
      <c r="SZU10"/>
      <c r="SZV10"/>
      <c r="SZW10"/>
      <c r="SZX10"/>
      <c r="SZY10"/>
      <c r="SZZ10"/>
      <c r="TAA10"/>
      <c r="TAB10"/>
      <c r="TAC10"/>
      <c r="TAD10"/>
      <c r="TAE10"/>
      <c r="TAF10"/>
      <c r="TAG10"/>
      <c r="TAH10"/>
      <c r="TAI10"/>
      <c r="TAJ10"/>
      <c r="TAK10"/>
      <c r="TAL10"/>
      <c r="TAM10"/>
      <c r="TAN10"/>
      <c r="TAO10"/>
      <c r="TAP10"/>
      <c r="TAQ10"/>
      <c r="TAR10"/>
      <c r="TAS10"/>
      <c r="TAT10"/>
      <c r="TAU10"/>
      <c r="TAV10"/>
      <c r="TAW10"/>
      <c r="TAX10"/>
      <c r="TAY10"/>
      <c r="TAZ10"/>
      <c r="TBA10"/>
      <c r="TBB10"/>
      <c r="TBC10"/>
      <c r="TBD10"/>
      <c r="TBE10"/>
      <c r="TBF10"/>
      <c r="TBG10"/>
      <c r="TBH10"/>
      <c r="TBI10"/>
      <c r="TBJ10"/>
      <c r="TBK10"/>
      <c r="TBL10"/>
      <c r="TBM10"/>
      <c r="TBN10"/>
      <c r="TBO10"/>
      <c r="TBP10"/>
      <c r="TBQ10"/>
      <c r="TBR10"/>
      <c r="TBS10"/>
      <c r="TBT10"/>
      <c r="TBU10"/>
      <c r="TBV10"/>
      <c r="TBW10"/>
      <c r="TBX10"/>
      <c r="TBY10"/>
      <c r="TBZ10"/>
      <c r="TCA10"/>
      <c r="TCB10"/>
      <c r="TCC10"/>
      <c r="TCD10"/>
      <c r="TCE10"/>
      <c r="TCF10"/>
      <c r="TCG10"/>
      <c r="TCH10"/>
      <c r="TCI10"/>
      <c r="TCJ10"/>
      <c r="TCK10"/>
      <c r="TCL10"/>
      <c r="TCM10"/>
      <c r="TCN10"/>
      <c r="TCO10"/>
      <c r="TCP10"/>
      <c r="TCQ10"/>
      <c r="TCR10"/>
      <c r="TCS10"/>
      <c r="TCT10"/>
      <c r="TCU10"/>
      <c r="TCV10"/>
      <c r="TCW10"/>
      <c r="TCX10"/>
      <c r="TCY10"/>
      <c r="TCZ10"/>
      <c r="TDA10"/>
      <c r="TDB10"/>
      <c r="TDC10"/>
      <c r="TDD10"/>
      <c r="TDE10"/>
      <c r="TDF10"/>
      <c r="TDG10"/>
      <c r="TDH10"/>
      <c r="TDI10"/>
      <c r="TDJ10"/>
      <c r="TDK10"/>
      <c r="TDL10"/>
      <c r="TDM10"/>
      <c r="TDN10"/>
      <c r="TDO10"/>
      <c r="TDP10"/>
      <c r="TDQ10"/>
      <c r="TDR10"/>
      <c r="TDS10"/>
      <c r="TDT10"/>
      <c r="TDU10"/>
      <c r="TDV10"/>
      <c r="TDW10"/>
      <c r="TDX10"/>
      <c r="TDY10"/>
      <c r="TDZ10"/>
      <c r="TEA10"/>
      <c r="TEB10"/>
      <c r="TEC10"/>
      <c r="TED10"/>
      <c r="TEE10"/>
      <c r="TEF10"/>
      <c r="TEG10"/>
      <c r="TEH10"/>
      <c r="TEI10"/>
      <c r="TEJ10"/>
      <c r="TEK10"/>
      <c r="TEL10"/>
      <c r="TEM10"/>
      <c r="TEN10"/>
      <c r="TEO10"/>
      <c r="TEP10"/>
      <c r="TEQ10"/>
      <c r="TER10"/>
      <c r="TES10"/>
      <c r="TET10"/>
      <c r="TEU10"/>
      <c r="TEV10"/>
      <c r="TEW10"/>
      <c r="TEX10"/>
      <c r="TEY10"/>
      <c r="TEZ10"/>
      <c r="TFA10"/>
      <c r="TFB10"/>
      <c r="TFC10"/>
      <c r="TFD10"/>
      <c r="TFE10"/>
      <c r="TFF10"/>
      <c r="TFG10"/>
      <c r="TFH10"/>
      <c r="TFI10"/>
      <c r="TFJ10"/>
      <c r="TFK10"/>
      <c r="TFL10"/>
      <c r="TFM10"/>
      <c r="TFN10"/>
      <c r="TFO10"/>
      <c r="TFP10"/>
      <c r="TFQ10"/>
      <c r="TFR10"/>
      <c r="TFS10"/>
      <c r="TFT10"/>
      <c r="TFU10"/>
      <c r="TFV10"/>
      <c r="TFW10"/>
      <c r="TFX10"/>
      <c r="TFY10"/>
      <c r="TFZ10"/>
      <c r="TGA10"/>
      <c r="TGB10"/>
      <c r="TGC10"/>
      <c r="TGD10"/>
      <c r="TGE10"/>
      <c r="TGF10"/>
      <c r="TGG10"/>
      <c r="TGH10"/>
      <c r="TGI10"/>
      <c r="TGJ10"/>
      <c r="TGK10"/>
      <c r="TGL10"/>
      <c r="TGM10"/>
      <c r="TGN10"/>
      <c r="TGO10"/>
      <c r="TGP10"/>
      <c r="TGQ10"/>
      <c r="TGR10"/>
      <c r="TGS10"/>
      <c r="TGT10"/>
      <c r="TGU10"/>
      <c r="TGV10"/>
      <c r="TGW10"/>
      <c r="TGX10"/>
      <c r="TGY10"/>
      <c r="TGZ10"/>
      <c r="THA10"/>
      <c r="THB10"/>
      <c r="THC10"/>
      <c r="THD10"/>
      <c r="THE10"/>
      <c r="THF10"/>
      <c r="THG10"/>
      <c r="THH10"/>
      <c r="THI10"/>
      <c r="THJ10"/>
      <c r="THK10"/>
      <c r="THL10"/>
      <c r="THM10"/>
      <c r="THN10"/>
      <c r="THO10"/>
      <c r="THP10"/>
      <c r="THQ10"/>
      <c r="THR10"/>
      <c r="THS10"/>
      <c r="THT10"/>
      <c r="THU10"/>
      <c r="THV10"/>
      <c r="THW10"/>
      <c r="THX10"/>
      <c r="THY10"/>
      <c r="THZ10"/>
      <c r="TIA10"/>
      <c r="TIB10"/>
      <c r="TIC10"/>
      <c r="TID10"/>
      <c r="TIE10"/>
      <c r="TIF10"/>
      <c r="TIG10"/>
      <c r="TIH10"/>
      <c r="TII10"/>
      <c r="TIJ10"/>
      <c r="TIK10"/>
      <c r="TIL10"/>
      <c r="TIM10"/>
      <c r="TIN10"/>
      <c r="TIO10"/>
      <c r="TIP10"/>
      <c r="TIQ10"/>
      <c r="TIR10"/>
      <c r="TIS10"/>
      <c r="TIT10"/>
      <c r="TIU10"/>
      <c r="TIV10"/>
      <c r="TIW10"/>
      <c r="TIX10"/>
      <c r="TIY10"/>
      <c r="TIZ10"/>
      <c r="TJA10"/>
      <c r="TJB10"/>
      <c r="TJC10"/>
      <c r="TJD10"/>
      <c r="TJE10"/>
      <c r="TJF10"/>
      <c r="TJG10"/>
      <c r="TJH10"/>
      <c r="TJI10"/>
      <c r="TJJ10"/>
      <c r="TJK10"/>
      <c r="TJL10"/>
      <c r="TJM10"/>
      <c r="TJN10"/>
      <c r="TJO10"/>
      <c r="TJP10"/>
      <c r="TJQ10"/>
      <c r="TJR10"/>
      <c r="TJS10"/>
      <c r="TJT10"/>
      <c r="TJU10"/>
      <c r="TJV10"/>
      <c r="TJW10"/>
      <c r="TJX10"/>
      <c r="TJY10"/>
      <c r="TJZ10"/>
      <c r="TKA10"/>
      <c r="TKB10"/>
      <c r="TKC10"/>
      <c r="TKD10"/>
      <c r="TKE10"/>
      <c r="TKF10"/>
      <c r="TKG10"/>
      <c r="TKH10"/>
      <c r="TKI10"/>
      <c r="TKJ10"/>
      <c r="TKK10"/>
      <c r="TKL10"/>
      <c r="TKM10"/>
      <c r="TKN10"/>
      <c r="TKO10"/>
      <c r="TKP10"/>
      <c r="TKQ10"/>
      <c r="TKR10"/>
      <c r="TKS10"/>
      <c r="TKT10"/>
      <c r="TKU10"/>
      <c r="TKV10"/>
      <c r="TKW10"/>
      <c r="TKX10"/>
      <c r="TKY10"/>
      <c r="TKZ10"/>
      <c r="TLA10"/>
      <c r="TLB10"/>
      <c r="TLC10"/>
      <c r="TLD10"/>
      <c r="TLE10"/>
      <c r="TLF10"/>
      <c r="TLG10"/>
      <c r="TLH10"/>
      <c r="TLI10"/>
      <c r="TLJ10"/>
      <c r="TLK10"/>
      <c r="TLL10"/>
      <c r="TLM10"/>
      <c r="TLN10"/>
      <c r="TLO10"/>
      <c r="TLP10"/>
      <c r="TLQ10"/>
      <c r="TLR10"/>
      <c r="TLS10"/>
      <c r="TLT10"/>
      <c r="TLU10"/>
      <c r="TLV10"/>
      <c r="TLW10"/>
      <c r="TLX10"/>
      <c r="TLY10"/>
      <c r="TLZ10"/>
      <c r="TMA10"/>
      <c r="TMB10"/>
      <c r="TMC10"/>
      <c r="TMD10"/>
      <c r="TME10"/>
      <c r="TMF10"/>
      <c r="TMG10"/>
      <c r="TMH10"/>
      <c r="TMI10"/>
      <c r="TMJ10"/>
      <c r="TMK10"/>
      <c r="TML10"/>
      <c r="TMM10"/>
      <c r="TMN10"/>
      <c r="TMO10"/>
      <c r="TMP10"/>
      <c r="TMQ10"/>
      <c r="TMR10"/>
      <c r="TMS10"/>
      <c r="TMT10"/>
      <c r="TMU10"/>
      <c r="TMV10"/>
      <c r="TMW10"/>
      <c r="TMX10"/>
      <c r="TMY10"/>
      <c r="TMZ10"/>
      <c r="TNA10"/>
      <c r="TNB10"/>
      <c r="TNC10"/>
      <c r="TND10"/>
      <c r="TNE10"/>
      <c r="TNF10"/>
      <c r="TNG10"/>
      <c r="TNH10"/>
      <c r="TNI10"/>
      <c r="TNJ10"/>
      <c r="TNK10"/>
      <c r="TNL10"/>
      <c r="TNM10"/>
      <c r="TNN10"/>
      <c r="TNO10"/>
      <c r="TNP10"/>
      <c r="TNQ10"/>
      <c r="TNR10"/>
      <c r="TNS10"/>
      <c r="TNT10"/>
      <c r="TNU10"/>
      <c r="TNV10"/>
      <c r="TNW10"/>
      <c r="TNX10"/>
      <c r="TNY10"/>
      <c r="TNZ10"/>
      <c r="TOA10"/>
      <c r="TOB10"/>
      <c r="TOC10"/>
      <c r="TOD10"/>
      <c r="TOE10"/>
      <c r="TOF10"/>
      <c r="TOG10"/>
      <c r="TOH10"/>
      <c r="TOI10"/>
      <c r="TOJ10"/>
      <c r="TOK10"/>
      <c r="TOL10"/>
      <c r="TOM10"/>
      <c r="TON10"/>
      <c r="TOO10"/>
      <c r="TOP10"/>
      <c r="TOQ10"/>
      <c r="TOR10"/>
      <c r="TOS10"/>
      <c r="TOT10"/>
      <c r="TOU10"/>
      <c r="TOV10"/>
      <c r="TOW10"/>
      <c r="TOX10"/>
      <c r="TOY10"/>
      <c r="TOZ10"/>
      <c r="TPA10"/>
      <c r="TPB10"/>
      <c r="TPC10"/>
      <c r="TPD10"/>
      <c r="TPE10"/>
      <c r="TPF10"/>
      <c r="TPG10"/>
      <c r="TPH10"/>
      <c r="TPI10"/>
      <c r="TPJ10"/>
      <c r="TPK10"/>
      <c r="TPL10"/>
      <c r="TPM10"/>
      <c r="TPN10"/>
      <c r="TPO10"/>
      <c r="TPP10"/>
      <c r="TPQ10"/>
      <c r="TPR10"/>
      <c r="TPS10"/>
      <c r="TPT10"/>
      <c r="TPU10"/>
      <c r="TPV10"/>
      <c r="TPW10"/>
      <c r="TPX10"/>
      <c r="TPY10"/>
      <c r="TPZ10"/>
      <c r="TQA10"/>
      <c r="TQB10"/>
      <c r="TQC10"/>
      <c r="TQD10"/>
      <c r="TQE10"/>
      <c r="TQF10"/>
      <c r="TQG10"/>
      <c r="TQH10"/>
      <c r="TQI10"/>
      <c r="TQJ10"/>
      <c r="TQK10"/>
      <c r="TQL10"/>
      <c r="TQM10"/>
      <c r="TQN10"/>
      <c r="TQO10"/>
      <c r="TQP10"/>
      <c r="TQQ10"/>
      <c r="TQR10"/>
      <c r="TQS10"/>
      <c r="TQT10"/>
      <c r="TQU10"/>
      <c r="TQV10"/>
      <c r="TQW10"/>
      <c r="TQX10"/>
      <c r="TQY10"/>
      <c r="TQZ10"/>
      <c r="TRA10"/>
      <c r="TRB10"/>
      <c r="TRC10"/>
      <c r="TRD10"/>
      <c r="TRE10"/>
      <c r="TRF10"/>
      <c r="TRG10"/>
      <c r="TRH10"/>
      <c r="TRI10"/>
      <c r="TRJ10"/>
      <c r="TRK10"/>
      <c r="TRL10"/>
      <c r="TRM10"/>
      <c r="TRN10"/>
      <c r="TRO10"/>
      <c r="TRP10"/>
      <c r="TRQ10"/>
      <c r="TRR10"/>
      <c r="TRS10"/>
      <c r="TRT10"/>
      <c r="TRU10"/>
      <c r="TRV10"/>
      <c r="TRW10"/>
      <c r="TRX10"/>
      <c r="TRY10"/>
      <c r="TRZ10"/>
      <c r="TSA10"/>
      <c r="TSB10"/>
      <c r="TSC10"/>
      <c r="TSD10"/>
      <c r="TSE10"/>
      <c r="TSF10"/>
      <c r="TSG10"/>
      <c r="TSH10"/>
      <c r="TSI10"/>
      <c r="TSJ10"/>
      <c r="TSK10"/>
      <c r="TSL10"/>
      <c r="TSM10"/>
      <c r="TSN10"/>
      <c r="TSO10"/>
      <c r="TSP10"/>
      <c r="TSQ10"/>
      <c r="TSR10"/>
      <c r="TSS10"/>
      <c r="TST10"/>
      <c r="TSU10"/>
      <c r="TSV10"/>
      <c r="TSW10"/>
      <c r="TSX10"/>
      <c r="TSY10"/>
      <c r="TSZ10"/>
      <c r="TTA10"/>
      <c r="TTB10"/>
      <c r="TTC10"/>
      <c r="TTD10"/>
      <c r="TTE10"/>
      <c r="TTF10"/>
      <c r="TTG10"/>
      <c r="TTH10"/>
      <c r="TTI10"/>
      <c r="TTJ10"/>
      <c r="TTK10"/>
      <c r="TTL10"/>
      <c r="TTM10"/>
      <c r="TTN10"/>
      <c r="TTO10"/>
      <c r="TTP10"/>
      <c r="TTQ10"/>
      <c r="TTR10"/>
      <c r="TTS10"/>
      <c r="TTT10"/>
      <c r="TTU10"/>
      <c r="TTV10"/>
      <c r="TTW10"/>
      <c r="TTX10"/>
      <c r="TTY10"/>
      <c r="TTZ10"/>
      <c r="TUA10"/>
      <c r="TUB10"/>
      <c r="TUC10"/>
      <c r="TUD10"/>
      <c r="TUE10"/>
      <c r="TUF10"/>
      <c r="TUG10"/>
      <c r="TUH10"/>
      <c r="TUI10"/>
      <c r="TUJ10"/>
      <c r="TUK10"/>
      <c r="TUL10"/>
      <c r="TUM10"/>
      <c r="TUN10"/>
      <c r="TUO10"/>
      <c r="TUP10"/>
      <c r="TUQ10"/>
      <c r="TUR10"/>
      <c r="TUS10"/>
      <c r="TUT10"/>
      <c r="TUU10"/>
      <c r="TUV10"/>
      <c r="TUW10"/>
      <c r="TUX10"/>
      <c r="TUY10"/>
      <c r="TUZ10"/>
      <c r="TVA10"/>
      <c r="TVB10"/>
      <c r="TVC10"/>
      <c r="TVD10"/>
      <c r="TVE10"/>
      <c r="TVF10"/>
      <c r="TVG10"/>
      <c r="TVH10"/>
      <c r="TVI10"/>
      <c r="TVJ10"/>
      <c r="TVK10"/>
      <c r="TVL10"/>
      <c r="TVM10"/>
      <c r="TVN10"/>
      <c r="TVO10"/>
      <c r="TVP10"/>
      <c r="TVQ10"/>
      <c r="TVR10"/>
      <c r="TVS10"/>
      <c r="TVT10"/>
      <c r="TVU10"/>
      <c r="TVV10"/>
      <c r="TVW10"/>
      <c r="TVX10"/>
      <c r="TVY10"/>
      <c r="TVZ10"/>
      <c r="TWA10"/>
      <c r="TWB10"/>
      <c r="TWC10"/>
      <c r="TWD10"/>
      <c r="TWE10"/>
      <c r="TWF10"/>
      <c r="TWG10"/>
      <c r="TWH10"/>
      <c r="TWI10"/>
      <c r="TWJ10"/>
      <c r="TWK10"/>
      <c r="TWL10"/>
      <c r="TWM10"/>
      <c r="TWN10"/>
      <c r="TWO10"/>
      <c r="TWP10"/>
      <c r="TWQ10"/>
      <c r="TWR10"/>
      <c r="TWS10"/>
      <c r="TWT10"/>
      <c r="TWU10"/>
      <c r="TWV10"/>
      <c r="TWW10"/>
      <c r="TWX10"/>
      <c r="TWY10"/>
      <c r="TWZ10"/>
      <c r="TXA10"/>
      <c r="TXB10"/>
      <c r="TXC10"/>
      <c r="TXD10"/>
      <c r="TXE10"/>
      <c r="TXF10"/>
      <c r="TXG10"/>
      <c r="TXH10"/>
      <c r="TXI10"/>
      <c r="TXJ10"/>
      <c r="TXK10"/>
      <c r="TXL10"/>
      <c r="TXM10"/>
      <c r="TXN10"/>
      <c r="TXO10"/>
      <c r="TXP10"/>
      <c r="TXQ10"/>
      <c r="TXR10"/>
      <c r="TXS10"/>
      <c r="TXT10"/>
      <c r="TXU10"/>
      <c r="TXV10"/>
      <c r="TXW10"/>
      <c r="TXX10"/>
      <c r="TXY10"/>
      <c r="TXZ10"/>
      <c r="TYA10"/>
      <c r="TYB10"/>
      <c r="TYC10"/>
      <c r="TYD10"/>
      <c r="TYE10"/>
      <c r="TYF10"/>
      <c r="TYG10"/>
      <c r="TYH10"/>
      <c r="TYI10"/>
      <c r="TYJ10"/>
      <c r="TYK10"/>
      <c r="TYL10"/>
      <c r="TYM10"/>
      <c r="TYN10"/>
      <c r="TYO10"/>
      <c r="TYP10"/>
      <c r="TYQ10"/>
      <c r="TYR10"/>
      <c r="TYS10"/>
      <c r="TYT10"/>
      <c r="TYU10"/>
      <c r="TYV10"/>
      <c r="TYW10"/>
      <c r="TYX10"/>
      <c r="TYY10"/>
      <c r="TYZ10"/>
      <c r="TZA10"/>
      <c r="TZB10"/>
      <c r="TZC10"/>
      <c r="TZD10"/>
      <c r="TZE10"/>
      <c r="TZF10"/>
      <c r="TZG10"/>
      <c r="TZH10"/>
      <c r="TZI10"/>
      <c r="TZJ10"/>
      <c r="TZK10"/>
      <c r="TZL10"/>
      <c r="TZM10"/>
      <c r="TZN10"/>
      <c r="TZO10"/>
      <c r="TZP10"/>
      <c r="TZQ10"/>
      <c r="TZR10"/>
      <c r="TZS10"/>
      <c r="TZT10"/>
      <c r="TZU10"/>
      <c r="TZV10"/>
      <c r="TZW10"/>
      <c r="TZX10"/>
      <c r="TZY10"/>
      <c r="TZZ10"/>
      <c r="UAA10"/>
      <c r="UAB10"/>
      <c r="UAC10"/>
      <c r="UAD10"/>
      <c r="UAE10"/>
      <c r="UAF10"/>
      <c r="UAG10"/>
      <c r="UAH10"/>
      <c r="UAI10"/>
      <c r="UAJ10"/>
      <c r="UAK10"/>
      <c r="UAL10"/>
      <c r="UAM10"/>
      <c r="UAN10"/>
      <c r="UAO10"/>
      <c r="UAP10"/>
      <c r="UAQ10"/>
      <c r="UAR10"/>
      <c r="UAS10"/>
      <c r="UAT10"/>
      <c r="UAU10"/>
      <c r="UAV10"/>
      <c r="UAW10"/>
      <c r="UAX10"/>
      <c r="UAY10"/>
      <c r="UAZ10"/>
      <c r="UBA10"/>
      <c r="UBB10"/>
      <c r="UBC10"/>
      <c r="UBD10"/>
      <c r="UBE10"/>
      <c r="UBF10"/>
      <c r="UBG10"/>
      <c r="UBH10"/>
      <c r="UBI10"/>
      <c r="UBJ10"/>
      <c r="UBK10"/>
      <c r="UBL10"/>
      <c r="UBM10"/>
      <c r="UBN10"/>
      <c r="UBO10"/>
      <c r="UBP10"/>
      <c r="UBQ10"/>
      <c r="UBR10"/>
      <c r="UBS10"/>
      <c r="UBT10"/>
      <c r="UBU10"/>
      <c r="UBV10"/>
      <c r="UBW10"/>
      <c r="UBX10"/>
      <c r="UBY10"/>
      <c r="UBZ10"/>
      <c r="UCA10"/>
      <c r="UCB10"/>
      <c r="UCC10"/>
      <c r="UCD10"/>
      <c r="UCE10"/>
      <c r="UCF10"/>
      <c r="UCG10"/>
      <c r="UCH10"/>
      <c r="UCI10"/>
      <c r="UCJ10"/>
      <c r="UCK10"/>
      <c r="UCL10"/>
      <c r="UCM10"/>
      <c r="UCN10"/>
      <c r="UCO10"/>
      <c r="UCP10"/>
      <c r="UCQ10"/>
      <c r="UCR10"/>
      <c r="UCS10"/>
      <c r="UCT10"/>
      <c r="UCU10"/>
      <c r="UCV10"/>
      <c r="UCW10"/>
      <c r="UCX10"/>
      <c r="UCY10"/>
      <c r="UCZ10"/>
      <c r="UDA10"/>
      <c r="UDB10"/>
      <c r="UDC10"/>
      <c r="UDD10"/>
      <c r="UDE10"/>
      <c r="UDF10"/>
      <c r="UDG10"/>
      <c r="UDH10"/>
      <c r="UDI10"/>
      <c r="UDJ10"/>
      <c r="UDK10"/>
      <c r="UDL10"/>
      <c r="UDM10"/>
      <c r="UDN10"/>
      <c r="UDO10"/>
      <c r="UDP10"/>
      <c r="UDQ10"/>
      <c r="UDR10"/>
      <c r="UDS10"/>
      <c r="UDT10"/>
      <c r="UDU10"/>
      <c r="UDV10"/>
      <c r="UDW10"/>
      <c r="UDX10"/>
      <c r="UDY10"/>
      <c r="UDZ10"/>
      <c r="UEA10"/>
      <c r="UEB10"/>
      <c r="UEC10"/>
      <c r="UED10"/>
      <c r="UEE10"/>
      <c r="UEF10"/>
      <c r="UEG10"/>
      <c r="UEH10"/>
      <c r="UEI10"/>
      <c r="UEJ10"/>
      <c r="UEK10"/>
      <c r="UEL10"/>
      <c r="UEM10"/>
      <c r="UEN10"/>
      <c r="UEO10"/>
      <c r="UEP10"/>
      <c r="UEQ10"/>
      <c r="UER10"/>
      <c r="UES10"/>
      <c r="UET10"/>
      <c r="UEU10"/>
      <c r="UEV10"/>
      <c r="UEW10"/>
      <c r="UEX10"/>
      <c r="UEY10"/>
      <c r="UEZ10"/>
      <c r="UFA10"/>
      <c r="UFB10"/>
      <c r="UFC10"/>
      <c r="UFD10"/>
      <c r="UFE10"/>
      <c r="UFF10"/>
      <c r="UFG10"/>
      <c r="UFH10"/>
      <c r="UFI10"/>
      <c r="UFJ10"/>
      <c r="UFK10"/>
      <c r="UFL10"/>
      <c r="UFM10"/>
      <c r="UFN10"/>
      <c r="UFO10"/>
      <c r="UFP10"/>
      <c r="UFQ10"/>
      <c r="UFR10"/>
      <c r="UFS10"/>
      <c r="UFT10"/>
      <c r="UFU10"/>
      <c r="UFV10"/>
      <c r="UFW10"/>
      <c r="UFX10"/>
      <c r="UFY10"/>
      <c r="UFZ10"/>
      <c r="UGA10"/>
      <c r="UGB10"/>
      <c r="UGC10"/>
      <c r="UGD10"/>
      <c r="UGE10"/>
      <c r="UGF10"/>
      <c r="UGG10"/>
      <c r="UGH10"/>
      <c r="UGI10"/>
      <c r="UGJ10"/>
      <c r="UGK10"/>
      <c r="UGL10"/>
      <c r="UGM10"/>
      <c r="UGN10"/>
      <c r="UGO10"/>
      <c r="UGP10"/>
      <c r="UGQ10"/>
      <c r="UGR10"/>
      <c r="UGS10"/>
      <c r="UGT10"/>
      <c r="UGU10"/>
      <c r="UGV10"/>
      <c r="UGW10"/>
      <c r="UGX10"/>
      <c r="UGY10"/>
      <c r="UGZ10"/>
      <c r="UHA10"/>
      <c r="UHB10"/>
      <c r="UHC10"/>
      <c r="UHD10"/>
      <c r="UHE10"/>
      <c r="UHF10"/>
      <c r="UHG10"/>
      <c r="UHH10"/>
      <c r="UHI10"/>
      <c r="UHJ10"/>
      <c r="UHK10"/>
      <c r="UHL10"/>
      <c r="UHM10"/>
      <c r="UHN10"/>
      <c r="UHO10"/>
      <c r="UHP10"/>
      <c r="UHQ10"/>
      <c r="UHR10"/>
      <c r="UHS10"/>
      <c r="UHT10"/>
      <c r="UHU10"/>
      <c r="UHV10"/>
      <c r="UHW10"/>
      <c r="UHX10"/>
      <c r="UHY10"/>
      <c r="UHZ10"/>
      <c r="UIA10"/>
      <c r="UIB10"/>
      <c r="UIC10"/>
      <c r="UID10"/>
      <c r="UIE10"/>
      <c r="UIF10"/>
      <c r="UIG10"/>
      <c r="UIH10"/>
      <c r="UII10"/>
      <c r="UIJ10"/>
      <c r="UIK10"/>
      <c r="UIL10"/>
      <c r="UIM10"/>
      <c r="UIN10"/>
      <c r="UIO10"/>
      <c r="UIP10"/>
      <c r="UIQ10"/>
      <c r="UIR10"/>
      <c r="UIS10"/>
      <c r="UIT10"/>
      <c r="UIU10"/>
      <c r="UIV10"/>
      <c r="UIW10"/>
      <c r="UIX10"/>
      <c r="UIY10"/>
      <c r="UIZ10"/>
      <c r="UJA10"/>
      <c r="UJB10"/>
      <c r="UJC10"/>
      <c r="UJD10"/>
      <c r="UJE10"/>
      <c r="UJF10"/>
      <c r="UJG10"/>
      <c r="UJH10"/>
      <c r="UJI10"/>
      <c r="UJJ10"/>
      <c r="UJK10"/>
      <c r="UJL10"/>
      <c r="UJM10"/>
      <c r="UJN10"/>
      <c r="UJO10"/>
      <c r="UJP10"/>
      <c r="UJQ10"/>
      <c r="UJR10"/>
      <c r="UJS10"/>
      <c r="UJT10"/>
      <c r="UJU10"/>
      <c r="UJV10"/>
      <c r="UJW10"/>
      <c r="UJX10"/>
      <c r="UJY10"/>
      <c r="UJZ10"/>
      <c r="UKA10"/>
      <c r="UKB10"/>
      <c r="UKC10"/>
      <c r="UKD10"/>
      <c r="UKE10"/>
      <c r="UKF10"/>
      <c r="UKG10"/>
      <c r="UKH10"/>
      <c r="UKI10"/>
      <c r="UKJ10"/>
      <c r="UKK10"/>
      <c r="UKL10"/>
      <c r="UKM10"/>
      <c r="UKN10"/>
      <c r="UKO10"/>
      <c r="UKP10"/>
      <c r="UKQ10"/>
      <c r="UKR10"/>
      <c r="UKS10"/>
      <c r="UKT10"/>
      <c r="UKU10"/>
      <c r="UKV10"/>
      <c r="UKW10"/>
      <c r="UKX10"/>
      <c r="UKY10"/>
      <c r="UKZ10"/>
      <c r="ULA10"/>
      <c r="ULB10"/>
      <c r="ULC10"/>
      <c r="ULD10"/>
      <c r="ULE10"/>
      <c r="ULF10"/>
      <c r="ULG10"/>
      <c r="ULH10"/>
      <c r="ULI10"/>
      <c r="ULJ10"/>
      <c r="ULK10"/>
      <c r="ULL10"/>
      <c r="ULM10"/>
      <c r="ULN10"/>
      <c r="ULO10"/>
      <c r="ULP10"/>
      <c r="ULQ10"/>
      <c r="ULR10"/>
      <c r="ULS10"/>
      <c r="ULT10"/>
      <c r="ULU10"/>
      <c r="ULV10"/>
      <c r="ULW10"/>
      <c r="ULX10"/>
      <c r="ULY10"/>
      <c r="ULZ10"/>
      <c r="UMA10"/>
      <c r="UMB10"/>
      <c r="UMC10"/>
      <c r="UMD10"/>
      <c r="UME10"/>
      <c r="UMF10"/>
      <c r="UMG10"/>
      <c r="UMH10"/>
      <c r="UMI10"/>
      <c r="UMJ10"/>
      <c r="UMK10"/>
      <c r="UML10"/>
      <c r="UMM10"/>
      <c r="UMN10"/>
      <c r="UMO10"/>
      <c r="UMP10"/>
      <c r="UMQ10"/>
      <c r="UMR10"/>
      <c r="UMS10"/>
      <c r="UMT10"/>
      <c r="UMU10"/>
      <c r="UMV10"/>
      <c r="UMW10"/>
      <c r="UMX10"/>
      <c r="UMY10"/>
      <c r="UMZ10"/>
      <c r="UNA10"/>
      <c r="UNB10"/>
      <c r="UNC10"/>
      <c r="UND10"/>
      <c r="UNE10"/>
      <c r="UNF10"/>
      <c r="UNG10"/>
      <c r="UNH10"/>
      <c r="UNI10"/>
      <c r="UNJ10"/>
      <c r="UNK10"/>
      <c r="UNL10"/>
      <c r="UNM10"/>
      <c r="UNN10"/>
      <c r="UNO10"/>
      <c r="UNP10"/>
      <c r="UNQ10"/>
      <c r="UNR10"/>
      <c r="UNS10"/>
      <c r="UNT10"/>
      <c r="UNU10"/>
      <c r="UNV10"/>
      <c r="UNW10"/>
      <c r="UNX10"/>
      <c r="UNY10"/>
      <c r="UNZ10"/>
      <c r="UOA10"/>
      <c r="UOB10"/>
      <c r="UOC10"/>
      <c r="UOD10"/>
      <c r="UOE10"/>
      <c r="UOF10"/>
      <c r="UOG10"/>
      <c r="UOH10"/>
      <c r="UOI10"/>
      <c r="UOJ10"/>
      <c r="UOK10"/>
      <c r="UOL10"/>
      <c r="UOM10"/>
      <c r="UON10"/>
      <c r="UOO10"/>
      <c r="UOP10"/>
      <c r="UOQ10"/>
      <c r="UOR10"/>
      <c r="UOS10"/>
      <c r="UOT10"/>
      <c r="UOU10"/>
      <c r="UOV10"/>
      <c r="UOW10"/>
      <c r="UOX10"/>
      <c r="UOY10"/>
      <c r="UOZ10"/>
      <c r="UPA10"/>
      <c r="UPB10"/>
      <c r="UPC10"/>
      <c r="UPD10"/>
      <c r="UPE10"/>
      <c r="UPF10"/>
      <c r="UPG10"/>
      <c r="UPH10"/>
      <c r="UPI10"/>
      <c r="UPJ10"/>
      <c r="UPK10"/>
      <c r="UPL10"/>
      <c r="UPM10"/>
      <c r="UPN10"/>
      <c r="UPO10"/>
      <c r="UPP10"/>
      <c r="UPQ10"/>
      <c r="UPR10"/>
      <c r="UPS10"/>
      <c r="UPT10"/>
      <c r="UPU10"/>
      <c r="UPV10"/>
      <c r="UPW10"/>
      <c r="UPX10"/>
      <c r="UPY10"/>
      <c r="UPZ10"/>
      <c r="UQA10"/>
      <c r="UQB10"/>
      <c r="UQC10"/>
      <c r="UQD10"/>
      <c r="UQE10"/>
      <c r="UQF10"/>
      <c r="UQG10"/>
      <c r="UQH10"/>
      <c r="UQI10"/>
      <c r="UQJ10"/>
      <c r="UQK10"/>
      <c r="UQL10"/>
      <c r="UQM10"/>
      <c r="UQN10"/>
      <c r="UQO10"/>
      <c r="UQP10"/>
      <c r="UQQ10"/>
      <c r="UQR10"/>
      <c r="UQS10"/>
      <c r="UQT10"/>
      <c r="UQU10"/>
      <c r="UQV10"/>
      <c r="UQW10"/>
      <c r="UQX10"/>
      <c r="UQY10"/>
      <c r="UQZ10"/>
      <c r="URA10"/>
      <c r="URB10"/>
      <c r="URC10"/>
      <c r="URD10"/>
      <c r="URE10"/>
      <c r="URF10"/>
      <c r="URG10"/>
      <c r="URH10"/>
      <c r="URI10"/>
      <c r="URJ10"/>
      <c r="URK10"/>
      <c r="URL10"/>
      <c r="URM10"/>
      <c r="URN10"/>
      <c r="URO10"/>
      <c r="URP10"/>
      <c r="URQ10"/>
      <c r="URR10"/>
      <c r="URS10"/>
      <c r="URT10"/>
      <c r="URU10"/>
      <c r="URV10"/>
      <c r="URW10"/>
      <c r="URX10"/>
      <c r="URY10"/>
      <c r="URZ10"/>
      <c r="USA10"/>
      <c r="USB10"/>
      <c r="USC10"/>
      <c r="USD10"/>
      <c r="USE10"/>
      <c r="USF10"/>
      <c r="USG10"/>
      <c r="USH10"/>
      <c r="USI10"/>
      <c r="USJ10"/>
      <c r="USK10"/>
      <c r="USL10"/>
      <c r="USM10"/>
      <c r="USN10"/>
      <c r="USO10"/>
      <c r="USP10"/>
      <c r="USQ10"/>
      <c r="USR10"/>
      <c r="USS10"/>
      <c r="UST10"/>
      <c r="USU10"/>
      <c r="USV10"/>
      <c r="USW10"/>
      <c r="USX10"/>
      <c r="USY10"/>
      <c r="USZ10"/>
      <c r="UTA10"/>
      <c r="UTB10"/>
      <c r="UTC10"/>
      <c r="UTD10"/>
      <c r="UTE10"/>
      <c r="UTF10"/>
      <c r="UTG10"/>
      <c r="UTH10"/>
      <c r="UTI10"/>
      <c r="UTJ10"/>
      <c r="UTK10"/>
      <c r="UTL10"/>
      <c r="UTM10"/>
      <c r="UTN10"/>
      <c r="UTO10"/>
      <c r="UTP10"/>
      <c r="UTQ10"/>
      <c r="UTR10"/>
      <c r="UTS10"/>
      <c r="UTT10"/>
      <c r="UTU10"/>
      <c r="UTV10"/>
      <c r="UTW10"/>
      <c r="UTX10"/>
      <c r="UTY10"/>
      <c r="UTZ10"/>
      <c r="UUA10"/>
      <c r="UUB10"/>
      <c r="UUC10"/>
      <c r="UUD10"/>
      <c r="UUE10"/>
      <c r="UUF10"/>
      <c r="UUG10"/>
      <c r="UUH10"/>
      <c r="UUI10"/>
      <c r="UUJ10"/>
      <c r="UUK10"/>
      <c r="UUL10"/>
      <c r="UUM10"/>
      <c r="UUN10"/>
      <c r="UUO10"/>
      <c r="UUP10"/>
      <c r="UUQ10"/>
      <c r="UUR10"/>
      <c r="UUS10"/>
      <c r="UUT10"/>
      <c r="UUU10"/>
      <c r="UUV10"/>
      <c r="UUW10"/>
      <c r="UUX10"/>
      <c r="UUY10"/>
      <c r="UUZ10"/>
      <c r="UVA10"/>
      <c r="UVB10"/>
      <c r="UVC10"/>
      <c r="UVD10"/>
      <c r="UVE10"/>
      <c r="UVF10"/>
      <c r="UVG10"/>
      <c r="UVH10"/>
      <c r="UVI10"/>
      <c r="UVJ10"/>
      <c r="UVK10"/>
      <c r="UVL10"/>
      <c r="UVM10"/>
      <c r="UVN10"/>
      <c r="UVO10"/>
      <c r="UVP10"/>
      <c r="UVQ10"/>
      <c r="UVR10"/>
      <c r="UVS10"/>
      <c r="UVT10"/>
      <c r="UVU10"/>
      <c r="UVV10"/>
      <c r="UVW10"/>
      <c r="UVX10"/>
      <c r="UVY10"/>
      <c r="UVZ10"/>
      <c r="UWA10"/>
      <c r="UWB10"/>
      <c r="UWC10"/>
      <c r="UWD10"/>
      <c r="UWE10"/>
      <c r="UWF10"/>
      <c r="UWG10"/>
      <c r="UWH10"/>
      <c r="UWI10"/>
      <c r="UWJ10"/>
      <c r="UWK10"/>
      <c r="UWL10"/>
      <c r="UWM10"/>
      <c r="UWN10"/>
      <c r="UWO10"/>
      <c r="UWP10"/>
      <c r="UWQ10"/>
      <c r="UWR10"/>
      <c r="UWS10"/>
      <c r="UWT10"/>
      <c r="UWU10"/>
      <c r="UWV10"/>
      <c r="UWW10"/>
      <c r="UWX10"/>
      <c r="UWY10"/>
      <c r="UWZ10"/>
      <c r="UXA10"/>
      <c r="UXB10"/>
      <c r="UXC10"/>
      <c r="UXD10"/>
      <c r="UXE10"/>
      <c r="UXF10"/>
      <c r="UXG10"/>
      <c r="UXH10"/>
      <c r="UXI10"/>
      <c r="UXJ10"/>
      <c r="UXK10"/>
      <c r="UXL10"/>
      <c r="UXM10"/>
      <c r="UXN10"/>
      <c r="UXO10"/>
      <c r="UXP10"/>
      <c r="UXQ10"/>
      <c r="UXR10"/>
      <c r="UXS10"/>
      <c r="UXT10"/>
      <c r="UXU10"/>
      <c r="UXV10"/>
      <c r="UXW10"/>
      <c r="UXX10"/>
      <c r="UXY10"/>
      <c r="UXZ10"/>
      <c r="UYA10"/>
      <c r="UYB10"/>
      <c r="UYC10"/>
      <c r="UYD10"/>
      <c r="UYE10"/>
      <c r="UYF10"/>
      <c r="UYG10"/>
      <c r="UYH10"/>
      <c r="UYI10"/>
      <c r="UYJ10"/>
      <c r="UYK10"/>
      <c r="UYL10"/>
      <c r="UYM10"/>
      <c r="UYN10"/>
      <c r="UYO10"/>
      <c r="UYP10"/>
      <c r="UYQ10"/>
      <c r="UYR10"/>
      <c r="UYS10"/>
      <c r="UYT10"/>
      <c r="UYU10"/>
      <c r="UYV10"/>
      <c r="UYW10"/>
      <c r="UYX10"/>
      <c r="UYY10"/>
      <c r="UYZ10"/>
      <c r="UZA10"/>
      <c r="UZB10"/>
      <c r="UZC10"/>
      <c r="UZD10"/>
      <c r="UZE10"/>
      <c r="UZF10"/>
      <c r="UZG10"/>
      <c r="UZH10"/>
      <c r="UZI10"/>
      <c r="UZJ10"/>
      <c r="UZK10"/>
      <c r="UZL10"/>
      <c r="UZM10"/>
      <c r="UZN10"/>
      <c r="UZO10"/>
      <c r="UZP10"/>
      <c r="UZQ10"/>
      <c r="UZR10"/>
      <c r="UZS10"/>
      <c r="UZT10"/>
      <c r="UZU10"/>
      <c r="UZV10"/>
      <c r="UZW10"/>
      <c r="UZX10"/>
      <c r="UZY10"/>
      <c r="UZZ10"/>
      <c r="VAA10"/>
      <c r="VAB10"/>
      <c r="VAC10"/>
      <c r="VAD10"/>
      <c r="VAE10"/>
      <c r="VAF10"/>
      <c r="VAG10"/>
      <c r="VAH10"/>
      <c r="VAI10"/>
      <c r="VAJ10"/>
      <c r="VAK10"/>
      <c r="VAL10"/>
      <c r="VAM10"/>
      <c r="VAN10"/>
      <c r="VAO10"/>
      <c r="VAP10"/>
      <c r="VAQ10"/>
      <c r="VAR10"/>
      <c r="VAS10"/>
      <c r="VAT10"/>
      <c r="VAU10"/>
      <c r="VAV10"/>
      <c r="VAW10"/>
      <c r="VAX10"/>
      <c r="VAY10"/>
      <c r="VAZ10"/>
      <c r="VBA10"/>
      <c r="VBB10"/>
      <c r="VBC10"/>
      <c r="VBD10"/>
      <c r="VBE10"/>
      <c r="VBF10"/>
      <c r="VBG10"/>
      <c r="VBH10"/>
      <c r="VBI10"/>
      <c r="VBJ10"/>
      <c r="VBK10"/>
      <c r="VBL10"/>
      <c r="VBM10"/>
      <c r="VBN10"/>
      <c r="VBO10"/>
      <c r="VBP10"/>
      <c r="VBQ10"/>
      <c r="VBR10"/>
      <c r="VBS10"/>
      <c r="VBT10"/>
      <c r="VBU10"/>
      <c r="VBV10"/>
      <c r="VBW10"/>
      <c r="VBX10"/>
      <c r="VBY10"/>
      <c r="VBZ10"/>
      <c r="VCA10"/>
      <c r="VCB10"/>
      <c r="VCC10"/>
      <c r="VCD10"/>
      <c r="VCE10"/>
      <c r="VCF10"/>
      <c r="VCG10"/>
      <c r="VCH10"/>
      <c r="VCI10"/>
      <c r="VCJ10"/>
      <c r="VCK10"/>
      <c r="VCL10"/>
      <c r="VCM10"/>
      <c r="VCN10"/>
      <c r="VCO10"/>
      <c r="VCP10"/>
      <c r="VCQ10"/>
      <c r="VCR10"/>
      <c r="VCS10"/>
      <c r="VCT10"/>
      <c r="VCU10"/>
      <c r="VCV10"/>
      <c r="VCW10"/>
      <c r="VCX10"/>
      <c r="VCY10"/>
      <c r="VCZ10"/>
      <c r="VDA10"/>
      <c r="VDB10"/>
      <c r="VDC10"/>
      <c r="VDD10"/>
      <c r="VDE10"/>
      <c r="VDF10"/>
      <c r="VDG10"/>
      <c r="VDH10"/>
      <c r="VDI10"/>
      <c r="VDJ10"/>
      <c r="VDK10"/>
      <c r="VDL10"/>
      <c r="VDM10"/>
      <c r="VDN10"/>
      <c r="VDO10"/>
      <c r="VDP10"/>
      <c r="VDQ10"/>
      <c r="VDR10"/>
      <c r="VDS10"/>
      <c r="VDT10"/>
      <c r="VDU10"/>
      <c r="VDV10"/>
      <c r="VDW10"/>
      <c r="VDX10"/>
      <c r="VDY10"/>
      <c r="VDZ10"/>
      <c r="VEA10"/>
      <c r="VEB10"/>
      <c r="VEC10"/>
      <c r="VED10"/>
      <c r="VEE10"/>
      <c r="VEF10"/>
      <c r="VEG10"/>
      <c r="VEH10"/>
      <c r="VEI10"/>
      <c r="VEJ10"/>
      <c r="VEK10"/>
      <c r="VEL10"/>
      <c r="VEM10"/>
      <c r="VEN10"/>
      <c r="VEO10"/>
      <c r="VEP10"/>
      <c r="VEQ10"/>
      <c r="VER10"/>
      <c r="VES10"/>
      <c r="VET10"/>
      <c r="VEU10"/>
      <c r="VEV10"/>
      <c r="VEW10"/>
      <c r="VEX10"/>
      <c r="VEY10"/>
      <c r="VEZ10"/>
      <c r="VFA10"/>
      <c r="VFB10"/>
      <c r="VFC10"/>
      <c r="VFD10"/>
      <c r="VFE10"/>
      <c r="VFF10"/>
      <c r="VFG10"/>
      <c r="VFH10"/>
      <c r="VFI10"/>
      <c r="VFJ10"/>
      <c r="VFK10"/>
      <c r="VFL10"/>
      <c r="VFM10"/>
      <c r="VFN10"/>
      <c r="VFO10"/>
      <c r="VFP10"/>
      <c r="VFQ10"/>
      <c r="VFR10"/>
      <c r="VFS10"/>
      <c r="VFT10"/>
      <c r="VFU10"/>
      <c r="VFV10"/>
      <c r="VFW10"/>
      <c r="VFX10"/>
      <c r="VFY10"/>
      <c r="VFZ10"/>
      <c r="VGA10"/>
      <c r="VGB10"/>
      <c r="VGC10"/>
      <c r="VGD10"/>
      <c r="VGE10"/>
      <c r="VGF10"/>
      <c r="VGG10"/>
      <c r="VGH10"/>
      <c r="VGI10"/>
      <c r="VGJ10"/>
      <c r="VGK10"/>
      <c r="VGL10"/>
      <c r="VGM10"/>
      <c r="VGN10"/>
      <c r="VGO10"/>
      <c r="VGP10"/>
      <c r="VGQ10"/>
      <c r="VGR10"/>
      <c r="VGS10"/>
      <c r="VGT10"/>
      <c r="VGU10"/>
      <c r="VGV10"/>
      <c r="VGW10"/>
      <c r="VGX10"/>
      <c r="VGY10"/>
      <c r="VGZ10"/>
      <c r="VHA10"/>
      <c r="VHB10"/>
      <c r="VHC10"/>
      <c r="VHD10"/>
      <c r="VHE10"/>
      <c r="VHF10"/>
      <c r="VHG10"/>
      <c r="VHH10"/>
      <c r="VHI10"/>
      <c r="VHJ10"/>
      <c r="VHK10"/>
      <c r="VHL10"/>
      <c r="VHM10"/>
      <c r="VHN10"/>
      <c r="VHO10"/>
      <c r="VHP10"/>
      <c r="VHQ10"/>
      <c r="VHR10"/>
      <c r="VHS10"/>
      <c r="VHT10"/>
      <c r="VHU10"/>
      <c r="VHV10"/>
      <c r="VHW10"/>
      <c r="VHX10"/>
      <c r="VHY10"/>
      <c r="VHZ10"/>
      <c r="VIA10"/>
      <c r="VIB10"/>
      <c r="VIC10"/>
      <c r="VID10"/>
      <c r="VIE10"/>
      <c r="VIF10"/>
      <c r="VIG10"/>
      <c r="VIH10"/>
      <c r="VII10"/>
      <c r="VIJ10"/>
      <c r="VIK10"/>
      <c r="VIL10"/>
      <c r="VIM10"/>
      <c r="VIN10"/>
      <c r="VIO10"/>
      <c r="VIP10"/>
      <c r="VIQ10"/>
      <c r="VIR10"/>
      <c r="VIS10"/>
      <c r="VIT10"/>
      <c r="VIU10"/>
      <c r="VIV10"/>
      <c r="VIW10"/>
      <c r="VIX10"/>
      <c r="VIY10"/>
      <c r="VIZ10"/>
      <c r="VJA10"/>
      <c r="VJB10"/>
      <c r="VJC10"/>
      <c r="VJD10"/>
      <c r="VJE10"/>
      <c r="VJF10"/>
      <c r="VJG10"/>
      <c r="VJH10"/>
      <c r="VJI10"/>
      <c r="VJJ10"/>
      <c r="VJK10"/>
      <c r="VJL10"/>
      <c r="VJM10"/>
      <c r="VJN10"/>
      <c r="VJO10"/>
      <c r="VJP10"/>
      <c r="VJQ10"/>
      <c r="VJR10"/>
      <c r="VJS10"/>
      <c r="VJT10"/>
      <c r="VJU10"/>
      <c r="VJV10"/>
      <c r="VJW10"/>
      <c r="VJX10"/>
      <c r="VJY10"/>
      <c r="VJZ10"/>
      <c r="VKA10"/>
      <c r="VKB10"/>
      <c r="VKC10"/>
      <c r="VKD10"/>
      <c r="VKE10"/>
      <c r="VKF10"/>
      <c r="VKG10"/>
      <c r="VKH10"/>
      <c r="VKI10"/>
      <c r="VKJ10"/>
      <c r="VKK10"/>
      <c r="VKL10"/>
      <c r="VKM10"/>
      <c r="VKN10"/>
      <c r="VKO10"/>
      <c r="VKP10"/>
      <c r="VKQ10"/>
      <c r="VKR10"/>
      <c r="VKS10"/>
      <c r="VKT10"/>
      <c r="VKU10"/>
      <c r="VKV10"/>
      <c r="VKW10"/>
      <c r="VKX10"/>
      <c r="VKY10"/>
      <c r="VKZ10"/>
      <c r="VLA10"/>
      <c r="VLB10"/>
      <c r="VLC10"/>
      <c r="VLD10"/>
      <c r="VLE10"/>
      <c r="VLF10"/>
      <c r="VLG10"/>
      <c r="VLH10"/>
      <c r="VLI10"/>
      <c r="VLJ10"/>
      <c r="VLK10"/>
      <c r="VLL10"/>
      <c r="VLM10"/>
      <c r="VLN10"/>
      <c r="VLO10"/>
      <c r="VLP10"/>
      <c r="VLQ10"/>
      <c r="VLR10"/>
      <c r="VLS10"/>
      <c r="VLT10"/>
      <c r="VLU10"/>
      <c r="VLV10"/>
      <c r="VLW10"/>
      <c r="VLX10"/>
      <c r="VLY10"/>
      <c r="VLZ10"/>
      <c r="VMA10"/>
      <c r="VMB10"/>
      <c r="VMC10"/>
      <c r="VMD10"/>
      <c r="VME10"/>
      <c r="VMF10"/>
      <c r="VMG10"/>
      <c r="VMH10"/>
      <c r="VMI10"/>
      <c r="VMJ10"/>
      <c r="VMK10"/>
      <c r="VML10"/>
      <c r="VMM10"/>
      <c r="VMN10"/>
      <c r="VMO10"/>
      <c r="VMP10"/>
      <c r="VMQ10"/>
      <c r="VMR10"/>
      <c r="VMS10"/>
      <c r="VMT10"/>
      <c r="VMU10"/>
      <c r="VMV10"/>
      <c r="VMW10"/>
      <c r="VMX10"/>
      <c r="VMY10"/>
      <c r="VMZ10"/>
      <c r="VNA10"/>
      <c r="VNB10"/>
      <c r="VNC10"/>
      <c r="VND10"/>
      <c r="VNE10"/>
      <c r="VNF10"/>
      <c r="VNG10"/>
      <c r="VNH10"/>
      <c r="VNI10"/>
      <c r="VNJ10"/>
      <c r="VNK10"/>
      <c r="VNL10"/>
      <c r="VNM10"/>
      <c r="VNN10"/>
      <c r="VNO10"/>
      <c r="VNP10"/>
      <c r="VNQ10"/>
      <c r="VNR10"/>
      <c r="VNS10"/>
      <c r="VNT10"/>
      <c r="VNU10"/>
      <c r="VNV10"/>
      <c r="VNW10"/>
      <c r="VNX10"/>
      <c r="VNY10"/>
      <c r="VNZ10"/>
      <c r="VOA10"/>
      <c r="VOB10"/>
      <c r="VOC10"/>
      <c r="VOD10"/>
      <c r="VOE10"/>
      <c r="VOF10"/>
      <c r="VOG10"/>
      <c r="VOH10"/>
      <c r="VOI10"/>
      <c r="VOJ10"/>
      <c r="VOK10"/>
      <c r="VOL10"/>
      <c r="VOM10"/>
      <c r="VON10"/>
      <c r="VOO10"/>
      <c r="VOP10"/>
      <c r="VOQ10"/>
      <c r="VOR10"/>
      <c r="VOS10"/>
      <c r="VOT10"/>
      <c r="VOU10"/>
      <c r="VOV10"/>
      <c r="VOW10"/>
      <c r="VOX10"/>
      <c r="VOY10"/>
      <c r="VOZ10"/>
      <c r="VPA10"/>
      <c r="VPB10"/>
      <c r="VPC10"/>
      <c r="VPD10"/>
      <c r="VPE10"/>
      <c r="VPF10"/>
      <c r="VPG10"/>
      <c r="VPH10"/>
      <c r="VPI10"/>
      <c r="VPJ10"/>
      <c r="VPK10"/>
      <c r="VPL10"/>
      <c r="VPM10"/>
      <c r="VPN10"/>
      <c r="VPO10"/>
      <c r="VPP10"/>
      <c r="VPQ10"/>
      <c r="VPR10"/>
      <c r="VPS10"/>
      <c r="VPT10"/>
      <c r="VPU10"/>
      <c r="VPV10"/>
      <c r="VPW10"/>
      <c r="VPX10"/>
      <c r="VPY10"/>
      <c r="VPZ10"/>
      <c r="VQA10"/>
      <c r="VQB10"/>
      <c r="VQC10"/>
      <c r="VQD10"/>
      <c r="VQE10"/>
      <c r="VQF10"/>
      <c r="VQG10"/>
      <c r="VQH10"/>
      <c r="VQI10"/>
      <c r="VQJ10"/>
      <c r="VQK10"/>
      <c r="VQL10"/>
      <c r="VQM10"/>
      <c r="VQN10"/>
      <c r="VQO10"/>
      <c r="VQP10"/>
      <c r="VQQ10"/>
      <c r="VQR10"/>
      <c r="VQS10"/>
      <c r="VQT10"/>
      <c r="VQU10"/>
      <c r="VQV10"/>
      <c r="VQW10"/>
      <c r="VQX10"/>
      <c r="VQY10"/>
      <c r="VQZ10"/>
      <c r="VRA10"/>
      <c r="VRB10"/>
      <c r="VRC10"/>
      <c r="VRD10"/>
      <c r="VRE10"/>
      <c r="VRF10"/>
      <c r="VRG10"/>
      <c r="VRH10"/>
      <c r="VRI10"/>
      <c r="VRJ10"/>
      <c r="VRK10"/>
      <c r="VRL10"/>
      <c r="VRM10"/>
      <c r="VRN10"/>
      <c r="VRO10"/>
      <c r="VRP10"/>
      <c r="VRQ10"/>
      <c r="VRR10"/>
      <c r="VRS10"/>
      <c r="VRT10"/>
      <c r="VRU10"/>
      <c r="VRV10"/>
      <c r="VRW10"/>
      <c r="VRX10"/>
      <c r="VRY10"/>
      <c r="VRZ10"/>
      <c r="VSA10"/>
      <c r="VSB10"/>
      <c r="VSC10"/>
      <c r="VSD10"/>
      <c r="VSE10"/>
      <c r="VSF10"/>
      <c r="VSG10"/>
      <c r="VSH10"/>
      <c r="VSI10"/>
      <c r="VSJ10"/>
      <c r="VSK10"/>
      <c r="VSL10"/>
      <c r="VSM10"/>
      <c r="VSN10"/>
      <c r="VSO10"/>
      <c r="VSP10"/>
      <c r="VSQ10"/>
      <c r="VSR10"/>
      <c r="VSS10"/>
      <c r="VST10"/>
      <c r="VSU10"/>
      <c r="VSV10"/>
      <c r="VSW10"/>
      <c r="VSX10"/>
      <c r="VSY10"/>
      <c r="VSZ10"/>
      <c r="VTA10"/>
      <c r="VTB10"/>
      <c r="VTC10"/>
      <c r="VTD10"/>
      <c r="VTE10"/>
      <c r="VTF10"/>
      <c r="VTG10"/>
      <c r="VTH10"/>
      <c r="VTI10"/>
      <c r="VTJ10"/>
      <c r="VTK10"/>
      <c r="VTL10"/>
      <c r="VTM10"/>
      <c r="VTN10"/>
      <c r="VTO10"/>
      <c r="VTP10"/>
      <c r="VTQ10"/>
      <c r="VTR10"/>
      <c r="VTS10"/>
      <c r="VTT10"/>
      <c r="VTU10"/>
      <c r="VTV10"/>
      <c r="VTW10"/>
      <c r="VTX10"/>
      <c r="VTY10"/>
      <c r="VTZ10"/>
      <c r="VUA10"/>
      <c r="VUB10"/>
      <c r="VUC10"/>
      <c r="VUD10"/>
      <c r="VUE10"/>
      <c r="VUF10"/>
      <c r="VUG10"/>
      <c r="VUH10"/>
      <c r="VUI10"/>
      <c r="VUJ10"/>
      <c r="VUK10"/>
      <c r="VUL10"/>
      <c r="VUM10"/>
      <c r="VUN10"/>
      <c r="VUO10"/>
      <c r="VUP10"/>
      <c r="VUQ10"/>
      <c r="VUR10"/>
      <c r="VUS10"/>
      <c r="VUT10"/>
      <c r="VUU10"/>
      <c r="VUV10"/>
      <c r="VUW10"/>
      <c r="VUX10"/>
      <c r="VUY10"/>
      <c r="VUZ10"/>
      <c r="VVA10"/>
      <c r="VVB10"/>
      <c r="VVC10"/>
      <c r="VVD10"/>
      <c r="VVE10"/>
      <c r="VVF10"/>
      <c r="VVG10"/>
      <c r="VVH10"/>
      <c r="VVI10"/>
      <c r="VVJ10"/>
      <c r="VVK10"/>
      <c r="VVL10"/>
      <c r="VVM10"/>
      <c r="VVN10"/>
      <c r="VVO10"/>
      <c r="VVP10"/>
      <c r="VVQ10"/>
      <c r="VVR10"/>
      <c r="VVS10"/>
      <c r="VVT10"/>
      <c r="VVU10"/>
      <c r="VVV10"/>
      <c r="VVW10"/>
      <c r="VVX10"/>
      <c r="VVY10"/>
      <c r="VVZ10"/>
      <c r="VWA10"/>
      <c r="VWB10"/>
      <c r="VWC10"/>
      <c r="VWD10"/>
      <c r="VWE10"/>
      <c r="VWF10"/>
      <c r="VWG10"/>
      <c r="VWH10"/>
      <c r="VWI10"/>
      <c r="VWJ10"/>
      <c r="VWK10"/>
      <c r="VWL10"/>
      <c r="VWM10"/>
      <c r="VWN10"/>
      <c r="VWO10"/>
      <c r="VWP10"/>
      <c r="VWQ10"/>
      <c r="VWR10"/>
      <c r="VWS10"/>
      <c r="VWT10"/>
      <c r="VWU10"/>
      <c r="VWV10"/>
      <c r="VWW10"/>
      <c r="VWX10"/>
      <c r="VWY10"/>
      <c r="VWZ10"/>
      <c r="VXA10"/>
      <c r="VXB10"/>
      <c r="VXC10"/>
      <c r="VXD10"/>
      <c r="VXE10"/>
      <c r="VXF10"/>
      <c r="VXG10"/>
      <c r="VXH10"/>
      <c r="VXI10"/>
      <c r="VXJ10"/>
      <c r="VXK10"/>
      <c r="VXL10"/>
      <c r="VXM10"/>
      <c r="VXN10"/>
      <c r="VXO10"/>
      <c r="VXP10"/>
      <c r="VXQ10"/>
      <c r="VXR10"/>
      <c r="VXS10"/>
      <c r="VXT10"/>
      <c r="VXU10"/>
      <c r="VXV10"/>
      <c r="VXW10"/>
      <c r="VXX10"/>
      <c r="VXY10"/>
      <c r="VXZ10"/>
      <c r="VYA10"/>
      <c r="VYB10"/>
      <c r="VYC10"/>
      <c r="VYD10"/>
      <c r="VYE10"/>
      <c r="VYF10"/>
      <c r="VYG10"/>
      <c r="VYH10"/>
      <c r="VYI10"/>
      <c r="VYJ10"/>
      <c r="VYK10"/>
      <c r="VYL10"/>
      <c r="VYM10"/>
      <c r="VYN10"/>
      <c r="VYO10"/>
      <c r="VYP10"/>
      <c r="VYQ10"/>
      <c r="VYR10"/>
      <c r="VYS10"/>
      <c r="VYT10"/>
      <c r="VYU10"/>
      <c r="VYV10"/>
      <c r="VYW10"/>
      <c r="VYX10"/>
      <c r="VYY10"/>
      <c r="VYZ10"/>
      <c r="VZA10"/>
      <c r="VZB10"/>
      <c r="VZC10"/>
      <c r="VZD10"/>
      <c r="VZE10"/>
      <c r="VZF10"/>
      <c r="VZG10"/>
      <c r="VZH10"/>
      <c r="VZI10"/>
      <c r="VZJ10"/>
      <c r="VZK10"/>
      <c r="VZL10"/>
      <c r="VZM10"/>
      <c r="VZN10"/>
      <c r="VZO10"/>
      <c r="VZP10"/>
      <c r="VZQ10"/>
      <c r="VZR10"/>
      <c r="VZS10"/>
      <c r="VZT10"/>
      <c r="VZU10"/>
      <c r="VZV10"/>
      <c r="VZW10"/>
      <c r="VZX10"/>
      <c r="VZY10"/>
      <c r="VZZ10"/>
      <c r="WAA10"/>
      <c r="WAB10"/>
      <c r="WAC10"/>
      <c r="WAD10"/>
      <c r="WAE10"/>
      <c r="WAF10"/>
      <c r="WAG10"/>
      <c r="WAH10"/>
      <c r="WAI10"/>
      <c r="WAJ10"/>
      <c r="WAK10"/>
      <c r="WAL10"/>
      <c r="WAM10"/>
      <c r="WAN10"/>
      <c r="WAO10"/>
      <c r="WAP10"/>
      <c r="WAQ10"/>
      <c r="WAR10"/>
      <c r="WAS10"/>
      <c r="WAT10"/>
      <c r="WAU10"/>
      <c r="WAV10"/>
      <c r="WAW10"/>
      <c r="WAX10"/>
      <c r="WAY10"/>
      <c r="WAZ10"/>
      <c r="WBA10"/>
      <c r="WBB10"/>
      <c r="WBC10"/>
      <c r="WBD10"/>
      <c r="WBE10"/>
      <c r="WBF10"/>
      <c r="WBG10"/>
      <c r="WBH10"/>
      <c r="WBI10"/>
      <c r="WBJ10"/>
      <c r="WBK10"/>
      <c r="WBL10"/>
      <c r="WBM10"/>
      <c r="WBN10"/>
      <c r="WBO10"/>
      <c r="WBP10"/>
      <c r="WBQ10"/>
      <c r="WBR10"/>
      <c r="WBS10"/>
      <c r="WBT10"/>
      <c r="WBU10"/>
      <c r="WBV10"/>
      <c r="WBW10"/>
      <c r="WBX10"/>
      <c r="WBY10"/>
      <c r="WBZ10"/>
      <c r="WCA10"/>
      <c r="WCB10"/>
      <c r="WCC10"/>
      <c r="WCD10"/>
      <c r="WCE10"/>
      <c r="WCF10"/>
      <c r="WCG10"/>
      <c r="WCH10"/>
      <c r="WCI10"/>
      <c r="WCJ10"/>
      <c r="WCK10"/>
      <c r="WCL10"/>
      <c r="WCM10"/>
      <c r="WCN10"/>
      <c r="WCO10"/>
      <c r="WCP10"/>
      <c r="WCQ10"/>
      <c r="WCR10"/>
      <c r="WCS10"/>
      <c r="WCT10"/>
      <c r="WCU10"/>
      <c r="WCV10"/>
      <c r="WCW10"/>
      <c r="WCX10"/>
      <c r="WCY10"/>
      <c r="WCZ10"/>
      <c r="WDA10"/>
      <c r="WDB10"/>
      <c r="WDC10"/>
      <c r="WDD10"/>
      <c r="WDE10"/>
      <c r="WDF10"/>
      <c r="WDG10"/>
      <c r="WDH10"/>
      <c r="WDI10"/>
      <c r="WDJ10"/>
      <c r="WDK10"/>
      <c r="WDL10"/>
      <c r="WDM10"/>
      <c r="WDN10"/>
      <c r="WDO10"/>
      <c r="WDP10"/>
      <c r="WDQ10"/>
      <c r="WDR10"/>
      <c r="WDS10"/>
      <c r="WDT10"/>
      <c r="WDU10"/>
      <c r="WDV10"/>
      <c r="WDW10"/>
      <c r="WDX10"/>
      <c r="WDY10"/>
      <c r="WDZ10"/>
      <c r="WEA10"/>
      <c r="WEB10"/>
      <c r="WEC10"/>
      <c r="WED10"/>
      <c r="WEE10"/>
      <c r="WEF10"/>
      <c r="WEG10"/>
      <c r="WEH10"/>
      <c r="WEI10"/>
      <c r="WEJ10"/>
      <c r="WEK10"/>
      <c r="WEL10"/>
      <c r="WEM10"/>
      <c r="WEN10"/>
      <c r="WEO10"/>
      <c r="WEP10"/>
      <c r="WEQ10"/>
      <c r="WER10"/>
      <c r="WES10"/>
      <c r="WET10"/>
      <c r="WEU10"/>
      <c r="WEV10"/>
      <c r="WEW10"/>
      <c r="WEX10"/>
      <c r="WEY10"/>
      <c r="WEZ10"/>
      <c r="WFA10"/>
      <c r="WFB10"/>
      <c r="WFC10"/>
      <c r="WFD10"/>
      <c r="WFE10"/>
      <c r="WFF10"/>
      <c r="WFG10"/>
      <c r="WFH10"/>
      <c r="WFI10"/>
      <c r="WFJ10"/>
      <c r="WFK10"/>
      <c r="WFL10"/>
      <c r="WFM10"/>
      <c r="WFN10"/>
      <c r="WFO10"/>
      <c r="WFP10"/>
      <c r="WFQ10"/>
      <c r="WFR10"/>
      <c r="WFS10"/>
      <c r="WFT10"/>
      <c r="WFU10"/>
      <c r="WFV10"/>
      <c r="WFW10"/>
      <c r="WFX10"/>
      <c r="WFY10"/>
      <c r="WFZ10"/>
      <c r="WGA10"/>
      <c r="WGB10"/>
      <c r="WGC10"/>
      <c r="WGD10"/>
      <c r="WGE10"/>
      <c r="WGF10"/>
      <c r="WGG10"/>
      <c r="WGH10"/>
      <c r="WGI10"/>
      <c r="WGJ10"/>
      <c r="WGK10"/>
      <c r="WGL10"/>
      <c r="WGM10"/>
      <c r="WGN10"/>
      <c r="WGO10"/>
      <c r="WGP10"/>
      <c r="WGQ10"/>
      <c r="WGR10"/>
      <c r="WGS10"/>
      <c r="WGT10"/>
      <c r="WGU10"/>
      <c r="WGV10"/>
      <c r="WGW10"/>
      <c r="WGX10"/>
      <c r="WGY10"/>
      <c r="WGZ10"/>
      <c r="WHA10"/>
      <c r="WHB10"/>
      <c r="WHC10"/>
      <c r="WHD10"/>
      <c r="WHE10"/>
      <c r="WHF10"/>
      <c r="WHG10"/>
      <c r="WHH10"/>
      <c r="WHI10"/>
      <c r="WHJ10"/>
      <c r="WHK10"/>
      <c r="WHL10"/>
      <c r="WHM10"/>
      <c r="WHN10"/>
      <c r="WHO10"/>
      <c r="WHP10"/>
      <c r="WHQ10"/>
      <c r="WHR10"/>
      <c r="WHS10"/>
      <c r="WHT10"/>
      <c r="WHU10"/>
      <c r="WHV10"/>
      <c r="WHW10"/>
      <c r="WHX10"/>
      <c r="WHY10"/>
      <c r="WHZ10"/>
      <c r="WIA10"/>
      <c r="WIB10"/>
      <c r="WIC10"/>
      <c r="WID10"/>
      <c r="WIE10"/>
      <c r="WIF10"/>
      <c r="WIG10"/>
      <c r="WIH10"/>
      <c r="WII10"/>
      <c r="WIJ10"/>
      <c r="WIK10"/>
      <c r="WIL10"/>
      <c r="WIM10"/>
      <c r="WIN10"/>
      <c r="WIO10"/>
      <c r="WIP10"/>
      <c r="WIQ10"/>
      <c r="WIR10"/>
      <c r="WIS10"/>
      <c r="WIT10"/>
      <c r="WIU10"/>
      <c r="WIV10"/>
      <c r="WIW10"/>
      <c r="WIX10"/>
      <c r="WIY10"/>
      <c r="WIZ10"/>
      <c r="WJA10"/>
      <c r="WJB10"/>
      <c r="WJC10"/>
      <c r="WJD10"/>
      <c r="WJE10"/>
      <c r="WJF10"/>
      <c r="WJG10"/>
      <c r="WJH10"/>
      <c r="WJI10"/>
      <c r="WJJ10"/>
      <c r="WJK10"/>
      <c r="WJL10"/>
      <c r="WJM10"/>
      <c r="WJN10"/>
      <c r="WJO10"/>
      <c r="WJP10"/>
      <c r="WJQ10"/>
      <c r="WJR10"/>
      <c r="WJS10"/>
      <c r="WJT10"/>
      <c r="WJU10"/>
      <c r="WJV10"/>
      <c r="WJW10"/>
      <c r="WJX10"/>
      <c r="WJY10"/>
      <c r="WJZ10"/>
      <c r="WKA10"/>
      <c r="WKB10"/>
      <c r="WKC10"/>
      <c r="WKD10"/>
      <c r="WKE10"/>
      <c r="WKF10"/>
      <c r="WKG10"/>
      <c r="WKH10"/>
      <c r="WKI10"/>
      <c r="WKJ10"/>
      <c r="WKK10"/>
      <c r="WKL10"/>
      <c r="WKM10"/>
      <c r="WKN10"/>
      <c r="WKO10"/>
      <c r="WKP10"/>
      <c r="WKQ10"/>
      <c r="WKR10"/>
      <c r="WKS10"/>
      <c r="WKT10"/>
      <c r="WKU10"/>
      <c r="WKV10"/>
      <c r="WKW10"/>
      <c r="WKX10"/>
      <c r="WKY10"/>
      <c r="WKZ10"/>
      <c r="WLA10"/>
      <c r="WLB10"/>
      <c r="WLC10"/>
      <c r="WLD10"/>
      <c r="WLE10"/>
      <c r="WLF10"/>
      <c r="WLG10"/>
      <c r="WLH10"/>
      <c r="WLI10"/>
      <c r="WLJ10"/>
      <c r="WLK10"/>
      <c r="WLL10"/>
      <c r="WLM10"/>
      <c r="WLN10"/>
      <c r="WLO10"/>
      <c r="WLP10"/>
      <c r="WLQ10"/>
      <c r="WLR10"/>
      <c r="WLS10"/>
      <c r="WLT10"/>
      <c r="WLU10"/>
      <c r="WLV10"/>
      <c r="WLW10"/>
      <c r="WLX10"/>
      <c r="WLY10"/>
      <c r="WLZ10"/>
      <c r="WMA10"/>
      <c r="WMB10"/>
      <c r="WMC10"/>
      <c r="WMD10"/>
      <c r="WME10"/>
      <c r="WMF10"/>
      <c r="WMG10"/>
      <c r="WMH10"/>
      <c r="WMI10"/>
      <c r="WMJ10"/>
      <c r="WMK10"/>
      <c r="WML10"/>
      <c r="WMM10"/>
      <c r="WMN10"/>
      <c r="WMO10"/>
      <c r="WMP10"/>
      <c r="WMQ10"/>
      <c r="WMR10"/>
      <c r="WMS10"/>
      <c r="WMT10"/>
      <c r="WMU10"/>
      <c r="WMV10"/>
      <c r="WMW10"/>
      <c r="WMX10"/>
      <c r="WMY10"/>
      <c r="WMZ10"/>
      <c r="WNA10"/>
      <c r="WNB10"/>
      <c r="WNC10"/>
      <c r="WND10"/>
      <c r="WNE10"/>
      <c r="WNF10"/>
      <c r="WNG10"/>
      <c r="WNH10"/>
      <c r="WNI10"/>
      <c r="WNJ10"/>
      <c r="WNK10"/>
      <c r="WNL10"/>
      <c r="WNM10"/>
      <c r="WNN10"/>
      <c r="WNO10"/>
      <c r="WNP10"/>
      <c r="WNQ10"/>
      <c r="WNR10"/>
      <c r="WNS10"/>
      <c r="WNT10"/>
      <c r="WNU10"/>
      <c r="WNV10"/>
      <c r="WNW10"/>
      <c r="WNX10"/>
      <c r="WNY10"/>
      <c r="WNZ10"/>
      <c r="WOA10"/>
      <c r="WOB10"/>
      <c r="WOC10"/>
      <c r="WOD10"/>
      <c r="WOE10"/>
      <c r="WOF10"/>
      <c r="WOG10"/>
      <c r="WOH10"/>
      <c r="WOI10"/>
      <c r="WOJ10"/>
      <c r="WOK10"/>
      <c r="WOL10"/>
      <c r="WOM10"/>
      <c r="WON10"/>
      <c r="WOO10"/>
      <c r="WOP10"/>
      <c r="WOQ10"/>
      <c r="WOR10"/>
      <c r="WOS10"/>
      <c r="WOT10"/>
      <c r="WOU10"/>
      <c r="WOV10"/>
      <c r="WOW10"/>
      <c r="WOX10"/>
      <c r="WOY10"/>
      <c r="WOZ10"/>
      <c r="WPA10"/>
      <c r="WPB10"/>
      <c r="WPC10"/>
      <c r="WPD10"/>
      <c r="WPE10"/>
      <c r="WPF10"/>
      <c r="WPG10"/>
      <c r="WPH10"/>
      <c r="WPI10"/>
      <c r="WPJ10"/>
      <c r="WPK10"/>
      <c r="WPL10"/>
      <c r="WPM10"/>
      <c r="WPN10"/>
      <c r="WPO10"/>
      <c r="WPP10"/>
      <c r="WPQ10"/>
      <c r="WPR10"/>
      <c r="WPS10"/>
      <c r="WPT10"/>
      <c r="WPU10"/>
      <c r="WPV10"/>
      <c r="WPW10"/>
      <c r="WPX10"/>
      <c r="WPY10"/>
      <c r="WPZ10"/>
      <c r="WQA10"/>
      <c r="WQB10"/>
      <c r="WQC10"/>
      <c r="WQD10"/>
      <c r="WQE10"/>
      <c r="WQF10"/>
      <c r="WQG10"/>
      <c r="WQH10"/>
      <c r="WQI10"/>
      <c r="WQJ10"/>
      <c r="WQK10"/>
      <c r="WQL10"/>
      <c r="WQM10"/>
      <c r="WQN10"/>
      <c r="WQO10"/>
      <c r="WQP10"/>
      <c r="WQQ10"/>
      <c r="WQR10"/>
      <c r="WQS10"/>
      <c r="WQT10"/>
      <c r="WQU10"/>
      <c r="WQV10"/>
      <c r="WQW10"/>
      <c r="WQX10"/>
      <c r="WQY10"/>
      <c r="WQZ10"/>
      <c r="WRA10"/>
      <c r="WRB10"/>
      <c r="WRC10"/>
      <c r="WRD10"/>
      <c r="WRE10"/>
      <c r="WRF10"/>
      <c r="WRG10"/>
      <c r="WRH10"/>
      <c r="WRI10"/>
      <c r="WRJ10"/>
      <c r="WRK10"/>
      <c r="WRL10"/>
      <c r="WRM10"/>
      <c r="WRN10"/>
      <c r="WRO10"/>
      <c r="WRP10"/>
      <c r="WRQ10"/>
      <c r="WRR10"/>
      <c r="WRS10"/>
      <c r="WRT10"/>
      <c r="WRU10"/>
      <c r="WRV10"/>
      <c r="WRW10"/>
      <c r="WRX10"/>
      <c r="WRY10"/>
      <c r="WRZ10"/>
      <c r="WSA10"/>
      <c r="WSB10"/>
      <c r="WSC10"/>
      <c r="WSD10"/>
      <c r="WSE10"/>
      <c r="WSF10"/>
      <c r="WSG10"/>
      <c r="WSH10"/>
      <c r="WSI10"/>
      <c r="WSJ10"/>
      <c r="WSK10"/>
      <c r="WSL10"/>
      <c r="WSM10"/>
      <c r="WSN10"/>
      <c r="WSO10"/>
      <c r="WSP10"/>
      <c r="WSQ10"/>
      <c r="WSR10"/>
      <c r="WSS10"/>
      <c r="WST10"/>
      <c r="WSU10"/>
      <c r="WSV10"/>
      <c r="WSW10"/>
      <c r="WSX10"/>
      <c r="WSY10"/>
      <c r="WSZ10"/>
      <c r="WTA10"/>
      <c r="WTB10"/>
      <c r="WTC10"/>
      <c r="WTD10"/>
      <c r="WTE10"/>
      <c r="WTF10"/>
      <c r="WTG10"/>
      <c r="WTH10"/>
      <c r="WTI10"/>
      <c r="WTJ10"/>
      <c r="WTK10"/>
      <c r="WTL10"/>
      <c r="WTM10"/>
      <c r="WTN10"/>
      <c r="WTO10"/>
      <c r="WTP10"/>
      <c r="WTQ10"/>
      <c r="WTR10"/>
      <c r="WTS10"/>
      <c r="WTT10"/>
      <c r="WTU10"/>
      <c r="WTV10"/>
      <c r="WTW10"/>
      <c r="WTX10"/>
      <c r="WTY10"/>
      <c r="WTZ10"/>
      <c r="WUA10"/>
      <c r="WUB10"/>
      <c r="WUC10"/>
      <c r="WUD10"/>
      <c r="WUE10"/>
      <c r="WUF10"/>
      <c r="WUG10"/>
      <c r="WUH10"/>
      <c r="WUI10"/>
      <c r="WUJ10"/>
      <c r="WUK10"/>
      <c r="WUL10"/>
      <c r="WUM10"/>
      <c r="WUN10"/>
      <c r="WUO10"/>
      <c r="WUP10"/>
      <c r="WUQ10"/>
      <c r="WUR10"/>
      <c r="WUS10"/>
      <c r="WUT10"/>
      <c r="WUU10"/>
      <c r="WUV10"/>
      <c r="WUW10"/>
      <c r="WUX10"/>
      <c r="WUY10"/>
      <c r="WUZ10"/>
      <c r="WVA10"/>
      <c r="WVB10"/>
      <c r="WVC10"/>
      <c r="WVD10"/>
      <c r="WVE10"/>
      <c r="WVF10"/>
      <c r="WVG10"/>
      <c r="WVH10"/>
      <c r="WVI10"/>
      <c r="WVJ10"/>
      <c r="WVK10"/>
      <c r="WVL10"/>
      <c r="WVM10"/>
      <c r="WVN10"/>
      <c r="WVO10"/>
      <c r="WVP10"/>
      <c r="WVQ10"/>
      <c r="WVR10"/>
      <c r="WVS10"/>
      <c r="WVT10"/>
      <c r="WVU10"/>
      <c r="WVV10"/>
      <c r="WVW10"/>
      <c r="WVX10"/>
      <c r="WVY10"/>
      <c r="WVZ10"/>
      <c r="WWA10"/>
      <c r="WWB10"/>
      <c r="WWC10"/>
      <c r="WWD10"/>
      <c r="WWE10"/>
      <c r="WWF10"/>
      <c r="WWG10"/>
      <c r="WWH10"/>
      <c r="WWI10"/>
      <c r="WWJ10"/>
      <c r="WWK10"/>
      <c r="WWL10"/>
      <c r="WWM10"/>
      <c r="WWN10"/>
      <c r="WWO10"/>
      <c r="WWP10"/>
      <c r="WWQ10"/>
      <c r="WWR10"/>
      <c r="WWS10"/>
      <c r="WWT10"/>
      <c r="WWU10"/>
      <c r="WWV10"/>
      <c r="WWW10"/>
      <c r="WWX10"/>
      <c r="WWY10"/>
      <c r="WWZ10"/>
      <c r="WXA10"/>
      <c r="WXB10"/>
      <c r="WXC10"/>
      <c r="WXD10"/>
      <c r="WXE10"/>
      <c r="WXF10"/>
      <c r="WXG10"/>
      <c r="WXH10"/>
      <c r="WXI10"/>
      <c r="WXJ10"/>
      <c r="WXK10"/>
      <c r="WXL10"/>
      <c r="WXM10"/>
      <c r="WXN10"/>
      <c r="WXO10"/>
      <c r="WXP10"/>
      <c r="WXQ10"/>
      <c r="WXR10"/>
      <c r="WXS10"/>
      <c r="WXT10"/>
      <c r="WXU10"/>
      <c r="WXV10"/>
      <c r="WXW10"/>
      <c r="WXX10"/>
      <c r="WXY10"/>
      <c r="WXZ10"/>
      <c r="WYA10"/>
      <c r="WYB10"/>
      <c r="WYC10"/>
      <c r="WYD10"/>
      <c r="WYE10"/>
      <c r="WYF10"/>
      <c r="WYG10"/>
      <c r="WYH10"/>
      <c r="WYI10"/>
      <c r="WYJ10"/>
      <c r="WYK10"/>
      <c r="WYL10"/>
      <c r="WYM10"/>
      <c r="WYN10"/>
      <c r="WYO10"/>
      <c r="WYP10"/>
      <c r="WYQ10"/>
      <c r="WYR10"/>
      <c r="WYS10"/>
      <c r="WYT10"/>
      <c r="WYU10"/>
      <c r="WYV10"/>
      <c r="WYW10"/>
      <c r="WYX10"/>
      <c r="WYY10"/>
      <c r="WYZ10"/>
      <c r="WZA10"/>
      <c r="WZB10"/>
      <c r="WZC10"/>
      <c r="WZD10"/>
      <c r="WZE10"/>
      <c r="WZF10"/>
      <c r="WZG10"/>
      <c r="WZH10"/>
      <c r="WZI10"/>
      <c r="WZJ10"/>
      <c r="WZK10"/>
      <c r="WZL10"/>
      <c r="WZM10"/>
      <c r="WZN10"/>
      <c r="WZO10"/>
      <c r="WZP10"/>
      <c r="WZQ10"/>
      <c r="WZR10"/>
      <c r="WZS10"/>
      <c r="WZT10"/>
      <c r="WZU10"/>
      <c r="WZV10"/>
      <c r="WZW10"/>
      <c r="WZX10"/>
      <c r="WZY10"/>
      <c r="WZZ10"/>
      <c r="XAA10"/>
      <c r="XAB10"/>
      <c r="XAC10"/>
      <c r="XAD10"/>
      <c r="XAE10"/>
      <c r="XAF10"/>
      <c r="XAG10"/>
      <c r="XAH10"/>
      <c r="XAI10"/>
      <c r="XAJ10"/>
      <c r="XAK10"/>
      <c r="XAL10"/>
      <c r="XAM10"/>
      <c r="XAN10"/>
      <c r="XAO10"/>
      <c r="XAP10"/>
      <c r="XAQ10"/>
      <c r="XAR10"/>
      <c r="XAS10"/>
      <c r="XAT10"/>
      <c r="XAU10"/>
      <c r="XAV10"/>
      <c r="XAW10"/>
      <c r="XAX10"/>
      <c r="XAY10"/>
      <c r="XAZ10"/>
      <c r="XBA10"/>
      <c r="XBB10"/>
      <c r="XBC10"/>
      <c r="XBD10"/>
      <c r="XBE10"/>
      <c r="XBF10"/>
      <c r="XBG10"/>
      <c r="XBH10"/>
      <c r="XBI10"/>
      <c r="XBJ10"/>
      <c r="XBK10"/>
      <c r="XBL10"/>
      <c r="XBM10"/>
      <c r="XBN10"/>
      <c r="XBO10"/>
      <c r="XBP10"/>
      <c r="XBQ10"/>
      <c r="XBR10"/>
      <c r="XBS10"/>
      <c r="XBT10"/>
      <c r="XBU10"/>
      <c r="XBV10"/>
      <c r="XBW10"/>
      <c r="XBX10"/>
      <c r="XBY10"/>
      <c r="XBZ10"/>
      <c r="XCA10"/>
      <c r="XCB10"/>
      <c r="XCC10"/>
      <c r="XCD10"/>
      <c r="XCE10"/>
      <c r="XCF10"/>
      <c r="XCG10"/>
      <c r="XCH10"/>
      <c r="XCI10"/>
      <c r="XCJ10"/>
      <c r="XCK10"/>
      <c r="XCL10"/>
      <c r="XCM10"/>
      <c r="XCN10"/>
      <c r="XCO10"/>
      <c r="XCP10"/>
      <c r="XCQ10"/>
      <c r="XCR10"/>
      <c r="XCS10"/>
      <c r="XCT10"/>
      <c r="XCU10"/>
      <c r="XCV10"/>
      <c r="XCW10"/>
      <c r="XCX10"/>
      <c r="XCY10"/>
      <c r="XCZ10"/>
      <c r="XDA10"/>
      <c r="XDB10"/>
      <c r="XDC10"/>
      <c r="XDD10"/>
      <c r="XDE10"/>
      <c r="XDF10"/>
      <c r="XDG10"/>
      <c r="XDH10"/>
      <c r="XDI10"/>
      <c r="XDJ10"/>
      <c r="XDK10"/>
      <c r="XDL10"/>
      <c r="XDM10"/>
      <c r="XDN10"/>
      <c r="XDO10"/>
      <c r="XDP10"/>
      <c r="XDQ10"/>
      <c r="XDR10"/>
      <c r="XDS10"/>
      <c r="XDT10"/>
      <c r="XDU10"/>
      <c r="XDV10"/>
      <c r="XDW10"/>
      <c r="XDX10"/>
      <c r="XDY10"/>
      <c r="XDZ10"/>
      <c r="XEA10"/>
      <c r="XEB10"/>
      <c r="XEC10"/>
      <c r="XED10"/>
      <c r="XEE10"/>
      <c r="XEF10"/>
      <c r="XEG10"/>
      <c r="XEH10"/>
      <c r="XEI10"/>
      <c r="XEJ10"/>
      <c r="XEK10"/>
      <c r="XEL10"/>
      <c r="XEM10"/>
      <c r="XEN10"/>
      <c r="XEO10"/>
      <c r="XEP10"/>
      <c r="XEQ10"/>
      <c r="XER10"/>
      <c r="XES10"/>
      <c r="XET10"/>
      <c r="XEU10"/>
      <c r="XEV10"/>
      <c r="XEW10"/>
      <c r="XEX10"/>
      <c r="XEY10"/>
      <c r="XEZ10"/>
      <c r="XFA10"/>
      <c r="XFB10"/>
      <c r="XFC10"/>
      <c r="XFD10"/>
    </row>
    <row r="11" spans="1:16384">
      <c r="A11" s="75" t="s">
        <v>621</v>
      </c>
      <c r="B11" s="85" t="e">
        <f>VLOOKUP($B$9,$D:$M,10,0)</f>
        <v>#N/A</v>
      </c>
      <c r="I11" s="39"/>
      <c r="J11" s="154"/>
      <c r="L11" s="39"/>
      <c r="M11" s="39"/>
      <c r="N11" s="81"/>
      <c r="S11" s="86"/>
      <c r="T11" s="86"/>
      <c r="U11" s="86"/>
      <c r="V11" s="86"/>
      <c r="W11" s="86"/>
      <c r="X11" s="86"/>
      <c r="Y11" s="86"/>
      <c r="Z11" s="86"/>
      <c r="AA11" s="86"/>
      <c r="AB11" s="86"/>
      <c r="AC11" s="86"/>
      <c r="AD11" s="86"/>
      <c r="AE11" s="86"/>
      <c r="AF11" s="86"/>
      <c r="AG11" s="86"/>
      <c r="AI11" s="39">
        <f t="shared" si="16"/>
        <v>0.95254135271916041</v>
      </c>
      <c r="AJ11" t="b">
        <f t="shared" si="10"/>
        <v>1</v>
      </c>
      <c r="AL11" s="37">
        <v>4450</v>
      </c>
      <c r="AM11" s="158">
        <v>1088</v>
      </c>
      <c r="AN11" s="37">
        <v>0.95</v>
      </c>
      <c r="AO11" s="160">
        <v>17250</v>
      </c>
      <c r="AP11" s="37">
        <v>25.24</v>
      </c>
      <c r="AQ11" t="s">
        <v>596</v>
      </c>
      <c r="AR11" s="159">
        <v>15.05</v>
      </c>
      <c r="AS11" s="37">
        <v>-0.05</v>
      </c>
      <c r="AT11" s="37">
        <v>165150</v>
      </c>
      <c r="AU11" s="37">
        <v>-4.53</v>
      </c>
      <c r="AV11" s="37">
        <v>2.87</v>
      </c>
      <c r="AW11" s="37">
        <v>1.4999999999999999E-4</v>
      </c>
      <c r="BH11" s="154"/>
    </row>
    <row r="12" spans="1:16384">
      <c r="A12" s="75" t="s">
        <v>622</v>
      </c>
      <c r="B12" s="84" t="e">
        <f>VLOOKUP($B$9,$D:$O,12,0)</f>
        <v>#N/A</v>
      </c>
      <c r="I12" s="39"/>
      <c r="J12" s="154"/>
      <c r="L12" s="39"/>
      <c r="M12" s="39"/>
      <c r="N12" s="81"/>
      <c r="S12" s="86"/>
      <c r="T12" s="86"/>
      <c r="U12" s="86"/>
      <c r="V12" s="86"/>
      <c r="W12" s="86"/>
      <c r="X12" s="86"/>
      <c r="Y12" s="86"/>
      <c r="Z12" s="86"/>
      <c r="AA12" s="86"/>
      <c r="AB12" s="86"/>
      <c r="AC12" s="86"/>
      <c r="AD12" s="86"/>
      <c r="AE12" s="86"/>
      <c r="AF12" s="86"/>
      <c r="AG12" s="86"/>
      <c r="AI12" s="39">
        <f t="shared" si="16"/>
        <v>0.9553023421473319</v>
      </c>
      <c r="AJ12" t="b">
        <f t="shared" si="10"/>
        <v>1</v>
      </c>
      <c r="AL12" s="37">
        <v>135050</v>
      </c>
      <c r="AM12" s="158">
        <v>1036.5</v>
      </c>
      <c r="AN12" s="37">
        <v>0.94</v>
      </c>
      <c r="AO12" s="160">
        <v>17300</v>
      </c>
      <c r="AP12" s="37">
        <v>24.55</v>
      </c>
      <c r="AQ12" t="s">
        <v>596</v>
      </c>
      <c r="AR12" s="159">
        <v>15.9</v>
      </c>
      <c r="AS12" s="37">
        <v>-0.06</v>
      </c>
      <c r="AT12" s="37">
        <v>823200</v>
      </c>
      <c r="AU12" s="37">
        <v>-4.66</v>
      </c>
      <c r="AV12" s="37">
        <v>3.04</v>
      </c>
      <c r="AW12" s="37">
        <v>1.7000000000000001E-4</v>
      </c>
    </row>
    <row r="13" spans="1:16384">
      <c r="A13" s="75" t="s">
        <v>624</v>
      </c>
      <c r="B13" s="75" t="e">
        <f>VLOOKUP($B$9,$D:$N,11,0)*50</f>
        <v>#N/A</v>
      </c>
      <c r="I13" s="39"/>
      <c r="J13" s="154"/>
      <c r="L13" s="39"/>
      <c r="M13" s="39"/>
      <c r="N13" s="81"/>
      <c r="S13" s="86"/>
      <c r="T13" s="86"/>
      <c r="U13" s="86"/>
      <c r="V13" s="86"/>
      <c r="W13" s="86"/>
      <c r="X13" s="86"/>
      <c r="Y13" s="86"/>
      <c r="Z13" s="86"/>
      <c r="AA13" s="86"/>
      <c r="AB13" s="86"/>
      <c r="AC13" s="86"/>
      <c r="AD13" s="86"/>
      <c r="AE13" s="86"/>
      <c r="AF13" s="86"/>
      <c r="AG13" s="86"/>
      <c r="AI13" s="39">
        <f t="shared" si="16"/>
        <v>0.95806333157550339</v>
      </c>
      <c r="AJ13" t="b">
        <f t="shared" si="10"/>
        <v>1</v>
      </c>
      <c r="AL13" s="37">
        <v>5050</v>
      </c>
      <c r="AM13" s="158">
        <v>997.75</v>
      </c>
      <c r="AN13" s="37">
        <v>0.94</v>
      </c>
      <c r="AO13" s="160">
        <v>17350</v>
      </c>
      <c r="AP13" s="37">
        <v>24.31</v>
      </c>
      <c r="AQ13" t="s">
        <v>596</v>
      </c>
      <c r="AR13" s="159">
        <v>18.3</v>
      </c>
      <c r="AS13" s="37">
        <v>-0.06</v>
      </c>
      <c r="AT13" s="37">
        <v>196450</v>
      </c>
      <c r="AU13" s="37">
        <v>-5.0999999999999996</v>
      </c>
      <c r="AV13" s="37">
        <v>3.36</v>
      </c>
      <c r="AW13" s="37">
        <v>1.9000000000000001E-4</v>
      </c>
    </row>
    <row r="14" spans="1:16384">
      <c r="I14" s="39"/>
      <c r="J14" s="154"/>
      <c r="L14" s="39"/>
      <c r="M14" s="39"/>
      <c r="N14" s="81"/>
      <c r="S14" s="86"/>
      <c r="T14" s="86"/>
      <c r="U14" s="86"/>
      <c r="V14" s="86"/>
      <c r="W14" s="86"/>
      <c r="X14" s="86"/>
      <c r="Y14" s="86"/>
      <c r="Z14" s="86"/>
      <c r="AA14" s="86"/>
      <c r="AB14" s="86"/>
      <c r="AC14" s="86"/>
      <c r="AD14" s="86"/>
      <c r="AE14" s="86"/>
      <c r="AF14" s="86"/>
      <c r="AG14" s="86"/>
      <c r="AI14" s="39">
        <f t="shared" si="16"/>
        <v>0.96082432100367487</v>
      </c>
      <c r="AJ14" t="b">
        <f t="shared" si="10"/>
        <v>1</v>
      </c>
      <c r="AL14" s="37">
        <v>132450</v>
      </c>
      <c r="AM14" s="158">
        <v>955.05</v>
      </c>
      <c r="AN14" s="37">
        <v>0.93</v>
      </c>
      <c r="AO14" s="160">
        <v>17400</v>
      </c>
      <c r="AP14" s="37">
        <v>23.67</v>
      </c>
      <c r="AQ14" t="s">
        <v>596</v>
      </c>
      <c r="AR14" s="159">
        <v>19.600000000000001</v>
      </c>
      <c r="AS14" s="37">
        <v>-7.0000000000000007E-2</v>
      </c>
      <c r="AT14" s="37">
        <v>1126050</v>
      </c>
      <c r="AU14" s="37">
        <v>-5.29</v>
      </c>
      <c r="AV14" s="37">
        <v>3.58</v>
      </c>
      <c r="AW14" s="37">
        <v>2.1000000000000001E-4</v>
      </c>
    </row>
    <row r="15" spans="1:16384">
      <c r="A15" s="90" t="s">
        <v>627</v>
      </c>
      <c r="I15" s="39"/>
      <c r="J15" s="154"/>
      <c r="L15" s="39"/>
      <c r="M15" s="39"/>
      <c r="N15" s="81"/>
      <c r="S15" s="86"/>
      <c r="T15" s="86"/>
      <c r="U15" s="86"/>
      <c r="V15" s="86"/>
      <c r="W15" s="86"/>
      <c r="X15" s="86"/>
      <c r="Y15" s="86"/>
      <c r="Z15" s="86"/>
      <c r="AA15" s="86"/>
      <c r="AB15" s="86"/>
      <c r="AC15" s="86"/>
      <c r="AD15" s="86"/>
      <c r="AE15" s="86"/>
      <c r="AF15" s="86"/>
      <c r="AG15" s="86"/>
      <c r="AI15" s="39">
        <f t="shared" si="16"/>
        <v>0.96358531043184636</v>
      </c>
      <c r="AJ15" t="b">
        <f t="shared" si="10"/>
        <v>1</v>
      </c>
      <c r="AL15" s="37">
        <v>10800</v>
      </c>
      <c r="AM15" s="158">
        <v>919.05</v>
      </c>
      <c r="AN15" s="37">
        <v>0.92</v>
      </c>
      <c r="AO15" s="160">
        <v>17450</v>
      </c>
      <c r="AP15" s="37">
        <v>23.29</v>
      </c>
      <c r="AQ15" t="s">
        <v>596</v>
      </c>
      <c r="AR15" s="159">
        <v>22.05</v>
      </c>
      <c r="AS15" s="37">
        <v>-0.08</v>
      </c>
      <c r="AT15" s="37">
        <v>58050</v>
      </c>
      <c r="AU15" s="37">
        <v>-5.68</v>
      </c>
      <c r="AV15" s="37">
        <v>3.9</v>
      </c>
      <c r="AW15" s="37">
        <v>2.3000000000000001E-4</v>
      </c>
    </row>
    <row r="16" spans="1:16384">
      <c r="A16" s="90" t="s">
        <v>628</v>
      </c>
      <c r="B16" s="91">
        <f>B6-3</f>
        <v>44480</v>
      </c>
      <c r="I16" s="39"/>
      <c r="J16" s="154"/>
      <c r="L16" s="39"/>
      <c r="M16" s="39"/>
      <c r="N16" s="81"/>
      <c r="S16" s="86"/>
      <c r="T16" s="86"/>
      <c r="U16" s="86"/>
      <c r="V16" s="86"/>
      <c r="W16" s="86"/>
      <c r="X16" s="86"/>
      <c r="Y16" s="86"/>
      <c r="Z16" s="86"/>
      <c r="AA16" s="86"/>
      <c r="AB16" s="86"/>
      <c r="AC16" s="86"/>
      <c r="AD16" s="86"/>
      <c r="AE16" s="86"/>
      <c r="AF16" s="86"/>
      <c r="AG16" s="86"/>
      <c r="AI16" s="39">
        <f t="shared" si="16"/>
        <v>0.96634629986001774</v>
      </c>
      <c r="AJ16" t="b">
        <f t="shared" si="10"/>
        <v>1</v>
      </c>
      <c r="AL16" s="37">
        <v>730500</v>
      </c>
      <c r="AM16" s="158">
        <v>845.5</v>
      </c>
      <c r="AN16" s="37">
        <v>0.91</v>
      </c>
      <c r="AO16" s="160">
        <v>17500</v>
      </c>
      <c r="AP16" s="37">
        <v>22.95</v>
      </c>
      <c r="AQ16" t="s">
        <v>596</v>
      </c>
      <c r="AR16" s="159">
        <v>25</v>
      </c>
      <c r="AS16" s="37">
        <v>-0.09</v>
      </c>
      <c r="AT16" s="37">
        <v>2613950</v>
      </c>
      <c r="AU16" s="37">
        <v>-6.12</v>
      </c>
      <c r="AV16" s="37">
        <v>4.26</v>
      </c>
      <c r="AW16" s="37">
        <v>2.5000000000000001E-4</v>
      </c>
    </row>
    <row r="17" spans="1:49">
      <c r="A17" s="90" t="s">
        <v>629</v>
      </c>
      <c r="B17" s="79">
        <v>17000</v>
      </c>
      <c r="I17" s="39"/>
      <c r="J17" s="154"/>
      <c r="L17" s="39"/>
      <c r="M17" s="39"/>
      <c r="N17" s="81"/>
      <c r="S17" s="86"/>
      <c r="T17" s="86"/>
      <c r="U17" s="86"/>
      <c r="V17" s="86"/>
      <c r="W17" s="86"/>
      <c r="X17" s="86"/>
      <c r="Y17" s="86"/>
      <c r="Z17" s="86"/>
      <c r="AA17" s="86"/>
      <c r="AB17" s="86"/>
      <c r="AC17" s="86"/>
      <c r="AD17" s="86"/>
      <c r="AE17" s="86"/>
      <c r="AF17" s="86"/>
      <c r="AG17" s="86"/>
      <c r="AI17" s="39">
        <f t="shared" si="16"/>
        <v>0.96910728928818923</v>
      </c>
      <c r="AJ17" t="b">
        <f t="shared" si="10"/>
        <v>1</v>
      </c>
      <c r="AL17" s="37">
        <v>13550</v>
      </c>
      <c r="AM17" s="158">
        <v>813.3</v>
      </c>
      <c r="AN17" s="37">
        <v>0.91</v>
      </c>
      <c r="AO17" s="160">
        <v>17550</v>
      </c>
      <c r="AP17" s="37">
        <v>22.32</v>
      </c>
      <c r="AQ17" t="s">
        <v>596</v>
      </c>
      <c r="AR17" s="159">
        <v>27</v>
      </c>
      <c r="AS17" s="37">
        <v>-0.09</v>
      </c>
      <c r="AT17" s="37">
        <v>193800</v>
      </c>
      <c r="AU17" s="37">
        <v>-6.35</v>
      </c>
      <c r="AV17" s="37">
        <v>4.55</v>
      </c>
      <c r="AW17" s="37">
        <v>2.7999999999999998E-4</v>
      </c>
    </row>
    <row r="18" spans="1:49">
      <c r="A18" s="90" t="s">
        <v>630</v>
      </c>
      <c r="I18" s="39"/>
      <c r="J18" s="154"/>
      <c r="L18" s="39"/>
      <c r="M18" s="39"/>
      <c r="N18" s="81"/>
      <c r="S18" s="86"/>
      <c r="T18" s="86"/>
      <c r="U18" s="86"/>
      <c r="V18" s="86"/>
      <c r="W18" s="86"/>
      <c r="X18" s="86"/>
      <c r="Y18" s="86"/>
      <c r="Z18" s="86"/>
      <c r="AA18" s="86"/>
      <c r="AB18" s="86"/>
      <c r="AC18" s="86"/>
      <c r="AD18" s="86"/>
      <c r="AE18" s="86"/>
      <c r="AF18" s="86"/>
      <c r="AG18" s="86"/>
      <c r="AI18" s="39">
        <f t="shared" si="16"/>
        <v>0.97186827871636072</v>
      </c>
      <c r="AJ18" t="b">
        <f t="shared" si="10"/>
        <v>1</v>
      </c>
      <c r="AL18" s="37">
        <v>309350</v>
      </c>
      <c r="AM18" s="158">
        <v>750</v>
      </c>
      <c r="AN18" s="37">
        <v>0.89</v>
      </c>
      <c r="AO18" s="160">
        <v>17600</v>
      </c>
      <c r="AP18" s="37">
        <v>22</v>
      </c>
      <c r="AQ18" t="s">
        <v>596</v>
      </c>
      <c r="AR18" s="159">
        <v>30.8</v>
      </c>
      <c r="AS18" s="37">
        <v>-0.11</v>
      </c>
      <c r="AT18" s="37">
        <v>1159750</v>
      </c>
      <c r="AU18" s="37">
        <v>-6.84</v>
      </c>
      <c r="AV18" s="37">
        <v>4.97</v>
      </c>
      <c r="AW18" s="37">
        <v>3.1E-4</v>
      </c>
    </row>
    <row r="19" spans="1:49">
      <c r="A19" s="90" t="s">
        <v>631</v>
      </c>
      <c r="I19" s="39"/>
      <c r="J19" s="154"/>
      <c r="L19" s="39"/>
      <c r="M19" s="39"/>
      <c r="N19" s="81"/>
      <c r="S19" s="86"/>
      <c r="T19" s="86"/>
      <c r="U19" s="86"/>
      <c r="V19" s="86"/>
      <c r="W19" s="86"/>
      <c r="X19" s="86"/>
      <c r="Y19" s="86"/>
      <c r="Z19" s="86"/>
      <c r="AA19" s="86"/>
      <c r="AB19" s="86"/>
      <c r="AC19" s="86"/>
      <c r="AD19" s="86"/>
      <c r="AE19" s="86"/>
      <c r="AF19" s="86"/>
      <c r="AG19" s="86"/>
      <c r="AI19" s="39">
        <f t="shared" si="16"/>
        <v>0.97462926814453221</v>
      </c>
      <c r="AJ19" t="b">
        <f t="shared" si="10"/>
        <v>1</v>
      </c>
      <c r="AL19" s="37">
        <v>37500</v>
      </c>
      <c r="AM19" s="158">
        <v>713.45</v>
      </c>
      <c r="AN19" s="37">
        <v>0.88</v>
      </c>
      <c r="AO19" s="160">
        <v>17650</v>
      </c>
      <c r="AP19" s="37">
        <v>21.26</v>
      </c>
      <c r="AQ19" t="s">
        <v>596</v>
      </c>
      <c r="AR19" s="159">
        <v>32.799999999999997</v>
      </c>
      <c r="AS19" s="37">
        <v>-0.12</v>
      </c>
      <c r="AT19" s="37">
        <v>108300</v>
      </c>
      <c r="AU19" s="37">
        <v>-7</v>
      </c>
      <c r="AV19" s="37">
        <v>5.27</v>
      </c>
      <c r="AW19" s="37">
        <v>3.4000000000000002E-4</v>
      </c>
    </row>
    <row r="20" spans="1:49">
      <c r="I20" s="39"/>
      <c r="J20" s="154"/>
      <c r="L20" s="39"/>
      <c r="M20" s="39"/>
      <c r="N20" s="81"/>
      <c r="S20" s="86"/>
      <c r="T20" s="86"/>
      <c r="U20" s="86"/>
      <c r="V20" s="86"/>
      <c r="W20" s="86"/>
      <c r="X20" s="86"/>
      <c r="Y20" s="86"/>
      <c r="Z20" s="86"/>
      <c r="AA20" s="86"/>
      <c r="AB20" s="86"/>
      <c r="AC20" s="86"/>
      <c r="AD20" s="86"/>
      <c r="AE20" s="86"/>
      <c r="AF20" s="86"/>
      <c r="AG20" s="86"/>
      <c r="AI20" s="39">
        <f t="shared" si="16"/>
        <v>0.9773902575727037</v>
      </c>
      <c r="AJ20" t="b">
        <f t="shared" si="10"/>
        <v>1</v>
      </c>
      <c r="AL20" s="37">
        <v>586100</v>
      </c>
      <c r="AM20" s="158">
        <v>659</v>
      </c>
      <c r="AN20" s="37">
        <v>0.87</v>
      </c>
      <c r="AO20" s="160">
        <v>17700</v>
      </c>
      <c r="AP20" s="37">
        <v>20.67</v>
      </c>
      <c r="AQ20" t="s">
        <v>596</v>
      </c>
      <c r="AR20" s="159">
        <v>36</v>
      </c>
      <c r="AS20" s="37">
        <v>-0.13</v>
      </c>
      <c r="AT20" s="37">
        <v>1437050</v>
      </c>
      <c r="AU20" s="37">
        <v>-7.3</v>
      </c>
      <c r="AV20" s="37">
        <v>5.65</v>
      </c>
      <c r="AW20" s="37">
        <v>3.6999999999999999E-4</v>
      </c>
    </row>
    <row r="21" spans="1:49">
      <c r="A21" s="92"/>
      <c r="I21" s="39"/>
      <c r="J21" s="154"/>
      <c r="L21" s="39"/>
      <c r="M21" s="39"/>
      <c r="N21" s="81"/>
      <c r="S21" s="86"/>
      <c r="T21" s="86"/>
      <c r="U21" s="86"/>
      <c r="V21" s="86"/>
      <c r="W21" s="86"/>
      <c r="X21" s="86"/>
      <c r="Y21" s="86"/>
      <c r="Z21" s="86"/>
      <c r="AA21" s="86"/>
      <c r="AB21" s="86"/>
      <c r="AC21" s="86"/>
      <c r="AD21" s="86"/>
      <c r="AE21" s="86"/>
      <c r="AF21" s="86"/>
      <c r="AG21" s="86"/>
      <c r="AI21" s="39">
        <f t="shared" si="16"/>
        <v>0.98015124700087519</v>
      </c>
      <c r="AJ21" t="b">
        <f t="shared" si="10"/>
        <v>0</v>
      </c>
      <c r="AL21" s="37">
        <v>31200</v>
      </c>
      <c r="AM21" s="158">
        <v>614.45000000000005</v>
      </c>
      <c r="AN21" s="37">
        <v>0.86</v>
      </c>
      <c r="AO21" s="160">
        <v>17750</v>
      </c>
      <c r="AP21" s="37">
        <v>20.16</v>
      </c>
      <c r="AQ21" t="s">
        <v>596</v>
      </c>
      <c r="AR21" s="159">
        <v>40.049999999999997</v>
      </c>
      <c r="AS21" s="37">
        <v>-0.14000000000000001</v>
      </c>
      <c r="AT21" s="37">
        <v>120350</v>
      </c>
      <c r="AU21" s="37">
        <v>-7.66</v>
      </c>
      <c r="AV21" s="37">
        <v>6.08</v>
      </c>
      <c r="AW21" s="37">
        <v>4.0999999999999999E-4</v>
      </c>
    </row>
    <row r="22" spans="1:49">
      <c r="A22" s="92"/>
      <c r="I22" s="39"/>
      <c r="J22" s="154"/>
      <c r="L22" s="39"/>
      <c r="M22" s="39"/>
      <c r="N22" s="81"/>
      <c r="S22" s="86"/>
      <c r="T22" s="86"/>
      <c r="U22" s="86"/>
      <c r="V22" s="86"/>
      <c r="W22" s="86"/>
      <c r="X22" s="86"/>
      <c r="Y22" s="86"/>
      <c r="Z22" s="86"/>
      <c r="AA22" s="86"/>
      <c r="AB22" s="86"/>
      <c r="AC22" s="86"/>
      <c r="AD22" s="86"/>
      <c r="AE22" s="86"/>
      <c r="AF22" s="86"/>
      <c r="AG22" s="86"/>
      <c r="AI22" s="39">
        <f t="shared" si="16"/>
        <v>0.98291223642904668</v>
      </c>
      <c r="AJ22" t="b">
        <f t="shared" si="10"/>
        <v>0</v>
      </c>
      <c r="AL22" s="37">
        <v>825550</v>
      </c>
      <c r="AM22" s="158">
        <v>567.85</v>
      </c>
      <c r="AN22" s="37">
        <v>0.84</v>
      </c>
      <c r="AO22" s="160">
        <v>17800</v>
      </c>
      <c r="AP22" s="37">
        <v>19.61</v>
      </c>
      <c r="AQ22" t="s">
        <v>596</v>
      </c>
      <c r="AR22" s="159">
        <v>44.35</v>
      </c>
      <c r="AS22" s="37">
        <v>-0.16</v>
      </c>
      <c r="AT22" s="37">
        <v>1661650</v>
      </c>
      <c r="AU22" s="37">
        <v>-7.99</v>
      </c>
      <c r="AV22" s="37">
        <v>6.52</v>
      </c>
      <c r="AW22" s="37">
        <v>4.4999999999999999E-4</v>
      </c>
    </row>
    <row r="23" spans="1:49">
      <c r="A23" s="92"/>
      <c r="I23" s="39"/>
      <c r="J23" s="154"/>
      <c r="L23" s="39"/>
      <c r="M23" s="39"/>
      <c r="N23" s="81"/>
      <c r="S23" s="86"/>
      <c r="T23" s="86"/>
      <c r="U23" s="86"/>
      <c r="V23" s="86"/>
      <c r="W23" s="86"/>
      <c r="X23" s="86"/>
      <c r="Y23" s="86"/>
      <c r="Z23" s="86"/>
      <c r="AA23" s="86"/>
      <c r="AB23" s="86"/>
      <c r="AC23" s="86"/>
      <c r="AD23" s="86"/>
      <c r="AE23" s="86"/>
      <c r="AF23" s="86"/>
      <c r="AG23" s="86"/>
      <c r="AI23" s="39">
        <f t="shared" si="16"/>
        <v>0.98567322585721817</v>
      </c>
      <c r="AJ23" t="b">
        <f t="shared" si="10"/>
        <v>0</v>
      </c>
      <c r="AL23" s="37">
        <v>38700</v>
      </c>
      <c r="AM23" s="158">
        <v>526.20000000000005</v>
      </c>
      <c r="AN23" s="37">
        <v>0.83</v>
      </c>
      <c r="AO23" s="160">
        <v>17850</v>
      </c>
      <c r="AP23" s="37">
        <v>18.989999999999998</v>
      </c>
      <c r="AQ23" t="s">
        <v>596</v>
      </c>
      <c r="AR23" s="159">
        <v>48.8</v>
      </c>
      <c r="AS23" s="37">
        <v>-0.17</v>
      </c>
      <c r="AT23" s="37">
        <v>109300</v>
      </c>
      <c r="AU23" s="37">
        <v>-8.27</v>
      </c>
      <c r="AV23" s="37">
        <v>6.97</v>
      </c>
      <c r="AW23" s="37">
        <v>5.0000000000000001E-4</v>
      </c>
    </row>
    <row r="24" spans="1:49">
      <c r="A24" s="92"/>
      <c r="I24" s="39"/>
      <c r="J24" s="154"/>
      <c r="L24" s="39"/>
      <c r="M24" s="39"/>
      <c r="N24" s="81"/>
      <c r="S24" s="86"/>
      <c r="T24" s="86"/>
      <c r="U24" s="86"/>
      <c r="V24" s="86"/>
      <c r="W24" s="86"/>
      <c r="X24" s="86"/>
      <c r="Y24" s="86"/>
      <c r="Z24" s="86"/>
      <c r="AA24" s="86"/>
      <c r="AB24" s="86"/>
      <c r="AC24" s="86"/>
      <c r="AD24" s="86"/>
      <c r="AE24" s="86"/>
      <c r="AF24" s="86"/>
      <c r="AG24" s="86"/>
      <c r="AI24" s="39">
        <f t="shared" si="16"/>
        <v>0.98843421528538966</v>
      </c>
      <c r="AJ24" t="b">
        <f t="shared" si="10"/>
        <v>0</v>
      </c>
      <c r="AL24" s="37">
        <v>597100</v>
      </c>
      <c r="AM24" s="158">
        <v>480.5</v>
      </c>
      <c r="AN24" s="37">
        <v>0.8</v>
      </c>
      <c r="AO24" s="160">
        <v>17900</v>
      </c>
      <c r="AP24" s="37">
        <v>18.63</v>
      </c>
      <c r="AQ24" t="s">
        <v>596</v>
      </c>
      <c r="AR24" s="159">
        <v>55.8</v>
      </c>
      <c r="AS24" s="37">
        <v>-0.2</v>
      </c>
      <c r="AT24" s="37">
        <v>1275400</v>
      </c>
      <c r="AU24" s="37">
        <v>-8.74</v>
      </c>
      <c r="AV24" s="37">
        <v>7.51</v>
      </c>
      <c r="AW24" s="37">
        <v>5.5000000000000003E-4</v>
      </c>
    </row>
    <row r="25" spans="1:49">
      <c r="I25" s="39"/>
      <c r="J25" s="154"/>
      <c r="L25" s="39"/>
      <c r="M25" s="39"/>
      <c r="N25" s="81"/>
      <c r="S25" s="86"/>
      <c r="T25" s="86"/>
      <c r="U25" s="86"/>
      <c r="V25" s="86"/>
      <c r="W25" s="86"/>
      <c r="X25" s="86"/>
      <c r="Y25" s="86"/>
      <c r="Z25" s="86"/>
      <c r="AA25" s="86"/>
      <c r="AB25" s="86"/>
      <c r="AC25" s="86"/>
      <c r="AD25" s="86"/>
      <c r="AE25" s="86"/>
      <c r="AF25" s="86"/>
      <c r="AG25" s="86"/>
      <c r="AI25" s="39">
        <f t="shared" si="16"/>
        <v>0.99119520471356115</v>
      </c>
      <c r="AJ25" t="b">
        <f t="shared" si="10"/>
        <v>0</v>
      </c>
      <c r="AL25" s="37">
        <v>70150</v>
      </c>
      <c r="AM25" s="158">
        <v>428.65</v>
      </c>
      <c r="AN25" s="37">
        <v>0.78</v>
      </c>
      <c r="AO25" s="160">
        <v>17950</v>
      </c>
      <c r="AP25" s="37">
        <v>18.13</v>
      </c>
      <c r="AQ25" t="s">
        <v>596</v>
      </c>
      <c r="AR25" s="159">
        <v>62.75</v>
      </c>
      <c r="AS25" s="37">
        <v>-0.22</v>
      </c>
      <c r="AT25" s="37">
        <v>146650</v>
      </c>
      <c r="AU25" s="37">
        <v>-9.09</v>
      </c>
      <c r="AV25" s="37">
        <v>8.02</v>
      </c>
      <c r="AW25" s="37">
        <v>5.9999999999999995E-4</v>
      </c>
    </row>
    <row r="26" spans="1:49">
      <c r="I26" s="39"/>
      <c r="J26" s="154"/>
      <c r="L26" s="39"/>
      <c r="M26" s="39"/>
      <c r="N26" s="81"/>
      <c r="S26" s="86"/>
      <c r="T26" s="86"/>
      <c r="U26" s="86"/>
      <c r="V26" s="86"/>
      <c r="W26" s="86"/>
      <c r="X26" s="86"/>
      <c r="Y26" s="86"/>
      <c r="Z26" s="86"/>
      <c r="AA26" s="86"/>
      <c r="AB26" s="86"/>
      <c r="AC26" s="86"/>
      <c r="AD26" s="86"/>
      <c r="AE26" s="86"/>
      <c r="AF26" s="86"/>
      <c r="AG26" s="86"/>
      <c r="AI26" s="39">
        <f t="shared" si="16"/>
        <v>0.99395619414173264</v>
      </c>
      <c r="AJ26" t="b">
        <f t="shared" si="10"/>
        <v>0</v>
      </c>
      <c r="AL26" s="37">
        <v>985800</v>
      </c>
      <c r="AM26" s="158">
        <v>393.35</v>
      </c>
      <c r="AN26" s="37">
        <v>0.75</v>
      </c>
      <c r="AO26" s="160">
        <v>18000</v>
      </c>
      <c r="AP26" s="37">
        <v>18.14</v>
      </c>
      <c r="AQ26" t="s">
        <v>596</v>
      </c>
      <c r="AR26" s="159">
        <v>75</v>
      </c>
      <c r="AS26" s="37">
        <v>-0.25</v>
      </c>
      <c r="AT26" s="37">
        <v>2482900</v>
      </c>
      <c r="AU26" s="37">
        <v>-9.8000000000000007</v>
      </c>
      <c r="AV26" s="37">
        <v>8.65</v>
      </c>
      <c r="AW26" s="37">
        <v>6.4999999999999997E-4</v>
      </c>
    </row>
    <row r="27" spans="1:49">
      <c r="I27" s="39"/>
      <c r="J27" s="154"/>
      <c r="L27" s="39"/>
      <c r="M27" s="39"/>
      <c r="N27" s="81"/>
      <c r="S27" s="86"/>
      <c r="T27" s="86"/>
      <c r="U27" s="86"/>
      <c r="V27" s="86"/>
      <c r="W27" s="86"/>
      <c r="X27" s="86"/>
      <c r="Y27" s="86"/>
      <c r="Z27" s="86"/>
      <c r="AA27" s="86"/>
      <c r="AB27" s="86"/>
      <c r="AC27" s="86"/>
      <c r="AD27" s="86"/>
      <c r="AE27" s="86"/>
      <c r="AF27" s="86"/>
      <c r="AG27" s="86"/>
      <c r="AI27" s="39">
        <f t="shared" si="16"/>
        <v>0.99671718356990402</v>
      </c>
      <c r="AJ27" t="b">
        <f t="shared" si="10"/>
        <v>0</v>
      </c>
      <c r="AL27" s="37">
        <v>24150</v>
      </c>
      <c r="AM27" s="158">
        <v>365.75</v>
      </c>
      <c r="AN27" s="37">
        <v>0.72</v>
      </c>
      <c r="AO27" s="160">
        <v>18050</v>
      </c>
      <c r="AP27" s="37">
        <v>17.829999999999998</v>
      </c>
      <c r="AQ27" t="s">
        <v>596</v>
      </c>
      <c r="AR27" s="159">
        <v>86</v>
      </c>
      <c r="AS27" s="37">
        <v>-0.28000000000000003</v>
      </c>
      <c r="AT27" s="37">
        <v>94300</v>
      </c>
      <c r="AU27" s="37">
        <v>-10.220000000000001</v>
      </c>
      <c r="AV27" s="37">
        <v>9.17</v>
      </c>
      <c r="AW27" s="37">
        <v>6.9999999999999999E-4</v>
      </c>
    </row>
    <row r="28" spans="1:49">
      <c r="I28" s="39"/>
      <c r="J28" s="154"/>
      <c r="L28" s="39"/>
      <c r="M28" s="39"/>
      <c r="N28" s="81"/>
      <c r="S28" s="86"/>
      <c r="T28" s="86"/>
      <c r="U28" s="86"/>
      <c r="V28" s="86"/>
      <c r="W28" s="86"/>
      <c r="X28" s="86"/>
      <c r="Y28" s="86"/>
      <c r="Z28" s="86"/>
      <c r="AA28" s="86"/>
      <c r="AB28" s="86"/>
      <c r="AC28" s="86"/>
      <c r="AD28" s="86"/>
      <c r="AE28" s="86"/>
      <c r="AF28" s="86"/>
      <c r="AG28" s="86"/>
      <c r="AI28" s="39">
        <f t="shared" si="16"/>
        <v>0.99947817299807551</v>
      </c>
      <c r="AJ28" t="b">
        <f t="shared" si="10"/>
        <v>0</v>
      </c>
      <c r="AL28" s="37">
        <v>365450</v>
      </c>
      <c r="AM28" s="158">
        <v>316.35000000000002</v>
      </c>
      <c r="AN28" s="37">
        <v>0.68</v>
      </c>
      <c r="AO28" s="160">
        <v>18100</v>
      </c>
      <c r="AP28" s="37">
        <v>17.670000000000002</v>
      </c>
      <c r="AQ28" t="s">
        <v>596</v>
      </c>
      <c r="AR28" s="159">
        <v>99.95</v>
      </c>
      <c r="AS28" s="37">
        <v>-0.32</v>
      </c>
      <c r="AT28" s="37">
        <v>1017050</v>
      </c>
      <c r="AU28" s="37">
        <v>-10.68</v>
      </c>
      <c r="AV28" s="37">
        <v>9.67</v>
      </c>
      <c r="AW28" s="37">
        <v>7.3999999999999999E-4</v>
      </c>
    </row>
    <row r="29" spans="1:49">
      <c r="I29" s="39"/>
      <c r="J29" s="154"/>
      <c r="L29" s="39"/>
      <c r="M29" s="39"/>
      <c r="N29" s="81"/>
      <c r="S29" s="86"/>
      <c r="T29" s="86"/>
      <c r="U29" s="86"/>
      <c r="V29" s="86"/>
      <c r="W29" s="86"/>
      <c r="X29" s="86"/>
      <c r="Y29" s="86"/>
      <c r="Z29" s="86"/>
      <c r="AA29" s="86"/>
      <c r="AB29" s="86"/>
      <c r="AC29" s="86"/>
      <c r="AD29" s="86"/>
      <c r="AE29" s="86"/>
      <c r="AF29" s="86"/>
      <c r="AG29" s="86"/>
      <c r="AI29" s="39">
        <f t="shared" si="16"/>
        <v>1.002239162426247</v>
      </c>
      <c r="AJ29" t="b">
        <f t="shared" si="10"/>
        <v>0</v>
      </c>
      <c r="AL29" s="37">
        <v>39350</v>
      </c>
      <c r="AM29" s="158">
        <v>270</v>
      </c>
      <c r="AN29" s="37">
        <v>0.65</v>
      </c>
      <c r="AO29" s="160">
        <v>18150</v>
      </c>
      <c r="AP29" s="37">
        <v>17.03</v>
      </c>
      <c r="AQ29" t="s">
        <v>596</v>
      </c>
      <c r="AR29" s="159">
        <v>110.85</v>
      </c>
      <c r="AS29" s="37">
        <v>-0.35</v>
      </c>
      <c r="AT29" s="37">
        <v>141800</v>
      </c>
      <c r="AU29" s="37">
        <v>-10.71</v>
      </c>
      <c r="AV29" s="37">
        <v>10.06</v>
      </c>
      <c r="AW29" s="37">
        <v>8.0000000000000004E-4</v>
      </c>
    </row>
    <row r="30" spans="1:49">
      <c r="I30" s="39"/>
      <c r="J30" s="154"/>
      <c r="L30" s="39"/>
      <c r="M30" s="39"/>
      <c r="N30" s="81"/>
      <c r="S30" s="86"/>
      <c r="T30" s="86"/>
      <c r="U30" s="86"/>
      <c r="V30" s="86"/>
      <c r="W30" s="86"/>
      <c r="X30" s="86"/>
      <c r="Y30" s="86"/>
      <c r="Z30" s="86"/>
      <c r="AA30" s="86"/>
      <c r="AB30" s="86"/>
      <c r="AC30" s="86"/>
      <c r="AD30" s="86"/>
      <c r="AE30" s="86"/>
      <c r="AF30" s="86"/>
      <c r="AG30" s="86"/>
      <c r="AI30" s="39">
        <f t="shared" si="16"/>
        <v>1.0050001518544185</v>
      </c>
      <c r="AJ30" t="b">
        <f t="shared" si="10"/>
        <v>0</v>
      </c>
      <c r="AL30" s="37">
        <v>1173100</v>
      </c>
      <c r="AM30" s="158">
        <v>253</v>
      </c>
      <c r="AN30" s="37">
        <v>0.61</v>
      </c>
      <c r="AO30" s="160">
        <v>18200</v>
      </c>
      <c r="AP30" s="37">
        <v>17.03</v>
      </c>
      <c r="AQ30" t="s">
        <v>596</v>
      </c>
      <c r="AR30" s="159">
        <v>129.9</v>
      </c>
      <c r="AS30" s="37">
        <v>-0.39</v>
      </c>
      <c r="AT30" s="37">
        <v>1929600</v>
      </c>
      <c r="AU30" s="37">
        <v>-11.1</v>
      </c>
      <c r="AV30" s="37">
        <v>10.42</v>
      </c>
      <c r="AW30" s="37">
        <v>8.3000000000000001E-4</v>
      </c>
    </row>
    <row r="31" spans="1:49">
      <c r="I31" s="39"/>
      <c r="J31" s="154"/>
      <c r="L31" s="39"/>
      <c r="M31" s="39"/>
      <c r="N31" s="81"/>
      <c r="S31" s="86"/>
      <c r="T31" s="86"/>
      <c r="U31" s="86"/>
      <c r="V31" s="86"/>
      <c r="W31" s="86"/>
      <c r="X31" s="86"/>
      <c r="Y31" s="86"/>
      <c r="Z31" s="86"/>
      <c r="AA31" s="86"/>
      <c r="AB31" s="86"/>
      <c r="AC31" s="86"/>
      <c r="AD31" s="86"/>
      <c r="AE31" s="86"/>
      <c r="AF31" s="86"/>
      <c r="AG31" s="86"/>
      <c r="AI31" s="39">
        <f t="shared" si="16"/>
        <v>1.00776114128259</v>
      </c>
      <c r="AJ31" t="b">
        <f t="shared" si="10"/>
        <v>0</v>
      </c>
      <c r="AL31" s="37">
        <v>252900</v>
      </c>
      <c r="AM31" s="158">
        <v>217</v>
      </c>
      <c r="AN31" s="37">
        <v>0.56999999999999995</v>
      </c>
      <c r="AO31" s="160">
        <v>18250</v>
      </c>
      <c r="AP31" s="37">
        <v>16.84</v>
      </c>
      <c r="AQ31" t="s">
        <v>596</v>
      </c>
      <c r="AR31" s="159">
        <v>149</v>
      </c>
      <c r="AS31" s="37">
        <v>-0.43</v>
      </c>
      <c r="AT31" s="37">
        <v>264850</v>
      </c>
      <c r="AU31" s="37">
        <v>-11.23</v>
      </c>
      <c r="AV31" s="37">
        <v>10.67</v>
      </c>
      <c r="AW31" s="37">
        <v>8.5999999999999998E-4</v>
      </c>
    </row>
    <row r="32" spans="1:49">
      <c r="I32" s="39"/>
      <c r="J32" s="154"/>
      <c r="L32" s="39"/>
      <c r="M32" s="39"/>
      <c r="N32" s="81"/>
      <c r="S32" s="86"/>
      <c r="T32" s="86"/>
      <c r="U32" s="86"/>
      <c r="V32" s="86"/>
      <c r="W32" s="86"/>
      <c r="X32" s="86"/>
      <c r="Y32" s="86"/>
      <c r="Z32" s="86"/>
      <c r="AA32" s="86"/>
      <c r="AB32" s="86"/>
      <c r="AC32" s="86"/>
      <c r="AD32" s="86"/>
      <c r="AE32" s="86"/>
      <c r="AF32" s="86"/>
      <c r="AG32" s="86"/>
      <c r="AI32" s="39">
        <f t="shared" si="16"/>
        <v>1.0105221307107615</v>
      </c>
      <c r="AJ32" t="b">
        <f t="shared" si="10"/>
        <v>0</v>
      </c>
      <c r="AL32" s="37">
        <v>1725400</v>
      </c>
      <c r="AM32" s="158">
        <v>189</v>
      </c>
      <c r="AN32" s="37">
        <v>0.52</v>
      </c>
      <c r="AO32" s="160">
        <v>18300</v>
      </c>
      <c r="AP32" s="37">
        <v>16.350000000000001</v>
      </c>
      <c r="AQ32" t="s">
        <v>596</v>
      </c>
      <c r="AR32" s="159">
        <v>167</v>
      </c>
      <c r="AS32" s="37">
        <v>-0.48</v>
      </c>
      <c r="AT32" s="37">
        <v>1776000</v>
      </c>
      <c r="AU32" s="37">
        <v>-11.04</v>
      </c>
      <c r="AV32" s="37">
        <v>10.8</v>
      </c>
      <c r="AW32" s="37">
        <v>8.9999999999999998E-4</v>
      </c>
    </row>
    <row r="33" spans="9:49">
      <c r="I33" s="39"/>
      <c r="J33" s="154"/>
      <c r="L33" s="39"/>
      <c r="M33" s="39"/>
      <c r="N33" s="81"/>
      <c r="S33" s="86"/>
      <c r="T33" s="86"/>
      <c r="U33" s="86"/>
      <c r="V33" s="86"/>
      <c r="W33" s="86"/>
      <c r="X33" s="86"/>
      <c r="Y33" s="86"/>
      <c r="Z33" s="86"/>
      <c r="AA33" s="86"/>
      <c r="AB33" s="86"/>
      <c r="AC33" s="86"/>
      <c r="AD33" s="86"/>
      <c r="AE33" s="86"/>
      <c r="AF33" s="86"/>
      <c r="AG33" s="86"/>
      <c r="AI33" s="39">
        <f t="shared" si="16"/>
        <v>1.013283120138933</v>
      </c>
      <c r="AJ33" t="b">
        <f t="shared" si="10"/>
        <v>0</v>
      </c>
      <c r="AL33" s="37">
        <v>296400</v>
      </c>
      <c r="AM33" s="158">
        <v>164.6</v>
      </c>
      <c r="AN33" s="37">
        <v>0.48</v>
      </c>
      <c r="AO33" s="160">
        <v>18350</v>
      </c>
      <c r="AP33" s="37">
        <v>16.55</v>
      </c>
      <c r="AQ33" t="s">
        <v>596</v>
      </c>
      <c r="AR33" s="159">
        <v>194.95</v>
      </c>
      <c r="AS33" s="37">
        <v>-0.52</v>
      </c>
      <c r="AT33" s="37">
        <v>172050</v>
      </c>
      <c r="AU33" s="37">
        <v>-11.17</v>
      </c>
      <c r="AV33" s="37">
        <v>10.8</v>
      </c>
      <c r="AW33" s="37">
        <v>8.8999999999999995E-4</v>
      </c>
    </row>
    <row r="34" spans="9:49">
      <c r="I34" s="39"/>
      <c r="J34" s="154"/>
      <c r="L34" s="39"/>
      <c r="M34" s="39"/>
      <c r="N34" s="81"/>
      <c r="S34" s="86"/>
      <c r="T34" s="86"/>
      <c r="U34" s="86"/>
      <c r="V34" s="86"/>
      <c r="W34" s="86"/>
      <c r="X34" s="86"/>
      <c r="Y34" s="86"/>
      <c r="Z34" s="86"/>
      <c r="AA34" s="86"/>
      <c r="AB34" s="86"/>
      <c r="AC34" s="86"/>
      <c r="AD34" s="86"/>
      <c r="AE34" s="86"/>
      <c r="AF34" s="86"/>
      <c r="AG34" s="86"/>
      <c r="AI34" s="39">
        <f t="shared" si="16"/>
        <v>1.0160441095671044</v>
      </c>
      <c r="AJ34" t="b">
        <f t="shared" ref="AJ34:AJ62" si="18">AI34&lt;$B$5</f>
        <v>0</v>
      </c>
      <c r="AL34" s="37">
        <v>1824600</v>
      </c>
      <c r="AM34" s="158">
        <v>137.9</v>
      </c>
      <c r="AN34" s="37">
        <v>0.43</v>
      </c>
      <c r="AO34" s="160">
        <v>18400</v>
      </c>
      <c r="AP34" s="37">
        <v>16.14</v>
      </c>
      <c r="AQ34" t="s">
        <v>596</v>
      </c>
      <c r="AR34" s="159">
        <v>211.65</v>
      </c>
      <c r="AS34" s="37">
        <v>-0.56999999999999995</v>
      </c>
      <c r="AT34" s="37">
        <v>1295950</v>
      </c>
      <c r="AU34" s="37">
        <v>-10.76</v>
      </c>
      <c r="AV34" s="37">
        <v>10.66</v>
      </c>
      <c r="AW34" s="37">
        <v>8.9999999999999998E-4</v>
      </c>
    </row>
    <row r="35" spans="9:49">
      <c r="I35" s="39"/>
      <c r="J35" s="154"/>
      <c r="L35" s="39"/>
      <c r="M35" s="39"/>
      <c r="N35" s="81"/>
      <c r="S35" s="86"/>
      <c r="T35" s="86"/>
      <c r="U35" s="86"/>
      <c r="V35" s="86"/>
      <c r="W35" s="86"/>
      <c r="X35" s="86"/>
      <c r="Y35" s="86"/>
      <c r="Z35" s="86"/>
      <c r="AA35" s="86"/>
      <c r="AB35" s="86"/>
      <c r="AC35" s="86"/>
      <c r="AD35" s="86"/>
      <c r="AE35" s="86"/>
      <c r="AF35" s="86"/>
      <c r="AG35" s="86"/>
      <c r="AI35" s="39">
        <f t="shared" si="16"/>
        <v>1.0188050989952759</v>
      </c>
      <c r="AJ35" t="b">
        <f t="shared" si="18"/>
        <v>0</v>
      </c>
      <c r="AL35" s="37">
        <v>365450</v>
      </c>
      <c r="AM35" s="158">
        <v>117.05</v>
      </c>
      <c r="AN35" s="37">
        <v>0.39</v>
      </c>
      <c r="AO35" s="160">
        <v>18450</v>
      </c>
      <c r="AP35" s="37">
        <v>16.059999999999999</v>
      </c>
      <c r="AQ35" t="s">
        <v>596</v>
      </c>
      <c r="AR35" s="159">
        <v>244.65</v>
      </c>
      <c r="AS35" s="37">
        <v>-0.61</v>
      </c>
      <c r="AT35" s="37">
        <v>95300</v>
      </c>
      <c r="AU35" s="37">
        <v>-10.43</v>
      </c>
      <c r="AV35" s="37">
        <v>10.39</v>
      </c>
      <c r="AW35" s="37">
        <v>8.8000000000000003E-4</v>
      </c>
    </row>
    <row r="36" spans="9:49">
      <c r="I36" s="39"/>
      <c r="J36" s="154"/>
      <c r="L36" s="39"/>
      <c r="M36" s="39"/>
      <c r="N36" s="81"/>
      <c r="S36" s="86"/>
      <c r="T36" s="86"/>
      <c r="U36" s="86"/>
      <c r="V36" s="86"/>
      <c r="W36" s="86"/>
      <c r="X36" s="86"/>
      <c r="Y36" s="86"/>
      <c r="Z36" s="86"/>
      <c r="AA36" s="86"/>
      <c r="AB36" s="86"/>
      <c r="AC36" s="86"/>
      <c r="AD36" s="86"/>
      <c r="AE36" s="86"/>
      <c r="AF36" s="86"/>
      <c r="AG36" s="86"/>
      <c r="AI36" s="39">
        <f t="shared" si="16"/>
        <v>1.0215660884234474</v>
      </c>
      <c r="AJ36" t="b">
        <f t="shared" si="18"/>
        <v>0</v>
      </c>
      <c r="AL36" s="37">
        <v>2763550</v>
      </c>
      <c r="AM36" s="158">
        <v>99</v>
      </c>
      <c r="AN36" s="37">
        <v>0.34</v>
      </c>
      <c r="AO36" s="160">
        <v>18500</v>
      </c>
      <c r="AP36" s="37">
        <v>16.04</v>
      </c>
      <c r="AQ36" t="s">
        <v>596</v>
      </c>
      <c r="AR36" s="159">
        <v>273.05</v>
      </c>
      <c r="AS36" s="37">
        <v>-0.66</v>
      </c>
      <c r="AT36" s="37">
        <v>2432150</v>
      </c>
      <c r="AU36" s="37">
        <v>-10.02</v>
      </c>
      <c r="AV36" s="37">
        <v>9.99</v>
      </c>
      <c r="AW36" s="37">
        <v>8.4999999999999995E-4</v>
      </c>
    </row>
    <row r="37" spans="9:49">
      <c r="I37" s="39"/>
      <c r="J37" s="154"/>
      <c r="L37" s="39"/>
      <c r="M37" s="39"/>
      <c r="N37" s="81"/>
      <c r="S37" s="86"/>
      <c r="T37" s="86"/>
      <c r="U37" s="86"/>
      <c r="V37" s="86"/>
      <c r="W37" s="86"/>
      <c r="X37" s="86"/>
      <c r="Y37" s="86"/>
      <c r="Z37" s="86"/>
      <c r="AA37" s="86"/>
      <c r="AB37" s="86"/>
      <c r="AC37" s="86"/>
      <c r="AD37" s="86"/>
      <c r="AE37" s="86"/>
      <c r="AF37" s="86"/>
      <c r="AG37" s="86"/>
      <c r="AI37" s="39">
        <f t="shared" si="16"/>
        <v>1.0243270778516189</v>
      </c>
      <c r="AJ37" t="b">
        <f t="shared" si="18"/>
        <v>0</v>
      </c>
      <c r="AL37" s="37">
        <v>390600</v>
      </c>
      <c r="AM37" s="158">
        <v>83.75</v>
      </c>
      <c r="AN37" s="37">
        <v>0.3</v>
      </c>
      <c r="AO37" s="160">
        <v>18550</v>
      </c>
      <c r="AP37" s="37">
        <v>16.100000000000001</v>
      </c>
      <c r="AQ37" t="s">
        <v>596</v>
      </c>
      <c r="AR37" s="159">
        <v>308</v>
      </c>
      <c r="AS37" s="37">
        <v>-0.7</v>
      </c>
      <c r="AT37" s="37">
        <v>84900</v>
      </c>
      <c r="AU37" s="37">
        <v>-9.5500000000000007</v>
      </c>
      <c r="AV37" s="37">
        <v>9.49</v>
      </c>
      <c r="AW37" s="37">
        <v>8.0000000000000004E-4</v>
      </c>
    </row>
    <row r="38" spans="9:49">
      <c r="I38" s="39"/>
      <c r="J38" s="154"/>
      <c r="L38" s="39"/>
      <c r="M38" s="39"/>
      <c r="N38" s="81"/>
      <c r="S38" s="86"/>
      <c r="T38" s="86"/>
      <c r="U38" s="86"/>
      <c r="V38" s="86"/>
      <c r="W38" s="86"/>
      <c r="X38" s="86"/>
      <c r="Y38" s="86"/>
      <c r="Z38" s="86"/>
      <c r="AA38" s="86"/>
      <c r="AB38" s="86"/>
      <c r="AC38" s="86"/>
      <c r="AD38" s="86"/>
      <c r="AE38" s="86"/>
      <c r="AF38" s="86"/>
      <c r="AG38" s="86"/>
      <c r="AI38" s="39">
        <f t="shared" si="16"/>
        <v>1.0270880672797904</v>
      </c>
      <c r="AJ38" t="b">
        <f t="shared" si="18"/>
        <v>0</v>
      </c>
      <c r="AL38" s="37">
        <v>1580000</v>
      </c>
      <c r="AM38" s="158">
        <v>69.599999999999994</v>
      </c>
      <c r="AN38" s="37">
        <v>0.27</v>
      </c>
      <c r="AO38" s="160">
        <v>18600</v>
      </c>
      <c r="AP38" s="37">
        <v>16.059999999999999</v>
      </c>
      <c r="AQ38" t="s">
        <v>596</v>
      </c>
      <c r="AR38" s="159">
        <v>342.1</v>
      </c>
      <c r="AS38" s="37">
        <v>-0.73</v>
      </c>
      <c r="AT38" s="37">
        <v>893850</v>
      </c>
      <c r="AU38" s="37">
        <v>-8.93</v>
      </c>
      <c r="AV38" s="37">
        <v>8.9</v>
      </c>
      <c r="AW38" s="37">
        <v>7.5000000000000002E-4</v>
      </c>
    </row>
    <row r="39" spans="9:49">
      <c r="I39" s="39"/>
      <c r="J39" s="154"/>
      <c r="L39" s="39"/>
      <c r="M39" s="39"/>
      <c r="N39" s="81"/>
      <c r="S39" s="86"/>
      <c r="T39" s="86"/>
      <c r="U39" s="86"/>
      <c r="V39" s="86"/>
      <c r="W39" s="86"/>
      <c r="X39" s="86"/>
      <c r="Y39" s="86"/>
      <c r="Z39" s="86"/>
      <c r="AA39" s="86"/>
      <c r="AB39" s="86"/>
      <c r="AC39" s="86"/>
      <c r="AD39" s="86"/>
      <c r="AE39" s="86"/>
      <c r="AF39" s="86"/>
      <c r="AG39" s="86"/>
      <c r="AI39" s="39">
        <f t="shared" si="16"/>
        <v>1.0298490567079619</v>
      </c>
      <c r="AJ39" t="b">
        <f t="shared" si="18"/>
        <v>0</v>
      </c>
      <c r="AL39" s="37">
        <v>280000</v>
      </c>
      <c r="AM39" s="158">
        <v>57</v>
      </c>
      <c r="AN39" s="37">
        <v>0.23</v>
      </c>
      <c r="AO39" s="160">
        <v>18650</v>
      </c>
      <c r="AP39" s="37">
        <v>15.99</v>
      </c>
      <c r="AQ39" t="s">
        <v>596</v>
      </c>
      <c r="AR39" s="159">
        <v>375.35</v>
      </c>
      <c r="AS39" s="37">
        <v>-0.77</v>
      </c>
      <c r="AT39" s="37">
        <v>13100</v>
      </c>
      <c r="AU39" s="37">
        <v>-8.2100000000000009</v>
      </c>
      <c r="AV39" s="37">
        <v>8.2200000000000006</v>
      </c>
      <c r="AW39" s="37">
        <v>6.9999999999999999E-4</v>
      </c>
    </row>
    <row r="40" spans="9:49">
      <c r="I40" s="39"/>
      <c r="J40" s="154"/>
      <c r="L40" s="39"/>
      <c r="M40" s="39"/>
      <c r="N40" s="81"/>
      <c r="S40" s="86"/>
      <c r="T40" s="86"/>
      <c r="U40" s="86"/>
      <c r="V40" s="86"/>
      <c r="W40" s="86"/>
      <c r="X40" s="86"/>
      <c r="Y40" s="86"/>
      <c r="Z40" s="86"/>
      <c r="AA40" s="86"/>
      <c r="AB40" s="86"/>
      <c r="AC40" s="86"/>
      <c r="AD40" s="86"/>
      <c r="AE40" s="86"/>
      <c r="AF40" s="86"/>
      <c r="AG40" s="86"/>
      <c r="AI40" s="39">
        <f t="shared" si="16"/>
        <v>1.0326100461361334</v>
      </c>
      <c r="AJ40" t="b">
        <f t="shared" si="18"/>
        <v>0</v>
      </c>
      <c r="AL40" s="37">
        <v>1332550</v>
      </c>
      <c r="AM40" s="158">
        <v>46.25</v>
      </c>
      <c r="AN40" s="37">
        <v>0.2</v>
      </c>
      <c r="AO40" s="160">
        <v>18700</v>
      </c>
      <c r="AP40" s="37">
        <v>15.93</v>
      </c>
      <c r="AQ40" t="s">
        <v>596</v>
      </c>
      <c r="AR40" s="159">
        <v>426.95</v>
      </c>
      <c r="AS40" s="37">
        <v>-0.8</v>
      </c>
      <c r="AT40" s="37">
        <v>109450</v>
      </c>
      <c r="AU40" s="37">
        <v>-7.45</v>
      </c>
      <c r="AV40" s="37">
        <v>7.48</v>
      </c>
      <c r="AW40" s="37">
        <v>6.4000000000000005E-4</v>
      </c>
    </row>
    <row r="41" spans="9:49">
      <c r="I41" s="39"/>
      <c r="J41" s="154"/>
      <c r="L41" s="39"/>
      <c r="M41" s="39"/>
      <c r="N41" s="81"/>
      <c r="S41" s="86"/>
      <c r="T41" s="86"/>
      <c r="U41" s="86"/>
      <c r="V41" s="86"/>
      <c r="W41" s="86"/>
      <c r="X41" s="86"/>
      <c r="Y41" s="86"/>
      <c r="Z41" s="86"/>
      <c r="AA41" s="86"/>
      <c r="AB41" s="86"/>
      <c r="AC41" s="86"/>
      <c r="AD41" s="86"/>
      <c r="AE41" s="86"/>
      <c r="AF41" s="86"/>
      <c r="AG41" s="86"/>
      <c r="AI41" s="39">
        <f t="shared" si="16"/>
        <v>1.0353710355643049</v>
      </c>
      <c r="AJ41" t="b">
        <f t="shared" si="18"/>
        <v>0</v>
      </c>
      <c r="AL41" s="37">
        <v>261000</v>
      </c>
      <c r="AM41" s="158">
        <v>37.6</v>
      </c>
      <c r="AN41" s="37">
        <v>0.17</v>
      </c>
      <c r="AO41" s="160">
        <v>18750</v>
      </c>
      <c r="AP41" s="37">
        <v>15.94</v>
      </c>
      <c r="AQ41" t="s">
        <v>596</v>
      </c>
      <c r="AR41" s="159">
        <v>456</v>
      </c>
      <c r="AS41" s="37">
        <v>-0.83</v>
      </c>
      <c r="AT41" s="37">
        <v>10350</v>
      </c>
      <c r="AU41" s="37">
        <v>-6.72</v>
      </c>
      <c r="AV41" s="37">
        <v>6.75</v>
      </c>
      <c r="AW41" s="37">
        <v>5.8E-4</v>
      </c>
    </row>
    <row r="42" spans="9:49">
      <c r="I42" s="39"/>
      <c r="J42" s="154"/>
      <c r="L42" s="39"/>
      <c r="M42" s="39"/>
      <c r="N42" s="81"/>
      <c r="S42" s="86"/>
      <c r="T42" s="86"/>
      <c r="U42" s="86"/>
      <c r="V42" s="86"/>
      <c r="W42" s="86"/>
      <c r="X42" s="86"/>
      <c r="Y42" s="86"/>
      <c r="Z42" s="86"/>
      <c r="AA42" s="86"/>
      <c r="AB42" s="86"/>
      <c r="AC42" s="86"/>
      <c r="AD42" s="86"/>
      <c r="AE42" s="86"/>
      <c r="AF42" s="86"/>
      <c r="AG42" s="86"/>
      <c r="AI42" s="39">
        <f t="shared" si="16"/>
        <v>1.0381320249924764</v>
      </c>
      <c r="AJ42" t="b">
        <f t="shared" si="18"/>
        <v>0</v>
      </c>
      <c r="AL42" s="37">
        <v>1106550</v>
      </c>
      <c r="AM42" s="158">
        <v>29.65</v>
      </c>
      <c r="AN42" s="37">
        <v>0.14000000000000001</v>
      </c>
      <c r="AO42" s="160">
        <v>18800</v>
      </c>
      <c r="AP42" s="37">
        <v>15.83</v>
      </c>
      <c r="AQ42" t="s">
        <v>596</v>
      </c>
      <c r="AR42" s="159">
        <v>502.8</v>
      </c>
      <c r="AS42" s="37">
        <v>-0.86</v>
      </c>
      <c r="AT42" s="37">
        <v>62250</v>
      </c>
      <c r="AU42" s="37">
        <v>-5.9</v>
      </c>
      <c r="AV42" s="37">
        <v>5.96</v>
      </c>
      <c r="AW42" s="37">
        <v>5.1000000000000004E-4</v>
      </c>
    </row>
    <row r="43" spans="9:49">
      <c r="I43" s="39"/>
      <c r="J43" s="154"/>
      <c r="L43" s="39"/>
      <c r="M43" s="39"/>
      <c r="N43" s="81"/>
      <c r="S43" s="86"/>
      <c r="T43" s="86"/>
      <c r="U43" s="86"/>
      <c r="V43" s="86"/>
      <c r="W43" s="86"/>
      <c r="X43" s="86"/>
      <c r="Y43" s="86"/>
      <c r="Z43" s="86"/>
      <c r="AA43" s="86"/>
      <c r="AB43" s="86"/>
      <c r="AC43" s="86"/>
      <c r="AD43" s="86"/>
      <c r="AE43" s="86"/>
      <c r="AF43" s="86"/>
      <c r="AG43" s="86"/>
      <c r="AI43" s="39">
        <f t="shared" si="16"/>
        <v>1.0408930144206476</v>
      </c>
      <c r="AJ43" t="b">
        <f t="shared" si="18"/>
        <v>0</v>
      </c>
      <c r="AL43" s="37">
        <v>205350</v>
      </c>
      <c r="AM43" s="158">
        <v>24.6</v>
      </c>
      <c r="AN43" s="37">
        <v>0.12</v>
      </c>
      <c r="AO43" s="160">
        <v>18850</v>
      </c>
      <c r="AP43" s="37">
        <v>16.02</v>
      </c>
      <c r="AQ43" t="s">
        <v>596</v>
      </c>
      <c r="AR43" s="159">
        <v>565.15</v>
      </c>
      <c r="AS43" s="37">
        <v>-0.88</v>
      </c>
      <c r="AT43" s="37">
        <v>3500</v>
      </c>
      <c r="AU43" s="37">
        <v>-5.33</v>
      </c>
      <c r="AV43" s="37">
        <v>5.33</v>
      </c>
      <c r="AW43" s="37">
        <v>4.4999999999999999E-4</v>
      </c>
    </row>
    <row r="44" spans="9:49">
      <c r="I44" s="39"/>
      <c r="J44" s="154"/>
      <c r="L44" s="39"/>
      <c r="M44" s="39"/>
      <c r="N44" s="81"/>
      <c r="S44" s="86"/>
      <c r="T44" s="86"/>
      <c r="U44" s="86"/>
      <c r="V44" s="86"/>
      <c r="W44" s="86"/>
      <c r="X44" s="86"/>
      <c r="Y44" s="86"/>
      <c r="Z44" s="86"/>
      <c r="AA44" s="86"/>
      <c r="AB44" s="86"/>
      <c r="AC44" s="86"/>
      <c r="AD44" s="86"/>
      <c r="AE44" s="86"/>
      <c r="AF44" s="86"/>
      <c r="AG44" s="86"/>
      <c r="AI44" s="39">
        <f t="shared" si="16"/>
        <v>1.0436540038488191</v>
      </c>
      <c r="AJ44" t="b">
        <f t="shared" si="18"/>
        <v>0</v>
      </c>
      <c r="AL44" s="37">
        <v>961950</v>
      </c>
      <c r="AM44" s="158">
        <v>19.649999999999999</v>
      </c>
      <c r="AN44" s="37">
        <v>0.1</v>
      </c>
      <c r="AO44" s="160">
        <v>18900</v>
      </c>
      <c r="AP44" s="37">
        <v>16.05</v>
      </c>
      <c r="AQ44" t="s">
        <v>596</v>
      </c>
      <c r="AR44" s="159">
        <v>583.5</v>
      </c>
      <c r="AS44" s="37">
        <v>-0.9</v>
      </c>
      <c r="AT44" s="37">
        <v>13350</v>
      </c>
      <c r="AU44" s="37">
        <v>-4.67</v>
      </c>
      <c r="AV44" s="37">
        <v>4.6500000000000004</v>
      </c>
      <c r="AW44" s="37">
        <v>3.8999999999999999E-4</v>
      </c>
    </row>
    <row r="45" spans="9:49">
      <c r="I45" s="39"/>
      <c r="J45" s="154"/>
      <c r="L45" s="39"/>
      <c r="M45" s="39"/>
      <c r="N45" s="81"/>
      <c r="S45" s="86"/>
      <c r="T45" s="86"/>
      <c r="U45" s="86"/>
      <c r="V45" s="86"/>
      <c r="W45" s="86"/>
      <c r="X45" s="86"/>
      <c r="Y45" s="86"/>
      <c r="Z45" s="86"/>
      <c r="AA45" s="86"/>
      <c r="AB45" s="86"/>
      <c r="AC45" s="86"/>
      <c r="AD45" s="86"/>
      <c r="AE45" s="86"/>
      <c r="AF45" s="86"/>
      <c r="AG45" s="86"/>
      <c r="AI45" s="39">
        <f t="shared" si="16"/>
        <v>1.0464149932769906</v>
      </c>
      <c r="AJ45" t="b">
        <f t="shared" si="18"/>
        <v>0</v>
      </c>
      <c r="AL45" s="37">
        <v>120750</v>
      </c>
      <c r="AM45" s="158">
        <v>16.2</v>
      </c>
      <c r="AN45" s="37">
        <v>0.08</v>
      </c>
      <c r="AO45" s="160">
        <v>18950</v>
      </c>
      <c r="AP45" s="37">
        <v>16.239999999999998</v>
      </c>
      <c r="AQ45" t="s">
        <v>596</v>
      </c>
      <c r="AR45" s="159">
        <v>673.45</v>
      </c>
      <c r="AS45" s="37">
        <v>-0.92</v>
      </c>
      <c r="AT45" s="37">
        <v>1700</v>
      </c>
      <c r="AU45" s="37">
        <v>-4.16</v>
      </c>
      <c r="AV45" s="37">
        <v>4.09</v>
      </c>
      <c r="AW45" s="37">
        <v>3.4000000000000002E-4</v>
      </c>
    </row>
    <row r="46" spans="9:49">
      <c r="I46" s="39"/>
      <c r="J46" s="154"/>
      <c r="L46" s="39"/>
      <c r="M46" s="39"/>
      <c r="N46" s="81"/>
      <c r="S46" s="86"/>
      <c r="T46" s="86"/>
      <c r="U46" s="86"/>
      <c r="V46" s="86"/>
      <c r="W46" s="86"/>
      <c r="X46" s="86"/>
      <c r="Y46" s="86"/>
      <c r="Z46" s="86"/>
      <c r="AA46" s="86"/>
      <c r="AB46" s="86"/>
      <c r="AC46" s="86"/>
      <c r="AD46" s="86"/>
      <c r="AE46" s="86"/>
      <c r="AF46" s="86"/>
      <c r="AG46" s="86"/>
      <c r="AI46" s="39">
        <f t="shared" si="16"/>
        <v>1.0491759827051621</v>
      </c>
      <c r="AJ46" t="b">
        <f t="shared" si="18"/>
        <v>0</v>
      </c>
      <c r="AL46" s="37">
        <v>2145600</v>
      </c>
      <c r="AM46" s="158">
        <v>13.7</v>
      </c>
      <c r="AN46" s="37">
        <v>7.0000000000000007E-2</v>
      </c>
      <c r="AO46" s="160">
        <v>19000</v>
      </c>
      <c r="AP46" s="37">
        <v>16.53</v>
      </c>
      <c r="AQ46" t="s">
        <v>596</v>
      </c>
      <c r="AR46" s="159">
        <v>690</v>
      </c>
      <c r="AS46" s="37">
        <v>-0.93</v>
      </c>
      <c r="AT46" s="37">
        <v>496750</v>
      </c>
      <c r="AU46" s="37">
        <v>-3.75</v>
      </c>
      <c r="AV46" s="37">
        <v>3.63</v>
      </c>
      <c r="AW46" s="37">
        <v>2.9999999999999997E-4</v>
      </c>
    </row>
    <row r="47" spans="9:49">
      <c r="I47" s="39"/>
      <c r="J47" s="154"/>
      <c r="L47" s="39"/>
      <c r="M47" s="39"/>
      <c r="N47" s="81"/>
      <c r="S47" s="86"/>
      <c r="T47" s="86"/>
      <c r="U47" s="86"/>
      <c r="V47" s="86"/>
      <c r="W47" s="86"/>
      <c r="X47" s="86"/>
      <c r="Y47" s="86"/>
      <c r="Z47" s="86"/>
      <c r="AA47" s="86"/>
      <c r="AB47" s="86"/>
      <c r="AC47" s="86"/>
      <c r="AD47" s="86"/>
      <c r="AE47" s="86"/>
      <c r="AF47" s="86"/>
      <c r="AG47" s="86"/>
      <c r="AI47" s="39">
        <f t="shared" si="16"/>
        <v>1.0519369721333336</v>
      </c>
      <c r="AJ47" t="b">
        <f t="shared" si="18"/>
        <v>0</v>
      </c>
      <c r="AL47" s="37">
        <v>96550</v>
      </c>
      <c r="AM47" s="158">
        <v>11.2</v>
      </c>
      <c r="AN47" s="37">
        <v>0.06</v>
      </c>
      <c r="AO47" s="160">
        <v>19050</v>
      </c>
      <c r="AP47" s="37">
        <v>16.690000000000001</v>
      </c>
      <c r="AQ47" t="s">
        <v>596</v>
      </c>
      <c r="AR47" s="159">
        <v>756.85</v>
      </c>
      <c r="AS47" s="37">
        <v>-0.94</v>
      </c>
      <c r="AT47" s="37">
        <v>500</v>
      </c>
      <c r="AU47" s="37">
        <v>-3.29</v>
      </c>
      <c r="AV47" s="37">
        <v>3.16</v>
      </c>
      <c r="AW47" s="37">
        <v>2.5999999999999998E-4</v>
      </c>
    </row>
    <row r="48" spans="9:49">
      <c r="I48" s="39"/>
      <c r="J48" s="154"/>
      <c r="L48" s="39"/>
      <c r="M48" s="39"/>
      <c r="N48" s="81"/>
      <c r="S48" s="86"/>
      <c r="T48" s="86"/>
      <c r="U48" s="86"/>
      <c r="V48" s="86"/>
      <c r="W48" s="86"/>
      <c r="X48" s="86"/>
      <c r="Y48" s="86"/>
      <c r="Z48" s="86"/>
      <c r="AA48" s="86"/>
      <c r="AB48" s="86"/>
      <c r="AC48" s="86"/>
      <c r="AD48" s="86"/>
      <c r="AE48" s="86"/>
      <c r="AF48" s="86"/>
      <c r="AG48" s="86"/>
      <c r="AI48" s="39">
        <f t="shared" si="16"/>
        <v>1.0546979615615051</v>
      </c>
      <c r="AJ48" t="b">
        <f t="shared" si="18"/>
        <v>0</v>
      </c>
      <c r="AL48" s="37">
        <v>664900</v>
      </c>
      <c r="AM48" s="158">
        <v>10.65</v>
      </c>
      <c r="AN48" s="37">
        <v>0.05</v>
      </c>
      <c r="AO48" s="160">
        <v>19100</v>
      </c>
      <c r="AP48" s="37">
        <v>17.38</v>
      </c>
      <c r="AQ48" t="s">
        <v>596</v>
      </c>
      <c r="AR48" s="159">
        <v>780</v>
      </c>
      <c r="AS48" s="37">
        <v>-0.95</v>
      </c>
      <c r="AT48" s="37">
        <v>6700</v>
      </c>
      <c r="AU48" s="37">
        <v>-3.23</v>
      </c>
      <c r="AV48" s="37">
        <v>2.97</v>
      </c>
      <c r="AW48" s="37">
        <v>2.3000000000000001E-4</v>
      </c>
    </row>
    <row r="49" spans="9:49">
      <c r="I49" s="39"/>
      <c r="J49" s="154"/>
      <c r="L49" s="39"/>
      <c r="M49" s="39"/>
      <c r="N49" s="81"/>
      <c r="S49" s="86"/>
      <c r="T49" s="86"/>
      <c r="U49" s="86"/>
      <c r="V49" s="86"/>
      <c r="W49" s="86"/>
      <c r="X49" s="86"/>
      <c r="Y49" s="86"/>
      <c r="Z49" s="86"/>
      <c r="AA49" s="86"/>
      <c r="AB49" s="86"/>
      <c r="AC49" s="86"/>
      <c r="AD49" s="86"/>
      <c r="AE49" s="86"/>
      <c r="AF49" s="86"/>
      <c r="AG49" s="86"/>
      <c r="AI49" s="39">
        <f t="shared" si="16"/>
        <v>1.0574589509896766</v>
      </c>
      <c r="AJ49" t="b">
        <f t="shared" si="18"/>
        <v>0</v>
      </c>
      <c r="AL49" s="37">
        <v>78100</v>
      </c>
      <c r="AM49" s="158">
        <v>8.1</v>
      </c>
      <c r="AN49" s="37">
        <v>0.04</v>
      </c>
      <c r="AO49" s="160">
        <v>19150</v>
      </c>
      <c r="AP49" s="37">
        <v>17.28</v>
      </c>
      <c r="AQ49" t="s">
        <v>596</v>
      </c>
      <c r="AR49" s="159">
        <v>878.8</v>
      </c>
      <c r="AS49" s="37">
        <v>-0.96</v>
      </c>
      <c r="AT49" s="37">
        <v>650</v>
      </c>
      <c r="AU49" s="37">
        <v>-2.67</v>
      </c>
      <c r="AV49" s="37">
        <v>2.4700000000000002</v>
      </c>
      <c r="AW49" s="37">
        <v>1.9000000000000001E-4</v>
      </c>
    </row>
    <row r="50" spans="9:49">
      <c r="I50" s="39"/>
      <c r="J50" s="154"/>
      <c r="L50" s="39"/>
      <c r="M50" s="39"/>
      <c r="N50" s="81"/>
      <c r="S50" s="86"/>
      <c r="T50" s="86"/>
      <c r="U50" s="86"/>
      <c r="V50" s="86"/>
      <c r="W50" s="86"/>
      <c r="X50" s="86"/>
      <c r="Y50" s="86"/>
      <c r="Z50" s="86"/>
      <c r="AA50" s="86"/>
      <c r="AB50" s="86"/>
      <c r="AC50" s="86"/>
      <c r="AD50" s="86"/>
      <c r="AE50" s="86"/>
      <c r="AF50" s="86"/>
      <c r="AG50" s="86"/>
      <c r="AI50" s="39">
        <f t="shared" si="16"/>
        <v>1.0602199404178481</v>
      </c>
      <c r="AJ50" t="b">
        <f t="shared" si="18"/>
        <v>0</v>
      </c>
      <c r="AL50" s="37">
        <v>518700</v>
      </c>
      <c r="AM50" s="158">
        <v>7.35</v>
      </c>
      <c r="AN50" s="37">
        <v>0.04</v>
      </c>
      <c r="AO50" s="160">
        <v>19200</v>
      </c>
      <c r="AP50" s="37">
        <v>17.77</v>
      </c>
      <c r="AQ50" t="s">
        <v>596</v>
      </c>
      <c r="AR50" s="159">
        <v>930</v>
      </c>
      <c r="AS50" s="37">
        <v>-0.96</v>
      </c>
      <c r="AT50" s="37">
        <v>10450</v>
      </c>
      <c r="AU50" s="37">
        <v>-2.5099999999999998</v>
      </c>
      <c r="AV50" s="37">
        <v>2.2599999999999998</v>
      </c>
      <c r="AW50" s="37">
        <v>1.7000000000000001E-4</v>
      </c>
    </row>
    <row r="51" spans="9:49">
      <c r="I51" s="39"/>
      <c r="J51" s="154"/>
      <c r="L51" s="39"/>
      <c r="M51" s="39"/>
      <c r="N51" s="81"/>
      <c r="S51" s="86"/>
      <c r="T51" s="86"/>
      <c r="U51" s="86"/>
      <c r="V51" s="86"/>
      <c r="W51" s="86"/>
      <c r="X51" s="86"/>
      <c r="Y51" s="86"/>
      <c r="Z51" s="86"/>
      <c r="AA51" s="86"/>
      <c r="AB51" s="86"/>
      <c r="AC51" s="86"/>
      <c r="AD51" s="86"/>
      <c r="AE51" s="86"/>
      <c r="AF51" s="86"/>
      <c r="AG51" s="86"/>
      <c r="AI51" s="39">
        <f t="shared" si="16"/>
        <v>1.0629809298460196</v>
      </c>
      <c r="AJ51" t="b">
        <f t="shared" si="18"/>
        <v>0</v>
      </c>
      <c r="AL51" s="37">
        <v>50550</v>
      </c>
      <c r="AM51" s="158">
        <v>6.55</v>
      </c>
      <c r="AN51" s="37">
        <v>0.03</v>
      </c>
      <c r="AO51" s="160">
        <v>19250</v>
      </c>
      <c r="AP51" s="37">
        <v>18.190000000000001</v>
      </c>
      <c r="AQ51" t="s">
        <v>596</v>
      </c>
      <c r="AR51" s="159">
        <v>849.2</v>
      </c>
      <c r="AS51" s="37">
        <v>-0.97</v>
      </c>
      <c r="AT51" s="37">
        <v>100</v>
      </c>
      <c r="AU51" s="37">
        <v>-2.33</v>
      </c>
      <c r="AV51" s="37">
        <v>2.0499999999999998</v>
      </c>
      <c r="AW51" s="37">
        <v>1.4999999999999999E-4</v>
      </c>
    </row>
    <row r="52" spans="9:49">
      <c r="I52" s="39"/>
      <c r="J52" s="154"/>
      <c r="L52" s="39"/>
      <c r="M52" s="39"/>
      <c r="N52" s="81"/>
      <c r="S52" s="86"/>
      <c r="T52" s="86"/>
      <c r="U52" s="86"/>
      <c r="V52" s="86"/>
      <c r="W52" s="86"/>
      <c r="X52" s="86"/>
      <c r="Y52" s="86"/>
      <c r="Z52" s="86"/>
      <c r="AA52" s="86"/>
      <c r="AB52" s="86"/>
      <c r="AC52" s="86"/>
      <c r="AD52" s="86"/>
      <c r="AE52" s="86"/>
      <c r="AF52" s="86"/>
      <c r="AG52" s="86"/>
      <c r="AI52" s="39">
        <f t="shared" si="16"/>
        <v>1.065741919274191</v>
      </c>
      <c r="AJ52" t="b">
        <f t="shared" si="18"/>
        <v>0</v>
      </c>
      <c r="AL52" s="37">
        <v>502300</v>
      </c>
      <c r="AM52" s="158">
        <v>6.2</v>
      </c>
      <c r="AN52" s="37">
        <v>0.03</v>
      </c>
      <c r="AO52" s="160">
        <v>19300</v>
      </c>
      <c r="AP52" s="37">
        <v>18.79</v>
      </c>
      <c r="AQ52" t="s">
        <v>596</v>
      </c>
      <c r="AR52" s="159">
        <v>971.05</v>
      </c>
      <c r="AS52" s="37">
        <v>-0.97</v>
      </c>
      <c r="AT52" s="37">
        <v>32600</v>
      </c>
      <c r="AU52" s="37">
        <v>-2.2599999999999998</v>
      </c>
      <c r="AV52" s="37">
        <v>1.92</v>
      </c>
      <c r="AW52" s="37">
        <v>1.3999999999999999E-4</v>
      </c>
    </row>
    <row r="53" spans="9:49">
      <c r="I53" s="39"/>
      <c r="J53" s="154"/>
      <c r="L53" s="39"/>
      <c r="M53" s="39"/>
      <c r="N53" s="81"/>
      <c r="S53" s="86"/>
      <c r="T53" s="86"/>
      <c r="U53" s="86"/>
      <c r="V53" s="86"/>
      <c r="W53" s="86"/>
      <c r="X53" s="86"/>
      <c r="Y53" s="86"/>
      <c r="Z53" s="86"/>
      <c r="AA53" s="86"/>
      <c r="AB53" s="86"/>
      <c r="AC53" s="86"/>
      <c r="AD53" s="86"/>
      <c r="AE53" s="86"/>
      <c r="AF53" s="86"/>
      <c r="AG53" s="86"/>
      <c r="AI53" s="39">
        <f t="shared" si="16"/>
        <v>1.0685029087023625</v>
      </c>
      <c r="AJ53" t="b">
        <f t="shared" si="18"/>
        <v>0</v>
      </c>
      <c r="AL53" s="37">
        <v>81250</v>
      </c>
      <c r="AM53" s="158">
        <v>6.5</v>
      </c>
      <c r="AN53" s="37">
        <v>0.03</v>
      </c>
      <c r="AO53" s="160">
        <v>19350</v>
      </c>
      <c r="AP53" s="37">
        <v>19.72</v>
      </c>
      <c r="AQ53" t="s">
        <v>596</v>
      </c>
      <c r="AR53" s="159">
        <v>1035</v>
      </c>
      <c r="AS53" s="37">
        <v>-0.97</v>
      </c>
      <c r="AT53" s="37">
        <v>2850</v>
      </c>
      <c r="AU53" s="37">
        <v>-2.37</v>
      </c>
      <c r="AV53" s="37">
        <v>1.92</v>
      </c>
      <c r="AW53" s="37">
        <v>1.2999999999999999E-4</v>
      </c>
    </row>
    <row r="54" spans="9:49">
      <c r="I54" s="39"/>
      <c r="J54" s="154"/>
      <c r="L54" s="39"/>
      <c r="M54" s="39"/>
      <c r="N54" s="81"/>
      <c r="S54" s="86"/>
      <c r="T54" s="86"/>
      <c r="U54" s="86"/>
      <c r="V54" s="86"/>
      <c r="W54" s="86"/>
      <c r="X54" s="86"/>
      <c r="Y54" s="86"/>
      <c r="Z54" s="86"/>
      <c r="AA54" s="86"/>
      <c r="AB54" s="86"/>
      <c r="AC54" s="86"/>
      <c r="AD54" s="86"/>
      <c r="AE54" s="86"/>
      <c r="AF54" s="86"/>
      <c r="AG54" s="86"/>
      <c r="AI54" s="39">
        <f t="shared" si="16"/>
        <v>1.071263898130534</v>
      </c>
      <c r="AJ54" t="b">
        <f t="shared" si="18"/>
        <v>0</v>
      </c>
      <c r="AL54" s="37">
        <v>247150</v>
      </c>
      <c r="AM54" s="158">
        <v>5.75</v>
      </c>
      <c r="AN54" s="37">
        <v>0.03</v>
      </c>
      <c r="AO54" s="160">
        <v>19400</v>
      </c>
      <c r="AP54" s="37">
        <v>20.059999999999999</v>
      </c>
      <c r="AQ54" t="s">
        <v>596</v>
      </c>
      <c r="AR54" s="159">
        <v>1074.8</v>
      </c>
      <c r="AS54" s="37">
        <v>-0.97</v>
      </c>
      <c r="AT54" s="37">
        <v>18900</v>
      </c>
      <c r="AU54" s="37">
        <v>-2.1800000000000002</v>
      </c>
      <c r="AV54" s="37">
        <v>1.73</v>
      </c>
      <c r="AW54" s="37">
        <v>1.2E-4</v>
      </c>
    </row>
    <row r="55" spans="9:49">
      <c r="I55" s="39"/>
      <c r="J55" s="154"/>
      <c r="L55" s="39"/>
      <c r="M55" s="39"/>
      <c r="N55" s="81"/>
      <c r="S55" s="86"/>
      <c r="T55" s="86"/>
      <c r="U55" s="86"/>
      <c r="V55" s="86"/>
      <c r="W55" s="86"/>
      <c r="X55" s="86"/>
      <c r="Y55" s="86"/>
      <c r="Z55" s="86"/>
      <c r="AA55" s="86"/>
      <c r="AB55" s="86"/>
      <c r="AC55" s="86"/>
      <c r="AD55" s="86"/>
      <c r="AE55" s="86"/>
      <c r="AF55" s="86"/>
      <c r="AG55" s="86"/>
      <c r="AI55" s="39">
        <f t="shared" si="16"/>
        <v>1.0740248875587055</v>
      </c>
      <c r="AJ55" t="b">
        <f t="shared" si="18"/>
        <v>0</v>
      </c>
      <c r="AL55" s="37">
        <v>25500</v>
      </c>
      <c r="AM55" s="158">
        <v>5.2</v>
      </c>
      <c r="AN55" s="37">
        <v>0.03</v>
      </c>
      <c r="AO55" s="160">
        <v>19450</v>
      </c>
      <c r="AP55" s="37">
        <v>20.48</v>
      </c>
      <c r="AQ55" t="s">
        <v>596</v>
      </c>
      <c r="AR55" s="159">
        <v>1032.45</v>
      </c>
      <c r="AS55" s="37">
        <v>-0.97</v>
      </c>
      <c r="AT55" s="37">
        <v>50</v>
      </c>
      <c r="AU55" s="37">
        <v>-2.0299999999999998</v>
      </c>
      <c r="AV55" s="37">
        <v>1.59</v>
      </c>
      <c r="AW55" s="37">
        <v>1.1E-4</v>
      </c>
    </row>
    <row r="56" spans="9:49">
      <c r="I56" s="39"/>
      <c r="J56" s="154"/>
      <c r="L56" s="39"/>
      <c r="M56" s="39"/>
      <c r="N56" s="81"/>
      <c r="S56" s="86"/>
      <c r="T56" s="86"/>
      <c r="U56" s="86"/>
      <c r="V56" s="86"/>
      <c r="W56" s="86"/>
      <c r="X56" s="86"/>
      <c r="Y56" s="86"/>
      <c r="Z56" s="86"/>
      <c r="AA56" s="86"/>
      <c r="AB56" s="86"/>
      <c r="AC56" s="86"/>
      <c r="AD56" s="86"/>
      <c r="AE56" s="86"/>
      <c r="AF56" s="86"/>
      <c r="AG56" s="86"/>
      <c r="AI56" s="39">
        <f t="shared" si="16"/>
        <v>1.076785876986877</v>
      </c>
      <c r="AJ56" t="b">
        <f t="shared" si="18"/>
        <v>0</v>
      </c>
      <c r="AL56" s="37">
        <v>589100</v>
      </c>
      <c r="AM56" s="158">
        <v>5.4</v>
      </c>
      <c r="AN56" s="37">
        <v>0.02</v>
      </c>
      <c r="AO56" s="160">
        <v>19500</v>
      </c>
      <c r="AP56" s="37">
        <v>21.33</v>
      </c>
      <c r="AQ56" t="s">
        <v>596</v>
      </c>
      <c r="AR56" s="159">
        <v>1167.55</v>
      </c>
      <c r="AS56" s="37">
        <v>-0.98</v>
      </c>
      <c r="AT56" s="37">
        <v>43200</v>
      </c>
      <c r="AU56" s="37">
        <v>-2.11</v>
      </c>
      <c r="AV56" s="37">
        <v>1.58</v>
      </c>
      <c r="AW56" s="37">
        <v>1E-4</v>
      </c>
    </row>
    <row r="57" spans="9:49">
      <c r="I57" s="39"/>
      <c r="J57" s="154"/>
      <c r="L57" s="39"/>
      <c r="M57" s="39"/>
      <c r="N57" s="81"/>
      <c r="S57" s="86"/>
      <c r="T57" s="86"/>
      <c r="U57" s="86"/>
      <c r="V57" s="86"/>
      <c r="W57" s="86"/>
      <c r="X57" s="86"/>
      <c r="Y57" s="86"/>
      <c r="Z57" s="86"/>
      <c r="AA57" s="86"/>
      <c r="AB57" s="86"/>
      <c r="AC57" s="86"/>
      <c r="AD57" s="86"/>
      <c r="AE57" s="86"/>
      <c r="AF57" s="86"/>
      <c r="AG57" s="86"/>
      <c r="AI57" s="39">
        <f t="shared" si="16"/>
        <v>1.0795468664150485</v>
      </c>
      <c r="AJ57" t="b">
        <f t="shared" si="18"/>
        <v>0</v>
      </c>
      <c r="AL57" s="37">
        <v>32050</v>
      </c>
      <c r="AM57" s="158">
        <v>4.5999999999999996</v>
      </c>
      <c r="AN57" s="37">
        <v>0.02</v>
      </c>
      <c r="AO57" s="160">
        <v>19550</v>
      </c>
      <c r="AP57" s="37">
        <v>21.52</v>
      </c>
      <c r="AQ57" t="s">
        <v>596</v>
      </c>
      <c r="AR57" s="159">
        <v>1126.95</v>
      </c>
      <c r="AS57" s="37">
        <v>-0.98</v>
      </c>
      <c r="AT57" s="37">
        <v>50</v>
      </c>
      <c r="AU57" s="37">
        <v>-1.88</v>
      </c>
      <c r="AV57" s="37">
        <v>1.4</v>
      </c>
      <c r="AW57" s="37">
        <v>9.0000000000000006E-5</v>
      </c>
    </row>
    <row r="58" spans="9:49">
      <c r="I58" s="39"/>
      <c r="J58" s="154"/>
      <c r="L58" s="39"/>
      <c r="M58" s="39"/>
      <c r="N58" s="81"/>
      <c r="S58" s="86"/>
      <c r="T58" s="86"/>
      <c r="U58" s="86"/>
      <c r="V58" s="86"/>
      <c r="W58" s="86"/>
      <c r="X58" s="86"/>
      <c r="Y58" s="86"/>
      <c r="Z58" s="86"/>
      <c r="AA58" s="86"/>
      <c r="AB58" s="86"/>
      <c r="AC58" s="86"/>
      <c r="AD58" s="86"/>
      <c r="AE58" s="86"/>
      <c r="AF58" s="86"/>
      <c r="AG58" s="86"/>
      <c r="AI58" s="39">
        <f t="shared" si="16"/>
        <v>1.08230785584322</v>
      </c>
      <c r="AJ58" t="b">
        <f t="shared" si="18"/>
        <v>0</v>
      </c>
      <c r="AL58" s="37">
        <v>115450</v>
      </c>
      <c r="AM58" s="158">
        <v>4.5</v>
      </c>
      <c r="AN58" s="37">
        <v>0.02</v>
      </c>
      <c r="AO58" s="160">
        <v>19600</v>
      </c>
      <c r="AP58" s="37">
        <v>22.16</v>
      </c>
      <c r="AQ58" t="s">
        <v>596</v>
      </c>
      <c r="AR58" s="159">
        <v>1245</v>
      </c>
      <c r="AS58" s="37">
        <v>-0.98</v>
      </c>
      <c r="AT58" s="37">
        <v>250</v>
      </c>
      <c r="AU58" s="37">
        <v>-1.86</v>
      </c>
      <c r="AV58" s="37">
        <v>1.34</v>
      </c>
      <c r="AW58" s="37">
        <v>8.0000000000000007E-5</v>
      </c>
    </row>
    <row r="59" spans="9:49">
      <c r="I59" s="39"/>
      <c r="J59" s="154"/>
      <c r="L59" s="39"/>
      <c r="M59" s="39"/>
      <c r="N59" s="81"/>
      <c r="S59" s="87"/>
      <c r="T59" s="87"/>
      <c r="U59" s="87"/>
      <c r="V59" s="87"/>
      <c r="W59" s="87"/>
      <c r="X59" s="87"/>
      <c r="Y59" s="87"/>
      <c r="Z59" s="87"/>
      <c r="AA59" s="87"/>
      <c r="AB59" s="87"/>
      <c r="AC59" s="87"/>
      <c r="AD59" s="87"/>
      <c r="AE59" s="87"/>
      <c r="AF59" s="87"/>
      <c r="AG59" s="87"/>
      <c r="AI59" s="39">
        <f t="shared" si="16"/>
        <v>1.0850688452713915</v>
      </c>
      <c r="AJ59" t="b">
        <f t="shared" si="18"/>
        <v>0</v>
      </c>
      <c r="AL59" s="37">
        <v>25600</v>
      </c>
      <c r="AM59" s="158">
        <v>4.25</v>
      </c>
      <c r="AN59" s="37">
        <v>0.02</v>
      </c>
      <c r="AO59" s="160">
        <v>19650</v>
      </c>
      <c r="AP59" s="37">
        <v>22.67</v>
      </c>
      <c r="AQ59" t="s">
        <v>596</v>
      </c>
      <c r="AR59" s="159">
        <v>1222.9000000000001</v>
      </c>
      <c r="AS59" s="37">
        <v>-0.98</v>
      </c>
      <c r="AT59" s="37">
        <v>50</v>
      </c>
      <c r="AU59" s="37">
        <v>-1.79</v>
      </c>
      <c r="AV59" s="37">
        <v>1.27</v>
      </c>
      <c r="AW59" s="37">
        <v>8.0000000000000007E-5</v>
      </c>
    </row>
    <row r="60" spans="9:49">
      <c r="I60" s="39"/>
      <c r="J60" s="154"/>
      <c r="L60" s="39"/>
      <c r="M60" s="39"/>
      <c r="N60" s="81"/>
      <c r="S60" s="87"/>
      <c r="T60" s="87"/>
      <c r="U60" s="87"/>
      <c r="V60" s="87"/>
      <c r="W60" s="87"/>
      <c r="X60" s="87"/>
      <c r="Y60" s="87"/>
      <c r="Z60" s="87"/>
      <c r="AA60" s="87"/>
      <c r="AB60" s="87"/>
      <c r="AC60" s="87"/>
      <c r="AD60" s="87"/>
      <c r="AE60" s="87"/>
      <c r="AF60" s="87"/>
      <c r="AG60" s="87"/>
      <c r="AI60" s="39">
        <f>AO60/$B$2</f>
        <v>1.087829834699563</v>
      </c>
      <c r="AJ60" t="b">
        <f t="shared" si="18"/>
        <v>0</v>
      </c>
      <c r="AL60" s="37">
        <v>87850</v>
      </c>
      <c r="AM60" s="158">
        <v>3.85</v>
      </c>
      <c r="AN60" s="37">
        <v>0.02</v>
      </c>
      <c r="AO60" s="160">
        <v>19700</v>
      </c>
      <c r="AP60" s="37">
        <v>23.03</v>
      </c>
      <c r="AQ60" t="s">
        <v>596</v>
      </c>
      <c r="AR60" s="159">
        <v>1271.3</v>
      </c>
      <c r="AS60" s="37">
        <v>-0.98</v>
      </c>
      <c r="AT60" s="37">
        <v>50</v>
      </c>
      <c r="AU60" s="37">
        <v>-1.67</v>
      </c>
      <c r="AV60" s="37">
        <v>1.1599999999999999</v>
      </c>
      <c r="AW60" s="37">
        <v>6.9999999999999994E-5</v>
      </c>
    </row>
    <row r="61" spans="9:49">
      <c r="I61" s="39"/>
      <c r="J61" s="154"/>
      <c r="L61" s="39"/>
      <c r="M61" s="39"/>
      <c r="N61" s="81"/>
      <c r="S61" s="87"/>
      <c r="T61" s="87"/>
      <c r="U61" s="87"/>
      <c r="V61" s="87"/>
      <c r="W61" s="87"/>
      <c r="X61" s="87"/>
      <c r="Y61" s="87"/>
      <c r="Z61" s="87"/>
      <c r="AA61" s="87"/>
      <c r="AB61" s="87"/>
      <c r="AC61" s="87"/>
      <c r="AD61" s="87"/>
      <c r="AE61" s="87"/>
      <c r="AF61" s="87"/>
      <c r="AG61" s="87"/>
      <c r="AI61" s="39">
        <f>AO61/$B$2</f>
        <v>1.0905908241277344</v>
      </c>
      <c r="AJ61" t="b">
        <f t="shared" si="18"/>
        <v>0</v>
      </c>
      <c r="AL61" s="37">
        <v>19750</v>
      </c>
      <c r="AM61" s="158">
        <v>4</v>
      </c>
      <c r="AN61" s="37">
        <v>0.02</v>
      </c>
      <c r="AO61" s="160">
        <v>19750</v>
      </c>
      <c r="AP61" s="37">
        <v>23.84</v>
      </c>
      <c r="AQ61" t="s">
        <v>596</v>
      </c>
      <c r="AR61" s="159">
        <v>1410.75</v>
      </c>
      <c r="AS61" s="37">
        <v>-0.98</v>
      </c>
      <c r="AT61" s="37">
        <v>50</v>
      </c>
      <c r="AU61" s="37">
        <v>-1.73</v>
      </c>
      <c r="AV61" s="37">
        <v>1.1599999999999999</v>
      </c>
      <c r="AW61" s="37">
        <v>6.9999999999999994E-5</v>
      </c>
    </row>
    <row r="62" spans="9:49">
      <c r="I62" s="39"/>
      <c r="J62" s="154"/>
      <c r="L62" s="39"/>
      <c r="M62" s="39"/>
      <c r="N62" s="81"/>
      <c r="S62" s="87"/>
      <c r="T62" s="87"/>
      <c r="U62" s="87"/>
      <c r="V62" s="87"/>
      <c r="W62" s="87"/>
      <c r="X62" s="87"/>
      <c r="Y62" s="87"/>
      <c r="Z62" s="87"/>
      <c r="AA62" s="87"/>
      <c r="AB62" s="87"/>
      <c r="AC62" s="87"/>
      <c r="AD62" s="87"/>
      <c r="AE62" s="87"/>
      <c r="AF62" s="87"/>
      <c r="AG62" s="87"/>
      <c r="AI62" s="39">
        <f>AO62/$B$2</f>
        <v>1.0933518135559059</v>
      </c>
      <c r="AJ62" t="b">
        <f t="shared" si="18"/>
        <v>0</v>
      </c>
      <c r="AL62" s="37">
        <v>119250</v>
      </c>
      <c r="AM62" s="158">
        <v>3.8</v>
      </c>
      <c r="AN62" s="37">
        <v>0.02</v>
      </c>
      <c r="AO62" s="160">
        <v>19800</v>
      </c>
      <c r="AP62" s="37">
        <v>24.34</v>
      </c>
      <c r="AQ62" t="s">
        <v>596</v>
      </c>
      <c r="AR62" s="159">
        <v>1479.85</v>
      </c>
      <c r="AS62" s="37">
        <v>-0.98</v>
      </c>
      <c r="AT62" s="37">
        <v>3250</v>
      </c>
      <c r="AU62" s="37">
        <v>-1.68</v>
      </c>
      <c r="AV62" s="37">
        <v>1.1000000000000001</v>
      </c>
      <c r="AW62" s="37">
        <v>6.0000000000000002E-5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CA44"/>
  <sheetViews>
    <sheetView tabSelected="1" topLeftCell="A4" zoomScale="85" zoomScaleNormal="85" workbookViewId="0">
      <selection activeCell="L3" sqref="L3"/>
    </sheetView>
  </sheetViews>
  <sheetFormatPr defaultRowHeight="15.75"/>
  <cols>
    <col min="1" max="1" width="3.5703125" style="14" bestFit="1" customWidth="1"/>
    <col min="2" max="2" width="17.85546875" style="14" bestFit="1" customWidth="1"/>
    <col min="3" max="3" width="5.5703125" style="25" customWidth="1"/>
    <col min="4" max="4" width="8" style="26" customWidth="1"/>
    <col min="5" max="5" width="13.28515625" style="14" customWidth="1"/>
    <col min="6" max="8" width="11.7109375" style="14" bestFit="1" customWidth="1"/>
    <col min="9" max="9" width="19.7109375" style="14" customWidth="1"/>
    <col min="10" max="10" width="0.7109375" style="14" customWidth="1"/>
    <col min="11" max="11" width="13.28515625" style="14" bestFit="1" customWidth="1"/>
    <col min="12" max="15" width="11.7109375" style="14" bestFit="1" customWidth="1"/>
    <col min="16" max="16" width="13.85546875" style="14" bestFit="1" customWidth="1"/>
    <col min="17" max="17" width="11.7109375" style="14" bestFit="1" customWidth="1"/>
    <col min="18" max="18" width="13.85546875" style="14" bestFit="1" customWidth="1"/>
    <col min="19" max="19" width="13.42578125" style="14" bestFit="1" customWidth="1"/>
    <col min="20" max="20" width="13.42578125" style="14" customWidth="1"/>
    <col min="21" max="21" width="11.7109375" style="14" customWidth="1"/>
    <col min="22" max="25" width="11.7109375" style="14" bestFit="1" customWidth="1"/>
    <col min="26" max="26" width="11.7109375" style="14" hidden="1" customWidth="1"/>
    <col min="27" max="33" width="11.7109375" style="14" bestFit="1" customWidth="1"/>
    <col min="34" max="34" width="11.7109375" style="171" bestFit="1" customWidth="1"/>
    <col min="35" max="37" width="11.7109375" style="14" bestFit="1" customWidth="1"/>
    <col min="38" max="41" width="9.140625" style="14"/>
    <col min="42" max="42" width="9.140625" style="127"/>
    <col min="43" max="16384" width="9.140625" style="14"/>
  </cols>
  <sheetData>
    <row r="2" spans="1:79">
      <c r="B2" s="187">
        <f ca="1">TODAY()</f>
        <v>44517</v>
      </c>
      <c r="D2" s="193" t="s">
        <v>62</v>
      </c>
      <c r="E2" s="193"/>
      <c r="F2" s="155" t="s">
        <v>63</v>
      </c>
      <c r="G2" s="193" t="s">
        <v>735</v>
      </c>
      <c r="H2" s="193"/>
      <c r="I2" s="193" t="s">
        <v>743</v>
      </c>
      <c r="J2" s="193"/>
      <c r="S2" s="21"/>
    </row>
    <row r="3" spans="1:79">
      <c r="D3" s="192">
        <f ca="1">SUM(I8:I36)</f>
        <v>7327.896319999998</v>
      </c>
      <c r="E3" s="192"/>
      <c r="F3" s="117">
        <f ca="1">D3/AVERAGEIF(M8:M16,"&gt;0",M8:M16)</f>
        <v>0.18918620233846994</v>
      </c>
      <c r="G3" s="194">
        <f ca="1">I3+D3</f>
        <v>243699.89632</v>
      </c>
      <c r="H3" s="194"/>
      <c r="I3" s="194">
        <f ca="1">SUMIFS(M8:M31,C8:C31,"S",H8:H31,0)</f>
        <v>236372</v>
      </c>
      <c r="J3" s="194"/>
      <c r="L3" s="191">
        <v>5849259.5700000003</v>
      </c>
      <c r="M3" s="118">
        <f ca="1">I3/L3/1.5</f>
        <v>2.6940389881403969E-2</v>
      </c>
      <c r="S3" s="189"/>
    </row>
    <row r="6" spans="1:79">
      <c r="L6" s="14">
        <v>0.25</v>
      </c>
      <c r="M6" s="184">
        <f ca="1">SUM(M8:M31)</f>
        <v>374597</v>
      </c>
      <c r="N6" s="184">
        <f ca="1">SUM(N8:N31)</f>
        <v>72827</v>
      </c>
      <c r="O6" s="190">
        <f ca="1">N6/$I$3</f>
        <v>0.30810332865144774</v>
      </c>
      <c r="P6" s="21">
        <v>0.9</v>
      </c>
      <c r="U6" s="165">
        <f ca="1">SUMPRODUCT($M$8:$M27,U8:U27)/SUM($M$8:$M$27)</f>
        <v>-18.074591360849034</v>
      </c>
      <c r="V6" s="165">
        <f ca="1">SUMPRODUCT($M$8:$M27,V8:V27)/SUM($M$8:$M$27)</f>
        <v>2.2434849177020599E-2</v>
      </c>
      <c r="W6" s="165">
        <f ca="1">SUMPRODUCT($M$8:$M27,W8:W27)/SUM($M$8:$M$27)</f>
        <v>0.94286862180243769</v>
      </c>
      <c r="X6" s="165" t="e">
        <f ca="1">SUMPRODUCT($M$8:$M27,X8:X27)/SUM($M$8:$M$27)</f>
        <v>#VALUE!</v>
      </c>
    </row>
    <row r="7" spans="1:79">
      <c r="A7" s="139" t="s">
        <v>655</v>
      </c>
      <c r="B7" s="139" t="s">
        <v>30</v>
      </c>
      <c r="C7" s="139" t="s">
        <v>2</v>
      </c>
      <c r="D7" s="15" t="s">
        <v>636</v>
      </c>
      <c r="E7" s="139" t="s">
        <v>32</v>
      </c>
      <c r="F7" s="155" t="s">
        <v>33</v>
      </c>
      <c r="G7" s="155" t="s">
        <v>34</v>
      </c>
      <c r="H7" s="155" t="s">
        <v>60</v>
      </c>
      <c r="I7" s="155" t="s">
        <v>62</v>
      </c>
      <c r="J7" s="155" t="s">
        <v>61</v>
      </c>
      <c r="K7" s="155" t="s">
        <v>498</v>
      </c>
      <c r="L7" s="155" t="s">
        <v>746</v>
      </c>
      <c r="M7" s="155" t="s">
        <v>31</v>
      </c>
      <c r="N7" s="155" t="s">
        <v>758</v>
      </c>
      <c r="O7" s="15" t="s">
        <v>759</v>
      </c>
      <c r="P7" s="155" t="s">
        <v>760</v>
      </c>
      <c r="Q7" s="155" t="s">
        <v>653</v>
      </c>
      <c r="R7" s="155" t="s">
        <v>89</v>
      </c>
      <c r="S7" s="155" t="s">
        <v>599</v>
      </c>
      <c r="T7" s="176" t="s">
        <v>581</v>
      </c>
      <c r="U7" s="155" t="s">
        <v>597</v>
      </c>
      <c r="V7" s="155" t="s">
        <v>594</v>
      </c>
      <c r="W7" s="155" t="s">
        <v>86</v>
      </c>
      <c r="X7" s="155" t="s">
        <v>88</v>
      </c>
      <c r="Y7" s="155" t="s">
        <v>633</v>
      </c>
      <c r="Z7" s="15" t="s">
        <v>654</v>
      </c>
      <c r="AA7" s="155" t="s">
        <v>7</v>
      </c>
      <c r="AB7" s="155" t="s">
        <v>16</v>
      </c>
      <c r="AC7" s="155" t="s">
        <v>11</v>
      </c>
      <c r="AD7" s="155" t="s">
        <v>12</v>
      </c>
      <c r="AE7" s="155" t="s">
        <v>13</v>
      </c>
      <c r="AF7" s="155" t="s">
        <v>14</v>
      </c>
      <c r="AG7" s="15" t="s">
        <v>64</v>
      </c>
      <c r="AH7" s="172" t="s">
        <v>678</v>
      </c>
      <c r="AI7" s="169">
        <v>-0.03</v>
      </c>
      <c r="AJ7" s="170">
        <f>AI7+$AH$12</f>
        <v>-0.03</v>
      </c>
      <c r="AK7" s="170">
        <f t="shared" ref="AK7:BC7" si="0">AJ7+$AH$12</f>
        <v>-0.03</v>
      </c>
      <c r="AL7" s="170">
        <f t="shared" si="0"/>
        <v>-0.03</v>
      </c>
      <c r="AM7" s="170">
        <f t="shared" si="0"/>
        <v>-0.03</v>
      </c>
      <c r="AN7" s="170">
        <f t="shared" si="0"/>
        <v>-0.03</v>
      </c>
      <c r="AO7" s="170">
        <f t="shared" si="0"/>
        <v>-0.03</v>
      </c>
      <c r="AP7" s="170">
        <f t="shared" si="0"/>
        <v>-0.03</v>
      </c>
      <c r="AQ7" s="170">
        <f t="shared" si="0"/>
        <v>-0.03</v>
      </c>
      <c r="AR7" s="170">
        <f t="shared" si="0"/>
        <v>-0.03</v>
      </c>
      <c r="AS7" s="170">
        <f t="shared" si="0"/>
        <v>-0.03</v>
      </c>
      <c r="AT7" s="170">
        <f t="shared" si="0"/>
        <v>-0.03</v>
      </c>
      <c r="AU7" s="170">
        <f t="shared" si="0"/>
        <v>-0.03</v>
      </c>
      <c r="AV7" s="170">
        <f t="shared" si="0"/>
        <v>-0.03</v>
      </c>
      <c r="AW7" s="170">
        <f t="shared" si="0"/>
        <v>-0.03</v>
      </c>
      <c r="AX7" s="170">
        <f t="shared" si="0"/>
        <v>-0.03</v>
      </c>
      <c r="AY7" s="170">
        <f t="shared" si="0"/>
        <v>-0.03</v>
      </c>
      <c r="AZ7" s="170">
        <f t="shared" si="0"/>
        <v>-0.03</v>
      </c>
      <c r="BA7" s="170">
        <f t="shared" si="0"/>
        <v>-0.03</v>
      </c>
      <c r="BB7" s="170">
        <f t="shared" si="0"/>
        <v>-0.03</v>
      </c>
      <c r="BC7" s="170">
        <f t="shared" si="0"/>
        <v>-0.03</v>
      </c>
      <c r="BD7" s="163"/>
      <c r="BE7" s="163"/>
      <c r="BF7" s="163"/>
    </row>
    <row r="8" spans="1:79" s="134" customFormat="1" ht="15" customHeight="1">
      <c r="A8" s="16">
        <v>1</v>
      </c>
      <c r="B8" s="146">
        <v>44510</v>
      </c>
      <c r="C8" s="137" t="s">
        <v>10</v>
      </c>
      <c r="D8" s="136" t="s">
        <v>497</v>
      </c>
      <c r="E8" s="137" t="s">
        <v>596</v>
      </c>
      <c r="F8" s="136">
        <v>16000</v>
      </c>
      <c r="G8" s="136">
        <v>31.89</v>
      </c>
      <c r="H8" s="136">
        <v>0</v>
      </c>
      <c r="I8" s="141">
        <f t="shared" ref="I8:I11" si="1">IF(AND(H8&lt;&gt;0,K8&lt;&gt;0),(IF(C8="B",1,-1))*(J8-1)*M8-AG8*2,0)</f>
        <v>0</v>
      </c>
      <c r="J8" s="136">
        <f t="shared" ref="J8:J11" si="2">H8/$G8</f>
        <v>0</v>
      </c>
      <c r="K8" s="136">
        <v>1200</v>
      </c>
      <c r="L8" s="183">
        <f t="shared" ref="L8:L12" si="3">G8*(1+$L$6*IF(C8="B",-1,1))</f>
        <v>39.862499999999997</v>
      </c>
      <c r="M8" s="141">
        <f t="shared" ref="M8:M27" si="4">$G8*$K8</f>
        <v>38268</v>
      </c>
      <c r="N8" s="141">
        <f t="shared" ref="N8:N12" ca="1" si="5">(T8-G8)*K8*IF(C8="B",1,-1)*IF(H8=0,1,0)</f>
        <v>10608</v>
      </c>
      <c r="O8" s="142">
        <f t="shared" ref="O8:O27" ca="1" si="6">IFERROR(N8/M8,0)</f>
        <v>0.27720288491690187</v>
      </c>
      <c r="P8" s="141">
        <f t="shared" ref="P8:P27" si="7">(1-$P$6)*G8</f>
        <v>3.1889999999999992</v>
      </c>
      <c r="Q8" s="136">
        <f ca="1">mrigxl_getIndexQuote(VLOOKUP(E8,Reference!$B$3:$F$6,5,0))</f>
        <v>17957.55</v>
      </c>
      <c r="R8" s="138">
        <v>44560</v>
      </c>
      <c r="S8" s="142">
        <f ca="1">Y8</f>
        <v>0.20790298704438478</v>
      </c>
      <c r="T8" s="142" t="str">
        <f t="shared" ref="T8:T17" ca="1" si="8">mrigxl_getIndexOptionQuote(E8,R8,F8,D8,"SIRIUS")</f>
        <v>23.05</v>
      </c>
      <c r="U8" s="141">
        <f t="shared" ref="U8:U27" ca="1" si="9">OptionPrice(LEFT($D8),$Q8,$F8,$Z8,RISKFREE_RATE,$S8,NIFTY_DIVYLD)*IF(C8="B",1,-1)*IF(K8=0,0,1)*IF(H8=0,1,0)</f>
        <v>-23.050000000000068</v>
      </c>
      <c r="V8" s="141">
        <f t="shared" ref="V8:V27" ca="1" si="10">OptionDelta(LEFT(D8),Q8,F8,Z8,RISKFREE_RATE,S8,NIFTY_DIVYLD)*IF(C8="B",1,-1)*IF(K8=0,0,1)*IF(H8=0,1,0)</f>
        <v>4.2984711083571492E-2</v>
      </c>
      <c r="W8" s="141">
        <f ca="1">OptionTheta(LEFT(D8),Q8,F8,Z8,RISKFREE_RATE,S8,NIFTY_DIVYLD)*IF(C8="B",1,-1)*IF(K8=0,0,1)*IF(H8=0,1,0)</f>
        <v>1.4698816886770183</v>
      </c>
      <c r="X8" s="141">
        <f t="shared" ref="X8:X27" ca="1" si="11">OptionGamma(Q8,F8,Z8,RISKFREE_RATE,S8,NIFTY_DIVYLD)*IF(C8="B",1,-1)*IF(K8=0,0,1)*IF(H8=0,1,0)</f>
        <v>0</v>
      </c>
      <c r="Y8" s="141">
        <f ca="1">ImpliedVolatility(LEFT(D8),Q8,F8,RISKFREE_RATE,Z8,NIFTY_DIVYLD,T8,24%)</f>
        <v>0.20790298704438478</v>
      </c>
      <c r="Z8" s="136">
        <f ca="1">(R8-TODAY())/365</f>
        <v>0.11780821917808219</v>
      </c>
      <c r="AA8" s="136">
        <f t="shared" ref="AA8:AA9" si="12">IF(K8&lt;&gt;0,20,0)</f>
        <v>20</v>
      </c>
      <c r="AB8" s="136">
        <f t="shared" ref="AB8:AB24" si="13">0.053%*$M8</f>
        <v>20.282039999999999</v>
      </c>
      <c r="AC8" s="136">
        <f>18%*(AA8+AB8)</f>
        <v>7.2507671999999985</v>
      </c>
      <c r="AD8" s="136">
        <f t="shared" ref="AD8:AD24" si="14">0.05%*$M8*(IF($C8="B",0,1))</f>
        <v>19.134</v>
      </c>
      <c r="AE8" s="136">
        <f t="shared" ref="AE8:AE24" si="15">10/10000000*$M8</f>
        <v>3.8267999999999996E-2</v>
      </c>
      <c r="AF8" s="136">
        <f t="shared" ref="AF8:AF24" si="16">300/10000000*$M8*(IF($C8="B",1,0))</f>
        <v>0</v>
      </c>
      <c r="AG8" s="136">
        <f>SUM(AA8:AF8)</f>
        <v>66.705075199999996</v>
      </c>
      <c r="AH8" s="173">
        <f ca="1">TODAY()+$AH$10</f>
        <v>44517</v>
      </c>
      <c r="AI8" s="164">
        <f ca="1">OptionPrice(LEFT($D8),$Q8*(1+AI$7),$F8,YEARFRAC($AH$8,$R8,0),Reference!$M$2,$S8,Reference!$M$3)</f>
        <v>0</v>
      </c>
      <c r="AJ8" s="164">
        <f ca="1">OptionPrice(LEFT($D8),$Q8*(1+AJ$7),$F8,YEARFRAC($AH$8,$R8,0),Reference!$M$2,$S8,Reference!$M$3)</f>
        <v>0</v>
      </c>
      <c r="AK8" s="164">
        <f ca="1">OptionPrice(LEFT($D8),$Q8*(1+AK$7),$F8,YEARFRAC($AH$8,$R8,0),Reference!$M$2,$S8,Reference!$M$3)</f>
        <v>0</v>
      </c>
      <c r="AL8" s="164">
        <f ca="1">OptionPrice(LEFT($D8),$Q8*(1+AL$7),$F8,YEARFRAC($AH$8,$R8,0),Reference!$M$2,$S8,Reference!$M$3)</f>
        <v>0</v>
      </c>
      <c r="AM8" s="164">
        <f ca="1">OptionPrice(LEFT($D8),$Q8*(1+AM$7),$F8,YEARFRAC($AH$8,$R8,0),Reference!$M$2,$S8,Reference!$M$3)</f>
        <v>0</v>
      </c>
      <c r="AN8" s="164">
        <f ca="1">OptionPrice(LEFT($D8),$Q8*(1+AN$7),$F8,YEARFRAC($AH$8,$R8,0),Reference!$M$2,$S8,Reference!$M$3)</f>
        <v>0</v>
      </c>
      <c r="AO8" s="164">
        <f ca="1">OptionPrice(LEFT($D8),$Q8*(1+AO$7),$F8,YEARFRAC($AH$8,$R8,0),Reference!$M$2,$S8,Reference!$M$3)</f>
        <v>0</v>
      </c>
      <c r="AP8" s="164">
        <f ca="1">OptionPrice(LEFT($D8),$Q8*(1+AP$7),$F8,YEARFRAC($AH$8,$R8,0),Reference!$M$2,$S8,Reference!$M$3)</f>
        <v>0</v>
      </c>
      <c r="AQ8" s="164">
        <f ca="1">OptionPrice(LEFT($D8),$Q8*(1+AQ$7),$F8,YEARFRAC($AH$8,$R8,0),Reference!$M$2,$S8,Reference!$M$3)</f>
        <v>0</v>
      </c>
      <c r="AR8" s="164">
        <f ca="1">OptionPrice(LEFT($D8),$Q8*(1+AR$7),$F8,YEARFRAC($AH$8,$R8,0),Reference!$M$2,$S8,Reference!$M$3)</f>
        <v>0</v>
      </c>
      <c r="AS8" s="164">
        <f ca="1">OptionPrice(LEFT($D8),$Q8*(1+AS$7),$F8,YEARFRAC($AH$8,$R8,0),Reference!$M$2,$S8,Reference!$M$3)</f>
        <v>0</v>
      </c>
      <c r="AT8" s="164">
        <f ca="1">OptionPrice(LEFT($D8),$Q8*(1+AT$7),$F8,YEARFRAC($AH$8,$R8,0),Reference!$M$2,$S8,Reference!$M$3)</f>
        <v>0</v>
      </c>
      <c r="AU8" s="164">
        <f ca="1">OptionPrice(LEFT($D8),$Q8*(1+AU$7),$F8,YEARFRAC($AH$8,$R8,0),Reference!$M$2,$S8,Reference!$M$3)</f>
        <v>0</v>
      </c>
      <c r="AV8" s="164">
        <f ca="1">OptionPrice(LEFT($D8),$Q8*(1+AV$7),$F8,YEARFRAC($AH$8,$R8,0),Reference!$M$2,$S8,Reference!$M$3)</f>
        <v>0</v>
      </c>
      <c r="AW8" s="164">
        <f ca="1">OptionPrice(LEFT($D8),$Q8*(1+AW$7),$F8,YEARFRAC($AH$8,$R8,0),Reference!$M$2,$S8,Reference!$M$3)</f>
        <v>0</v>
      </c>
      <c r="AX8" s="164">
        <f ca="1">OptionPrice(LEFT($D8),$Q8*(1+AX$7),$F8,YEARFRAC($AH$8,$R8,0),Reference!$M$2,$S8,Reference!$M$3)</f>
        <v>0</v>
      </c>
      <c r="AY8" s="164">
        <f ca="1">OptionPrice(LEFT($D8),$Q8*(1+AY$7),$F8,YEARFRAC($AH$8,$R8,0),Reference!$M$2,$S8,Reference!$M$3)</f>
        <v>0</v>
      </c>
      <c r="AZ8" s="164">
        <f ca="1">OptionPrice(LEFT($D8),$Q8*(1+AZ$7),$F8,YEARFRAC($AH$8,$R8,0),Reference!$M$2,$S8,Reference!$M$3)</f>
        <v>0</v>
      </c>
      <c r="BA8" s="164">
        <f ca="1">OptionPrice(LEFT($D8),$Q8*(1+BA$7),$F8,YEARFRAC($AH$8,$R8,0),Reference!$M$2,$S8,Reference!$M$3)</f>
        <v>0</v>
      </c>
      <c r="BB8" s="164">
        <f ca="1">OptionPrice(LEFT($D8),$Q8*(1+BB$7),$F8,YEARFRAC($AH$8,$R8,0),Reference!$M$2,$S8,Reference!$M$3)</f>
        <v>0</v>
      </c>
      <c r="BC8" s="164">
        <f ca="1">OptionPrice(LEFT($D8),$Q8*(1+BC$7),$F8,YEARFRAC($AH$8,$R8,0),Reference!$M$2,$S8,Reference!$M$3)</f>
        <v>0</v>
      </c>
      <c r="BO8" s="16">
        <v>1</v>
      </c>
      <c r="BP8" s="146">
        <v>44491</v>
      </c>
      <c r="BQ8" s="137" t="s">
        <v>8</v>
      </c>
      <c r="BR8" s="136" t="s">
        <v>497</v>
      </c>
      <c r="BS8" s="137" t="s">
        <v>596</v>
      </c>
      <c r="BT8" s="136">
        <v>17600</v>
      </c>
      <c r="BU8" s="136">
        <v>4.82</v>
      </c>
      <c r="BV8" s="136">
        <v>3.45</v>
      </c>
      <c r="BW8" s="141">
        <v>-391.281924</v>
      </c>
      <c r="BX8" s="136">
        <v>0.71576763485477179</v>
      </c>
      <c r="BY8" s="136">
        <v>250</v>
      </c>
      <c r="BZ8" s="136">
        <v>50</v>
      </c>
      <c r="CA8" s="141">
        <v>1205</v>
      </c>
    </row>
    <row r="9" spans="1:79" ht="15" customHeight="1">
      <c r="A9" s="16">
        <v>2</v>
      </c>
      <c r="B9" s="146">
        <v>44510</v>
      </c>
      <c r="C9" s="137" t="s">
        <v>10</v>
      </c>
      <c r="D9" s="136" t="s">
        <v>497</v>
      </c>
      <c r="E9" s="137" t="s">
        <v>596</v>
      </c>
      <c r="F9" s="136">
        <v>16500</v>
      </c>
      <c r="G9" s="136">
        <v>45.3</v>
      </c>
      <c r="H9" s="136">
        <v>0</v>
      </c>
      <c r="I9" s="141">
        <f t="shared" si="1"/>
        <v>0</v>
      </c>
      <c r="J9" s="136">
        <f t="shared" si="2"/>
        <v>0</v>
      </c>
      <c r="K9" s="136">
        <v>1000</v>
      </c>
      <c r="L9" s="183">
        <f t="shared" si="3"/>
        <v>56.625</v>
      </c>
      <c r="M9" s="141">
        <f t="shared" si="4"/>
        <v>45300</v>
      </c>
      <c r="N9" s="141">
        <f t="shared" ca="1" si="5"/>
        <v>12049.999999999996</v>
      </c>
      <c r="O9" s="142">
        <f t="shared" ca="1" si="6"/>
        <v>0.26600441501103744</v>
      </c>
      <c r="P9" s="141">
        <f t="shared" si="7"/>
        <v>4.5299999999999985</v>
      </c>
      <c r="Q9" s="136">
        <f ca="1">mrigxl_getIndexQuote(VLOOKUP(E9,Reference!$B$3:$F$6,5,0))</f>
        <v>17957.55</v>
      </c>
      <c r="R9" s="138">
        <v>44560</v>
      </c>
      <c r="S9" s="142">
        <f t="shared" ref="S9:S24" ca="1" si="17">Y9</f>
        <v>0.17757022757492619</v>
      </c>
      <c r="T9" s="142" t="str">
        <f t="shared" ca="1" si="8"/>
        <v>33.25</v>
      </c>
      <c r="U9" s="141">
        <f t="shared" ca="1" si="9"/>
        <v>-33.249999999999545</v>
      </c>
      <c r="V9" s="141">
        <f t="shared" ca="1" si="10"/>
        <v>6.7564745191084019E-2</v>
      </c>
      <c r="W9" s="141">
        <f t="shared" ref="W9:W27" ca="1" si="18">OptionTheta(LEFT(D9),Q9,F9,Z9,RISKFREE_RATE,S9,NIFTY_DIVYLD)*IF(C9="B",1,-1)*IF(K9=0,0,1)*IF(H9=0,1,0)</f>
        <v>1.8332684890971578</v>
      </c>
      <c r="X9" s="141">
        <f t="shared" ca="1" si="11"/>
        <v>0</v>
      </c>
      <c r="Y9" s="141">
        <f ca="1">ImpliedVolatility(LEFT(D9),Q9,F9,RISKFREE_RATE,Z9,NIFTY_DIVYLD,T9,24%)</f>
        <v>0.17757022757492619</v>
      </c>
      <c r="Z9" s="136">
        <f t="shared" ref="Z9" ca="1" si="19">(R9-TODAY())/365</f>
        <v>0.11780821917808219</v>
      </c>
      <c r="AA9" s="136">
        <f t="shared" si="12"/>
        <v>20</v>
      </c>
      <c r="AB9" s="136">
        <f t="shared" si="13"/>
        <v>24.009</v>
      </c>
      <c r="AC9" s="136">
        <f t="shared" ref="AC9" si="20">18%*(AA9+AB9)</f>
        <v>7.9216199999999999</v>
      </c>
      <c r="AD9" s="136">
        <f t="shared" si="14"/>
        <v>22.650000000000002</v>
      </c>
      <c r="AE9" s="136">
        <f t="shared" si="15"/>
        <v>4.53E-2</v>
      </c>
      <c r="AF9" s="136">
        <f t="shared" si="16"/>
        <v>0</v>
      </c>
      <c r="AG9" s="136">
        <f t="shared" ref="AG9" si="21">SUM(AA9:AF9)</f>
        <v>74.625919999999994</v>
      </c>
      <c r="AH9" s="172" t="s">
        <v>679</v>
      </c>
      <c r="AI9" s="166">
        <f ca="1">OptionPrice(LEFT($D9),$Q9*(1+AI$7),$F9,YEARFRAC($AH$8,$R9,0),Reference!$M$2,$S9,Reference!$M$3)</f>
        <v>0</v>
      </c>
      <c r="AJ9" s="166">
        <f ca="1">OptionPrice(LEFT($D9),$Q9*(1+AJ$7),$F9,YEARFRAC($AH$8,$R9,0),Reference!$M$2,$S9,Reference!$M$3)</f>
        <v>0</v>
      </c>
      <c r="AK9" s="166">
        <f ca="1">OptionPrice(LEFT($D9),$Q9*(1+AK$7),$F9,YEARFRAC($AH$8,$R9,0),Reference!$M$2,$S9,Reference!$M$3)</f>
        <v>0</v>
      </c>
      <c r="AL9" s="166">
        <f ca="1">OptionPrice(LEFT($D9),$Q9*(1+AL$7),$F9,YEARFRAC($AH$8,$R9,0),Reference!$M$2,$S9,Reference!$M$3)</f>
        <v>0</v>
      </c>
      <c r="AM9" s="166">
        <f ca="1">OptionPrice(LEFT($D9),$Q9*(1+AM$7),$F9,YEARFRAC($AH$8,$R9,0),Reference!$M$2,$S9,Reference!$M$3)</f>
        <v>0</v>
      </c>
      <c r="AN9" s="166">
        <f ca="1">OptionPrice(LEFT($D9),$Q9*(1+AN$7),$F9,YEARFRAC($AH$8,$R9,0),Reference!$M$2,$S9,Reference!$M$3)</f>
        <v>0</v>
      </c>
      <c r="AO9" s="166">
        <f ca="1">OptionPrice(LEFT($D9),$Q9*(1+AO$7),$F9,YEARFRAC($AH$8,$R9,0),Reference!$M$2,$S9,Reference!$M$3)</f>
        <v>0</v>
      </c>
      <c r="AP9" s="166">
        <f ca="1">OptionPrice(LEFT($D9),$Q9*(1+AP$7),$F9,YEARFRAC($AH$8,$R9,0),Reference!$M$2,$S9,Reference!$M$3)</f>
        <v>0</v>
      </c>
      <c r="AQ9" s="166">
        <f ca="1">OptionPrice(LEFT($D9),$Q9*(1+AQ$7),$F9,YEARFRAC($AH$8,$R9,0),Reference!$M$2,$S9,Reference!$M$3)</f>
        <v>0</v>
      </c>
      <c r="AR9" s="166">
        <f ca="1">OptionPrice(LEFT($D9),$Q9*(1+AR$7),$F9,YEARFRAC($AH$8,$R9,0),Reference!$M$2,$S9,Reference!$M$3)</f>
        <v>0</v>
      </c>
      <c r="AS9" s="166">
        <f ca="1">OptionPrice(LEFT($D9),$Q9*(1+AS$7),$F9,YEARFRAC($AH$8,$R9,0),Reference!$M$2,$S9,Reference!$M$3)</f>
        <v>0</v>
      </c>
      <c r="AT9" s="166">
        <f ca="1">OptionPrice(LEFT($D9),$Q9*(1+AT$7),$F9,YEARFRAC($AH$8,$R9,0),Reference!$M$2,$S9,Reference!$M$3)</f>
        <v>0</v>
      </c>
      <c r="AU9" s="166">
        <f ca="1">OptionPrice(LEFT($D9),$Q9*(1+AU$7),$F9,YEARFRAC($AH$8,$R9,0),Reference!$M$2,$S9,Reference!$M$3)</f>
        <v>0</v>
      </c>
      <c r="AV9" s="166">
        <f ca="1">OptionPrice(LEFT($D9),$Q9*(1+AV$7),$F9,YEARFRAC($AH$8,$R9,0),Reference!$M$2,$S9,Reference!$M$3)</f>
        <v>0</v>
      </c>
      <c r="AW9" s="166">
        <f ca="1">OptionPrice(LEFT($D9),$Q9*(1+AW$7),$F9,YEARFRAC($AH$8,$R9,0),Reference!$M$2,$S9,Reference!$M$3)</f>
        <v>0</v>
      </c>
      <c r="AX9" s="166">
        <f ca="1">OptionPrice(LEFT($D9),$Q9*(1+AX$7),$F9,YEARFRAC($AH$8,$R9,0),Reference!$M$2,$S9,Reference!$M$3)</f>
        <v>0</v>
      </c>
      <c r="AY9" s="166">
        <f ca="1">OptionPrice(LEFT($D9),$Q9*(1+AY$7),$F9,YEARFRAC($AH$8,$R9,0),Reference!$M$2,$S9,Reference!$M$3)</f>
        <v>0</v>
      </c>
      <c r="AZ9" s="166">
        <f ca="1">OptionPrice(LEFT($D9),$Q9*(1+AZ$7),$F9,YEARFRAC($AH$8,$R9,0),Reference!$M$2,$S9,Reference!$M$3)</f>
        <v>0</v>
      </c>
      <c r="BA9" s="166">
        <f ca="1">OptionPrice(LEFT($D9),$Q9*(1+BA$7),$F9,YEARFRAC($AH$8,$R9,0),Reference!$M$2,$S9,Reference!$M$3)</f>
        <v>0</v>
      </c>
      <c r="BB9" s="166">
        <f ca="1">OptionPrice(LEFT($D9),$Q9*(1+BB$7),$F9,YEARFRAC($AH$8,$R9,0),Reference!$M$2,$S9,Reference!$M$3)</f>
        <v>0</v>
      </c>
      <c r="BC9" s="166">
        <f ca="1">OptionPrice(LEFT($D9),$Q9*(1+BC$7),$F9,YEARFRAC($AH$8,$R9,0),Reference!$M$2,$S9,Reference!$M$3)</f>
        <v>0</v>
      </c>
      <c r="BO9" s="16">
        <v>2</v>
      </c>
      <c r="BP9" s="146">
        <v>44491</v>
      </c>
      <c r="BQ9" s="137" t="s">
        <v>10</v>
      </c>
      <c r="BR9" s="136" t="s">
        <v>497</v>
      </c>
      <c r="BS9" s="137" t="s">
        <v>596</v>
      </c>
      <c r="BT9" s="136">
        <v>18400</v>
      </c>
      <c r="BU9" s="136">
        <v>41.7</v>
      </c>
      <c r="BV9" s="136">
        <v>47.945</v>
      </c>
      <c r="BW9" s="141">
        <v>-3216.6708800000001</v>
      </c>
      <c r="BX9" s="136">
        <v>1.1497601918465228</v>
      </c>
      <c r="BY9" s="136">
        <v>500</v>
      </c>
      <c r="BZ9" s="136">
        <v>50</v>
      </c>
      <c r="CA9" s="141">
        <v>20850</v>
      </c>
    </row>
    <row r="10" spans="1:79">
      <c r="A10" s="16">
        <v>3</v>
      </c>
      <c r="B10" s="146">
        <v>44510</v>
      </c>
      <c r="C10" s="137" t="s">
        <v>10</v>
      </c>
      <c r="D10" s="136" t="s">
        <v>497</v>
      </c>
      <c r="E10" s="137" t="s">
        <v>596</v>
      </c>
      <c r="F10" s="136">
        <v>16700</v>
      </c>
      <c r="G10" s="136">
        <v>54.55</v>
      </c>
      <c r="H10" s="136">
        <v>45.55</v>
      </c>
      <c r="I10" s="141">
        <f>IF(AND(H10&lt;&gt;0,K10&lt;&gt;0),(IF(C10="B",1,-1))*(J10-1)*M10-AG10*2,0)</f>
        <v>8829.9097600000005</v>
      </c>
      <c r="J10" s="136">
        <f>H10/$G10</f>
        <v>0.83501374885426216</v>
      </c>
      <c r="K10" s="136">
        <v>1000</v>
      </c>
      <c r="L10" s="183">
        <f t="shared" si="3"/>
        <v>68.1875</v>
      </c>
      <c r="M10" s="141">
        <f t="shared" si="4"/>
        <v>54550</v>
      </c>
      <c r="N10" s="141">
        <f t="shared" ca="1" si="5"/>
        <v>0</v>
      </c>
      <c r="O10" s="142">
        <f t="shared" ca="1" si="6"/>
        <v>0</v>
      </c>
      <c r="P10" s="141">
        <f t="shared" si="7"/>
        <v>5.4549999999999983</v>
      </c>
      <c r="Q10" s="136">
        <f ca="1">mrigxl_getIndexQuote(VLOOKUP(E10,Reference!$B$3:$F$6,5,0))</f>
        <v>17957.55</v>
      </c>
      <c r="R10" s="138">
        <v>44560</v>
      </c>
      <c r="S10" s="142">
        <f t="shared" ca="1" si="17"/>
        <v>0.16501288874259581</v>
      </c>
      <c r="T10" s="142" t="str">
        <f t="shared" ca="1" si="8"/>
        <v>38.90</v>
      </c>
      <c r="U10" s="141">
        <f t="shared" ca="1" si="9"/>
        <v>0</v>
      </c>
      <c r="V10" s="141">
        <f t="shared" ca="1" si="10"/>
        <v>0</v>
      </c>
      <c r="W10" s="141">
        <f t="shared" ca="1" si="18"/>
        <v>0</v>
      </c>
      <c r="X10" s="141">
        <f t="shared" ca="1" si="11"/>
        <v>0</v>
      </c>
      <c r="Y10" s="141">
        <f t="shared" ref="Y10:Y27" ca="1" si="22">ImpliedVolatility(LEFT(D10),Q10,F10,RISKFREE_RATE,Z10,NIFTY_DIVYLD,T10,24%)</f>
        <v>0.16501288874259581</v>
      </c>
      <c r="Z10" s="136">
        <f t="shared" ref="Z10:Z31" ca="1" si="23">(R10-TODAY())/365</f>
        <v>0.11780821917808219</v>
      </c>
      <c r="AA10" s="136">
        <f t="shared" ref="AA10:AA24" si="24">IF(K10&lt;&gt;0,20,0)</f>
        <v>20</v>
      </c>
      <c r="AB10" s="136">
        <f t="shared" si="13"/>
        <v>28.9115</v>
      </c>
      <c r="AC10" s="136">
        <f t="shared" ref="AC10:AC24" si="25">18%*(AA10+AB10)</f>
        <v>8.8040700000000012</v>
      </c>
      <c r="AD10" s="136">
        <f t="shared" si="14"/>
        <v>27.275000000000002</v>
      </c>
      <c r="AE10" s="136">
        <f t="shared" si="15"/>
        <v>5.4549999999999994E-2</v>
      </c>
      <c r="AF10" s="136">
        <f t="shared" si="16"/>
        <v>0</v>
      </c>
      <c r="AG10" s="136">
        <f t="shared" ref="AG10:AG24" si="26">SUM(AA10:AF10)</f>
        <v>85.045120000000011</v>
      </c>
      <c r="AH10" s="167"/>
      <c r="AI10" s="166">
        <f ca="1">OptionPrice(LEFT($D10),$Q10*(1+AI$7),$F10,YEARFRAC($AH$8,$R10,0),Reference!$M$2,$S10,Reference!$M$3)</f>
        <v>0</v>
      </c>
      <c r="AJ10" s="166">
        <f ca="1">OptionPrice(LEFT($D10),$Q10*(1+AJ$7),$F10,YEARFRAC($AH$8,$R10,0),Reference!$M$2,$S10,Reference!$M$3)</f>
        <v>0</v>
      </c>
      <c r="AK10" s="166">
        <f ca="1">OptionPrice(LEFT($D10),$Q10*(1+AK$7),$F10,YEARFRAC($AH$8,$R10,0),Reference!$M$2,$S10,Reference!$M$3)</f>
        <v>0</v>
      </c>
      <c r="AL10" s="166">
        <f ca="1">OptionPrice(LEFT($D10),$Q10*(1+AL$7),$F10,YEARFRAC($AH$8,$R10,0),Reference!$M$2,$S10,Reference!$M$3)</f>
        <v>0</v>
      </c>
      <c r="AM10" s="166">
        <f ca="1">OptionPrice(LEFT($D10),$Q10*(1+AM$7),$F10,YEARFRAC($AH$8,$R10,0),Reference!$M$2,$S10,Reference!$M$3)</f>
        <v>0</v>
      </c>
      <c r="AN10" s="166">
        <f ca="1">OptionPrice(LEFT($D10),$Q10*(1+AN$7),$F10,YEARFRAC($AH$8,$R10,0),Reference!$M$2,$S10,Reference!$M$3)</f>
        <v>0</v>
      </c>
      <c r="AO10" s="166">
        <f ca="1">OptionPrice(LEFT($D10),$Q10*(1+AO$7),$F10,YEARFRAC($AH$8,$R10,0),Reference!$M$2,$S10,Reference!$M$3)</f>
        <v>0</v>
      </c>
      <c r="AP10" s="166">
        <f ca="1">OptionPrice(LEFT($D10),$Q10*(1+AP$7),$F10,YEARFRAC($AH$8,$R10,0),Reference!$M$2,$S10,Reference!$M$3)</f>
        <v>0</v>
      </c>
      <c r="AQ10" s="166">
        <f ca="1">OptionPrice(LEFT($D10),$Q10*(1+AQ$7),$F10,YEARFRAC($AH$8,$R10,0),Reference!$M$2,$S10,Reference!$M$3)</f>
        <v>0</v>
      </c>
      <c r="AR10" s="166">
        <f ca="1">OptionPrice(LEFT($D10),$Q10*(1+AR$7),$F10,YEARFRAC($AH$8,$R10,0),Reference!$M$2,$S10,Reference!$M$3)</f>
        <v>0</v>
      </c>
      <c r="AS10" s="166">
        <f ca="1">OptionPrice(LEFT($D10),$Q10*(1+AS$7),$F10,YEARFRAC($AH$8,$R10,0),Reference!$M$2,$S10,Reference!$M$3)</f>
        <v>0</v>
      </c>
      <c r="AT10" s="166">
        <f ca="1">OptionPrice(LEFT($D10),$Q10*(1+AT$7),$F10,YEARFRAC($AH$8,$R10,0),Reference!$M$2,$S10,Reference!$M$3)</f>
        <v>0</v>
      </c>
      <c r="AU10" s="166">
        <f ca="1">OptionPrice(LEFT($D10),$Q10*(1+AU$7),$F10,YEARFRAC($AH$8,$R10,0),Reference!$M$2,$S10,Reference!$M$3)</f>
        <v>0</v>
      </c>
      <c r="AV10" s="166">
        <f ca="1">OptionPrice(LEFT($D10),$Q10*(1+AV$7),$F10,YEARFRAC($AH$8,$R10,0),Reference!$M$2,$S10,Reference!$M$3)</f>
        <v>0</v>
      </c>
      <c r="AW10" s="166">
        <f ca="1">OptionPrice(LEFT($D10),$Q10*(1+AW$7),$F10,YEARFRAC($AH$8,$R10,0),Reference!$M$2,$S10,Reference!$M$3)</f>
        <v>0</v>
      </c>
      <c r="AX10" s="166">
        <f ca="1">OptionPrice(LEFT($D10),$Q10*(1+AX$7),$F10,YEARFRAC($AH$8,$R10,0),Reference!$M$2,$S10,Reference!$M$3)</f>
        <v>0</v>
      </c>
      <c r="AY10" s="166">
        <f ca="1">OptionPrice(LEFT($D10),$Q10*(1+AY$7),$F10,YEARFRAC($AH$8,$R10,0),Reference!$M$2,$S10,Reference!$M$3)</f>
        <v>0</v>
      </c>
      <c r="AZ10" s="166">
        <f ca="1">OptionPrice(LEFT($D10),$Q10*(1+AZ$7),$F10,YEARFRAC($AH$8,$R10,0),Reference!$M$2,$S10,Reference!$M$3)</f>
        <v>0</v>
      </c>
      <c r="BA10" s="166">
        <f ca="1">OptionPrice(LEFT($D10),$Q10*(1+BA$7),$F10,YEARFRAC($AH$8,$R10,0),Reference!$M$2,$S10,Reference!$M$3)</f>
        <v>0</v>
      </c>
      <c r="BB10" s="166">
        <f ca="1">OptionPrice(LEFT($D10),$Q10*(1+BB$7),$F10,YEARFRAC($AH$8,$R10,0),Reference!$M$2,$S10,Reference!$M$3)</f>
        <v>0</v>
      </c>
      <c r="BC10" s="166">
        <f ca="1">OptionPrice(LEFT($D10),$Q10*(1+BC$7),$F10,YEARFRAC($AH$8,$R10,0),Reference!$M$2,$S10,Reference!$M$3)</f>
        <v>0</v>
      </c>
      <c r="BO10" s="16">
        <v>3</v>
      </c>
      <c r="BP10" s="146">
        <v>44491</v>
      </c>
      <c r="BQ10" s="137" t="s">
        <v>10</v>
      </c>
      <c r="BR10" s="136" t="s">
        <v>496</v>
      </c>
      <c r="BS10" s="137" t="s">
        <v>596</v>
      </c>
      <c r="BT10" s="136">
        <v>18700</v>
      </c>
      <c r="BU10" s="136">
        <v>34.75</v>
      </c>
      <c r="BV10" s="136">
        <v>0.05</v>
      </c>
      <c r="BW10" s="141">
        <v>17263.657599999999</v>
      </c>
      <c r="BX10" s="136">
        <v>1.4388489208633094E-3</v>
      </c>
      <c r="BY10" s="136">
        <v>500</v>
      </c>
      <c r="BZ10" s="136">
        <v>50</v>
      </c>
      <c r="CA10" s="141">
        <v>17375</v>
      </c>
    </row>
    <row r="11" spans="1:79">
      <c r="A11" s="16">
        <v>4</v>
      </c>
      <c r="B11" s="146">
        <v>44510</v>
      </c>
      <c r="C11" s="137" t="s">
        <v>10</v>
      </c>
      <c r="D11" s="136" t="s">
        <v>496</v>
      </c>
      <c r="E11" s="137" t="s">
        <v>596</v>
      </c>
      <c r="F11" s="136">
        <v>19500</v>
      </c>
      <c r="G11" s="136">
        <v>33.6</v>
      </c>
      <c r="H11" s="136">
        <v>33.9</v>
      </c>
      <c r="I11" s="141">
        <f t="shared" si="1"/>
        <v>-422.89407999999889</v>
      </c>
      <c r="J11" s="136">
        <f t="shared" si="2"/>
        <v>1.0089285714285714</v>
      </c>
      <c r="K11" s="136">
        <v>1000</v>
      </c>
      <c r="L11" s="183">
        <f t="shared" si="3"/>
        <v>42</v>
      </c>
      <c r="M11" s="141">
        <f t="shared" si="4"/>
        <v>33600</v>
      </c>
      <c r="N11" s="141">
        <f t="shared" ca="1" si="5"/>
        <v>0</v>
      </c>
      <c r="O11" s="142">
        <f t="shared" ca="1" si="6"/>
        <v>0</v>
      </c>
      <c r="P11" s="141">
        <f t="shared" si="7"/>
        <v>3.3599999999999994</v>
      </c>
      <c r="Q11" s="136">
        <f ca="1">mrigxl_getIndexQuote(VLOOKUP(E11,Reference!$B$3:$F$6,5,0))</f>
        <v>17957.55</v>
      </c>
      <c r="R11" s="138">
        <v>44560</v>
      </c>
      <c r="S11" s="142">
        <f t="shared" ca="1" si="17"/>
        <v>0.13169936842083943</v>
      </c>
      <c r="T11" s="142" t="str">
        <f t="shared" ca="1" si="8"/>
        <v>14.60</v>
      </c>
      <c r="U11" s="141">
        <f t="shared" ca="1" si="9"/>
        <v>0</v>
      </c>
      <c r="V11" s="141">
        <f t="shared" ca="1" si="10"/>
        <v>0</v>
      </c>
      <c r="W11" s="141">
        <f t="shared" ca="1" si="18"/>
        <v>0</v>
      </c>
      <c r="X11" s="141">
        <f t="shared" ca="1" si="11"/>
        <v>0</v>
      </c>
      <c r="Y11" s="141">
        <f t="shared" ca="1" si="22"/>
        <v>0.13169936842083943</v>
      </c>
      <c r="Z11" s="136">
        <f t="shared" ca="1" si="23"/>
        <v>0.11780821917808219</v>
      </c>
      <c r="AA11" s="136">
        <f t="shared" si="24"/>
        <v>20</v>
      </c>
      <c r="AB11" s="136">
        <f t="shared" si="13"/>
        <v>17.808</v>
      </c>
      <c r="AC11" s="136">
        <f t="shared" si="25"/>
        <v>6.8054399999999999</v>
      </c>
      <c r="AD11" s="136">
        <f t="shared" si="14"/>
        <v>16.8</v>
      </c>
      <c r="AE11" s="136">
        <f t="shared" si="15"/>
        <v>3.3599999999999998E-2</v>
      </c>
      <c r="AF11" s="136">
        <f t="shared" si="16"/>
        <v>0</v>
      </c>
      <c r="AG11" s="136">
        <f t="shared" si="26"/>
        <v>61.447039999999994</v>
      </c>
      <c r="AH11" s="172"/>
      <c r="AI11" s="166">
        <f ca="1">OptionPrice(LEFT($D11),$Q11*(1+AI$7),$F11,YEARFRAC($AH$8,$R11,0),Reference!$M$2,$S11,Reference!$M$3)</f>
        <v>0</v>
      </c>
      <c r="AJ11" s="166">
        <f ca="1">OptionPrice(LEFT($D11),$Q11*(1+AJ$7),$F11,YEARFRAC($AH$8,$R11,0),Reference!$M$2,$S11,Reference!$M$3)</f>
        <v>0</v>
      </c>
      <c r="AK11" s="166">
        <f ca="1">OptionPrice(LEFT($D11),$Q11*(1+AK$7),$F11,YEARFRAC($AH$8,$R11,0),Reference!$M$2,$S11,Reference!$M$3)</f>
        <v>0</v>
      </c>
      <c r="AL11" s="166">
        <f ca="1">OptionPrice(LEFT($D11),$Q11*(1+AL$7),$F11,YEARFRAC($AH$8,$R11,0),Reference!$M$2,$S11,Reference!$M$3)</f>
        <v>0</v>
      </c>
      <c r="AM11" s="166">
        <f ca="1">OptionPrice(LEFT($D11),$Q11*(1+AM$7),$F11,YEARFRAC($AH$8,$R11,0),Reference!$M$2,$S11,Reference!$M$3)</f>
        <v>0</v>
      </c>
      <c r="AN11" s="166">
        <f ca="1">OptionPrice(LEFT($D11),$Q11*(1+AN$7),$F11,YEARFRAC($AH$8,$R11,0),Reference!$M$2,$S11,Reference!$M$3)</f>
        <v>0</v>
      </c>
      <c r="AO11" s="166">
        <f ca="1">OptionPrice(LEFT($D11),$Q11*(1+AO$7),$F11,YEARFRAC($AH$8,$R11,0),Reference!$M$2,$S11,Reference!$M$3)</f>
        <v>0</v>
      </c>
      <c r="AP11" s="166">
        <f ca="1">OptionPrice(LEFT($D11),$Q11*(1+AP$7),$F11,YEARFRAC($AH$8,$R11,0),Reference!$M$2,$S11,Reference!$M$3)</f>
        <v>0</v>
      </c>
      <c r="AQ11" s="166">
        <f ca="1">OptionPrice(LEFT($D11),$Q11*(1+AQ$7),$F11,YEARFRAC($AH$8,$R11,0),Reference!$M$2,$S11,Reference!$M$3)</f>
        <v>0</v>
      </c>
      <c r="AR11" s="166">
        <f ca="1">OptionPrice(LEFT($D11),$Q11*(1+AR$7),$F11,YEARFRAC($AH$8,$R11,0),Reference!$M$2,$S11,Reference!$M$3)</f>
        <v>0</v>
      </c>
      <c r="AS11" s="166">
        <f ca="1">OptionPrice(LEFT($D11),$Q11*(1+AS$7),$F11,YEARFRAC($AH$8,$R11,0),Reference!$M$2,$S11,Reference!$M$3)</f>
        <v>0</v>
      </c>
      <c r="AT11" s="166">
        <f ca="1">OptionPrice(LEFT($D11),$Q11*(1+AT$7),$F11,YEARFRAC($AH$8,$R11,0),Reference!$M$2,$S11,Reference!$M$3)</f>
        <v>0</v>
      </c>
      <c r="AU11" s="166">
        <f ca="1">OptionPrice(LEFT($D11),$Q11*(1+AU$7),$F11,YEARFRAC($AH$8,$R11,0),Reference!$M$2,$S11,Reference!$M$3)</f>
        <v>0</v>
      </c>
      <c r="AV11" s="166">
        <f ca="1">OptionPrice(LEFT($D11),$Q11*(1+AV$7),$F11,YEARFRAC($AH$8,$R11,0),Reference!$M$2,$S11,Reference!$M$3)</f>
        <v>0</v>
      </c>
      <c r="AW11" s="166">
        <f ca="1">OptionPrice(LEFT($D11),$Q11*(1+AW$7),$F11,YEARFRAC($AH$8,$R11,0),Reference!$M$2,$S11,Reference!$M$3)</f>
        <v>0</v>
      </c>
      <c r="AX11" s="166">
        <f ca="1">OptionPrice(LEFT($D11),$Q11*(1+AX$7),$F11,YEARFRAC($AH$8,$R11,0),Reference!$M$2,$S11,Reference!$M$3)</f>
        <v>0</v>
      </c>
      <c r="AY11" s="166">
        <f ca="1">OptionPrice(LEFT($D11),$Q11*(1+AY$7),$F11,YEARFRAC($AH$8,$R11,0),Reference!$M$2,$S11,Reference!$M$3)</f>
        <v>0</v>
      </c>
      <c r="AZ11" s="166">
        <f ca="1">OptionPrice(LEFT($D11),$Q11*(1+AZ$7),$F11,YEARFRAC($AH$8,$R11,0),Reference!$M$2,$S11,Reference!$M$3)</f>
        <v>0</v>
      </c>
      <c r="BA11" s="166">
        <f ca="1">OptionPrice(LEFT($D11),$Q11*(1+BA$7),$F11,YEARFRAC($AH$8,$R11,0),Reference!$M$2,$S11,Reference!$M$3)</f>
        <v>0</v>
      </c>
      <c r="BB11" s="166">
        <f ca="1">OptionPrice(LEFT($D11),$Q11*(1+BB$7),$F11,YEARFRAC($AH$8,$R11,0),Reference!$M$2,$S11,Reference!$M$3)</f>
        <v>0</v>
      </c>
      <c r="BC11" s="166">
        <f ca="1">OptionPrice(LEFT($D11),$Q11*(1+BC$7),$F11,YEARFRAC($AH$8,$R11,0),Reference!$M$2,$S11,Reference!$M$3)</f>
        <v>0</v>
      </c>
      <c r="BO11" s="16">
        <v>4</v>
      </c>
      <c r="BP11" s="146">
        <v>44491</v>
      </c>
      <c r="BQ11" s="137" t="s">
        <v>8</v>
      </c>
      <c r="BR11" s="136" t="s">
        <v>496</v>
      </c>
      <c r="BS11" s="137" t="s">
        <v>596</v>
      </c>
      <c r="BT11" s="136">
        <v>19150</v>
      </c>
      <c r="BU11" s="136">
        <v>2.0499999999999998</v>
      </c>
      <c r="BV11" s="136">
        <v>0.05</v>
      </c>
      <c r="BW11" s="141">
        <v>-1048.5456200000001</v>
      </c>
      <c r="BX11" s="136">
        <v>2.4390243902439029E-2</v>
      </c>
      <c r="BY11" s="136">
        <v>500</v>
      </c>
      <c r="BZ11" s="136">
        <v>50</v>
      </c>
      <c r="CA11" s="141">
        <v>1025</v>
      </c>
    </row>
    <row r="12" spans="1:79">
      <c r="A12" s="16">
        <v>5</v>
      </c>
      <c r="B12" s="146">
        <v>44510</v>
      </c>
      <c r="C12" s="137" t="s">
        <v>10</v>
      </c>
      <c r="D12" s="136" t="s">
        <v>496</v>
      </c>
      <c r="E12" s="137" t="s">
        <v>596</v>
      </c>
      <c r="F12" s="136">
        <v>20000</v>
      </c>
      <c r="G12" s="136">
        <v>22.53</v>
      </c>
      <c r="H12" s="136">
        <v>0</v>
      </c>
      <c r="I12" s="141">
        <f t="shared" ref="I12:I17" si="27">IF(AND(H12&lt;&gt;0,K12&lt;&gt;0),(IF(C12="B",1,-1))*(J12-1)*M12-AG12*2,0)</f>
        <v>0</v>
      </c>
      <c r="J12" s="136">
        <f t="shared" ref="J12:J17" si="28">H12/$G12</f>
        <v>0</v>
      </c>
      <c r="K12" s="136">
        <v>3200</v>
      </c>
      <c r="L12" s="183">
        <f t="shared" si="3"/>
        <v>28.162500000000001</v>
      </c>
      <c r="M12" s="141">
        <f t="shared" si="4"/>
        <v>72096</v>
      </c>
      <c r="N12" s="141">
        <f t="shared" ca="1" si="5"/>
        <v>42496</v>
      </c>
      <c r="O12" s="142">
        <f t="shared" ca="1" si="6"/>
        <v>0.58943630714602757</v>
      </c>
      <c r="P12" s="141">
        <f t="shared" si="7"/>
        <v>2.2529999999999997</v>
      </c>
      <c r="Q12" s="136">
        <f ca="1">mrigxl_getIndexQuote(VLOOKUP(E12,Reference!$B$3:$F$6,5,0))</f>
        <v>17957.55</v>
      </c>
      <c r="R12" s="138">
        <v>44560</v>
      </c>
      <c r="S12" s="142">
        <f t="shared" ca="1" si="17"/>
        <v>0.15299036230120133</v>
      </c>
      <c r="T12" s="142" t="str">
        <f t="shared" ca="1" si="8"/>
        <v>9.25</v>
      </c>
      <c r="U12" s="141">
        <f t="shared" ca="1" si="9"/>
        <v>-9.2499999999997726</v>
      </c>
      <c r="V12" s="141">
        <f t="shared" ca="1" si="10"/>
        <v>-2.6291804576839051E-2</v>
      </c>
      <c r="W12" s="141">
        <f t="shared" ca="1" si="18"/>
        <v>0.60512246281853765</v>
      </c>
      <c r="X12" s="141">
        <f t="shared" ca="1" si="11"/>
        <v>0</v>
      </c>
      <c r="Y12" s="141">
        <f t="shared" ca="1" si="22"/>
        <v>0.15299036230120133</v>
      </c>
      <c r="Z12" s="136">
        <f t="shared" ca="1" si="23"/>
        <v>0.11780821917808219</v>
      </c>
      <c r="AA12" s="136">
        <f t="shared" si="24"/>
        <v>20</v>
      </c>
      <c r="AB12" s="136">
        <f t="shared" si="13"/>
        <v>38.210879999999996</v>
      </c>
      <c r="AC12" s="136">
        <f t="shared" si="25"/>
        <v>10.477958399999999</v>
      </c>
      <c r="AD12" s="136">
        <f t="shared" si="14"/>
        <v>36.048000000000002</v>
      </c>
      <c r="AE12" s="136">
        <f t="shared" si="15"/>
        <v>7.2095999999999993E-2</v>
      </c>
      <c r="AF12" s="136">
        <f t="shared" si="16"/>
        <v>0</v>
      </c>
      <c r="AG12" s="136">
        <f t="shared" si="26"/>
        <v>104.8089344</v>
      </c>
      <c r="AH12" s="174"/>
      <c r="AI12" s="166">
        <f ca="1">OptionPrice(LEFT($D12),$Q12*(1+AI$7),$F12,YEARFRAC($AH$8,$R12,0),Reference!$M$2,$S12,Reference!$M$3)</f>
        <v>0</v>
      </c>
      <c r="AJ12" s="166">
        <f ca="1">OptionPrice(LEFT($D12),$Q12*(1+AJ$7),$F12,YEARFRAC($AH$8,$R12,0),Reference!$M$2,$S12,Reference!$M$3)</f>
        <v>0</v>
      </c>
      <c r="AK12" s="166">
        <f ca="1">OptionPrice(LEFT($D12),$Q12*(1+AK$7),$F12,YEARFRAC($AH$8,$R12,0),Reference!$M$2,$S12,Reference!$M$3)</f>
        <v>0</v>
      </c>
      <c r="AL12" s="166">
        <f ca="1">OptionPrice(LEFT($D12),$Q12*(1+AL$7),$F12,YEARFRAC($AH$8,$R12,0),Reference!$M$2,$S12,Reference!$M$3)</f>
        <v>0</v>
      </c>
      <c r="AM12" s="166">
        <f ca="1">OptionPrice(LEFT($D12),$Q12*(1+AM$7),$F12,YEARFRAC($AH$8,$R12,0),Reference!$M$2,$S12,Reference!$M$3)</f>
        <v>0</v>
      </c>
      <c r="AN12" s="166">
        <f ca="1">OptionPrice(LEFT($D12),$Q12*(1+AN$7),$F12,YEARFRAC($AH$8,$R12,0),Reference!$M$2,$S12,Reference!$M$3)</f>
        <v>0</v>
      </c>
      <c r="AO12" s="166">
        <f ca="1">OptionPrice(LEFT($D12),$Q12*(1+AO$7),$F12,YEARFRAC($AH$8,$R12,0),Reference!$M$2,$S12,Reference!$M$3)</f>
        <v>0</v>
      </c>
      <c r="AP12" s="166">
        <f ca="1">OptionPrice(LEFT($D12),$Q12*(1+AP$7),$F12,YEARFRAC($AH$8,$R12,0),Reference!$M$2,$S12,Reference!$M$3)</f>
        <v>0</v>
      </c>
      <c r="AQ12" s="166">
        <f ca="1">OptionPrice(LEFT($D12),$Q12*(1+AQ$7),$F12,YEARFRAC($AH$8,$R12,0),Reference!$M$2,$S12,Reference!$M$3)</f>
        <v>0</v>
      </c>
      <c r="AR12" s="166">
        <f ca="1">OptionPrice(LEFT($D12),$Q12*(1+AR$7),$F12,YEARFRAC($AH$8,$R12,0),Reference!$M$2,$S12,Reference!$M$3)</f>
        <v>0</v>
      </c>
      <c r="AS12" s="166">
        <f ca="1">OptionPrice(LEFT($D12),$Q12*(1+AS$7),$F12,YEARFRAC($AH$8,$R12,0),Reference!$M$2,$S12,Reference!$M$3)</f>
        <v>0</v>
      </c>
      <c r="AT12" s="166">
        <f ca="1">OptionPrice(LEFT($D12),$Q12*(1+AT$7),$F12,YEARFRAC($AH$8,$R12,0),Reference!$M$2,$S12,Reference!$M$3)</f>
        <v>0</v>
      </c>
      <c r="AU12" s="166">
        <f ca="1">OptionPrice(LEFT($D12),$Q12*(1+AU$7),$F12,YEARFRAC($AH$8,$R12,0),Reference!$M$2,$S12,Reference!$M$3)</f>
        <v>0</v>
      </c>
      <c r="AV12" s="166">
        <f ca="1">OptionPrice(LEFT($D12),$Q12*(1+AV$7),$F12,YEARFRAC($AH$8,$R12,0),Reference!$M$2,$S12,Reference!$M$3)</f>
        <v>0</v>
      </c>
      <c r="AW12" s="166">
        <f ca="1">OptionPrice(LEFT($D12),$Q12*(1+AW$7),$F12,YEARFRAC($AH$8,$R12,0),Reference!$M$2,$S12,Reference!$M$3)</f>
        <v>0</v>
      </c>
      <c r="AX12" s="166">
        <f ca="1">OptionPrice(LEFT($D12),$Q12*(1+AX$7),$F12,YEARFRAC($AH$8,$R12,0),Reference!$M$2,$S12,Reference!$M$3)</f>
        <v>0</v>
      </c>
      <c r="AY12" s="166">
        <f ca="1">OptionPrice(LEFT($D12),$Q12*(1+AY$7),$F12,YEARFRAC($AH$8,$R12,0),Reference!$M$2,$S12,Reference!$M$3)</f>
        <v>0</v>
      </c>
      <c r="AZ12" s="166">
        <f ca="1">OptionPrice(LEFT($D12),$Q12*(1+AZ$7),$F12,YEARFRAC($AH$8,$R12,0),Reference!$M$2,$S12,Reference!$M$3)</f>
        <v>0</v>
      </c>
      <c r="BA12" s="166">
        <f ca="1">OptionPrice(LEFT($D12),$Q12*(1+BA$7),$F12,YEARFRAC($AH$8,$R12,0),Reference!$M$2,$S12,Reference!$M$3)</f>
        <v>0</v>
      </c>
      <c r="BB12" s="166">
        <f ca="1">OptionPrice(LEFT($D12),$Q12*(1+BB$7),$F12,YEARFRAC($AH$8,$R12,0),Reference!$M$2,$S12,Reference!$M$3)</f>
        <v>0</v>
      </c>
      <c r="BC12" s="166">
        <f ca="1">OptionPrice(LEFT($D12),$Q12*(1+BC$7),$F12,YEARFRAC($AH$8,$R12,0),Reference!$M$2,$S12,Reference!$M$3)</f>
        <v>0</v>
      </c>
      <c r="BO12" s="16">
        <v>5</v>
      </c>
      <c r="BP12" s="146">
        <v>44491</v>
      </c>
      <c r="BQ12" s="137" t="s">
        <v>10</v>
      </c>
      <c r="BR12" s="136" t="s">
        <v>497</v>
      </c>
      <c r="BS12" s="137" t="s">
        <v>596</v>
      </c>
      <c r="BT12" s="136">
        <v>18350</v>
      </c>
      <c r="BU12" s="136">
        <v>40.67</v>
      </c>
      <c r="BV12" s="136">
        <v>63.53</v>
      </c>
      <c r="BW12" s="141">
        <v>-11523.010687999998</v>
      </c>
      <c r="BX12" s="136">
        <v>1.5620850749938529</v>
      </c>
      <c r="BY12" s="136">
        <v>500</v>
      </c>
      <c r="BZ12" s="136">
        <v>50</v>
      </c>
      <c r="CA12" s="141">
        <v>20335</v>
      </c>
    </row>
    <row r="13" spans="1:79">
      <c r="A13" s="16">
        <v>6</v>
      </c>
      <c r="B13" s="146">
        <v>44512</v>
      </c>
      <c r="C13" s="137" t="s">
        <v>8</v>
      </c>
      <c r="D13" s="136" t="s">
        <v>497</v>
      </c>
      <c r="E13" s="137" t="s">
        <v>596</v>
      </c>
      <c r="F13" s="136">
        <v>16700</v>
      </c>
      <c r="G13" s="136">
        <v>45.84</v>
      </c>
      <c r="H13" s="136">
        <v>44.64</v>
      </c>
      <c r="I13" s="141">
        <f t="shared" si="27"/>
        <v>-1307.3787520000039</v>
      </c>
      <c r="J13" s="136">
        <f t="shared" si="28"/>
        <v>0.97382198952879573</v>
      </c>
      <c r="K13" s="136">
        <v>1000</v>
      </c>
      <c r="L13" s="183">
        <f t="shared" ref="L13" si="29">G13*(1+$L$6*IF(C13="B",-1,1))</f>
        <v>34.380000000000003</v>
      </c>
      <c r="M13" s="141">
        <f t="shared" si="4"/>
        <v>45840</v>
      </c>
      <c r="N13" s="141">
        <f t="shared" ref="N13" ca="1" si="30">(T13-G13)*K13*IF(C13="B",1,-1)*IF(H13=0,1,0)</f>
        <v>0</v>
      </c>
      <c r="O13" s="142">
        <f t="shared" ref="O13" ca="1" si="31">IFERROR(N13/M13,0)</f>
        <v>0</v>
      </c>
      <c r="P13" s="141">
        <f t="shared" ref="P13" si="32">(1-$P$6)*G13</f>
        <v>4.5839999999999996</v>
      </c>
      <c r="Q13" s="136">
        <f ca="1">mrigxl_getIndexQuote(VLOOKUP(E13,Reference!$B$3:$F$6,5,0))</f>
        <v>17957.55</v>
      </c>
      <c r="R13" s="138">
        <v>44560</v>
      </c>
      <c r="S13" s="142">
        <f t="shared" ca="1" si="17"/>
        <v>0.16501288874259581</v>
      </c>
      <c r="T13" s="142" t="str">
        <f t="shared" ca="1" si="8"/>
        <v>38.90</v>
      </c>
      <c r="U13" s="141">
        <f t="shared" ca="1" si="9"/>
        <v>0</v>
      </c>
      <c r="V13" s="141">
        <f t="shared" ca="1" si="10"/>
        <v>0</v>
      </c>
      <c r="W13" s="141">
        <f t="shared" ca="1" si="18"/>
        <v>0</v>
      </c>
      <c r="X13" s="141">
        <f t="shared" ca="1" si="11"/>
        <v>0</v>
      </c>
      <c r="Y13" s="141">
        <f t="shared" ca="1" si="22"/>
        <v>0.16501288874259581</v>
      </c>
      <c r="Z13" s="136">
        <f t="shared" ca="1" si="23"/>
        <v>0.11780821917808219</v>
      </c>
      <c r="AA13" s="136">
        <f t="shared" si="24"/>
        <v>20</v>
      </c>
      <c r="AB13" s="136">
        <f t="shared" si="13"/>
        <v>24.295199999999998</v>
      </c>
      <c r="AC13" s="136">
        <f t="shared" si="25"/>
        <v>7.9731359999999984</v>
      </c>
      <c r="AD13" s="136">
        <f t="shared" si="14"/>
        <v>0</v>
      </c>
      <c r="AE13" s="136">
        <f t="shared" si="15"/>
        <v>4.5839999999999999E-2</v>
      </c>
      <c r="AF13" s="136">
        <f t="shared" si="16"/>
        <v>1.3752</v>
      </c>
      <c r="AG13" s="136">
        <f t="shared" si="26"/>
        <v>53.689375999999989</v>
      </c>
      <c r="AH13" s="174"/>
      <c r="AI13" s="166">
        <f ca="1">OptionPrice(LEFT($D13),$Q13*(1+AI$7),$F13,YEARFRAC($AH$8,$R13,0),Reference!$M$2,$S13,Reference!$M$3)</f>
        <v>0</v>
      </c>
      <c r="AJ13" s="166">
        <f ca="1">OptionPrice(LEFT($D13),$Q13*(1+AJ$7),$F13,YEARFRAC($AH$8,$R13,0),Reference!$M$2,$S13,Reference!$M$3)</f>
        <v>0</v>
      </c>
      <c r="AK13" s="166">
        <f ca="1">OptionPrice(LEFT($D13),$Q13*(1+AK$7),$F13,YEARFRAC($AH$8,$R13,0),Reference!$M$2,$S13,Reference!$M$3)</f>
        <v>0</v>
      </c>
      <c r="AL13" s="166">
        <f ca="1">OptionPrice(LEFT($D13),$Q13*(1+AL$7),$F13,YEARFRAC($AH$8,$R13,0),Reference!$M$2,$S13,Reference!$M$3)</f>
        <v>0</v>
      </c>
      <c r="AM13" s="166">
        <f ca="1">OptionPrice(LEFT($D13),$Q13*(1+AM$7),$F13,YEARFRAC($AH$8,$R13,0),Reference!$M$2,$S13,Reference!$M$3)</f>
        <v>0</v>
      </c>
      <c r="AN13" s="166">
        <f ca="1">OptionPrice(LEFT($D13),$Q13*(1+AN$7),$F13,YEARFRAC($AH$8,$R13,0),Reference!$M$2,$S13,Reference!$M$3)</f>
        <v>0</v>
      </c>
      <c r="AO13" s="166">
        <f ca="1">OptionPrice(LEFT($D13),$Q13*(1+AO$7),$F13,YEARFRAC($AH$8,$R13,0),Reference!$M$2,$S13,Reference!$M$3)</f>
        <v>0</v>
      </c>
      <c r="AP13" s="166">
        <f ca="1">OptionPrice(LEFT($D13),$Q13*(1+AP$7),$F13,YEARFRAC($AH$8,$R13,0),Reference!$M$2,$S13,Reference!$M$3)</f>
        <v>0</v>
      </c>
      <c r="AQ13" s="166">
        <f ca="1">OptionPrice(LEFT($D13),$Q13*(1+AQ$7),$F13,YEARFRAC($AH$8,$R13,0),Reference!$M$2,$S13,Reference!$M$3)</f>
        <v>0</v>
      </c>
      <c r="AR13" s="166">
        <f ca="1">OptionPrice(LEFT($D13),$Q13*(1+AR$7),$F13,YEARFRAC($AH$8,$R13,0),Reference!$M$2,$S13,Reference!$M$3)</f>
        <v>0</v>
      </c>
      <c r="AS13" s="166">
        <f ca="1">OptionPrice(LEFT($D13),$Q13*(1+AS$7),$F13,YEARFRAC($AH$8,$R13,0),Reference!$M$2,$S13,Reference!$M$3)</f>
        <v>0</v>
      </c>
      <c r="AT13" s="166">
        <f ca="1">OptionPrice(LEFT($D13),$Q13*(1+AT$7),$F13,YEARFRAC($AH$8,$R13,0),Reference!$M$2,$S13,Reference!$M$3)</f>
        <v>0</v>
      </c>
      <c r="AU13" s="166">
        <f ca="1">OptionPrice(LEFT($D13),$Q13*(1+AU$7),$F13,YEARFRAC($AH$8,$R13,0),Reference!$M$2,$S13,Reference!$M$3)</f>
        <v>0</v>
      </c>
      <c r="AV13" s="166">
        <f ca="1">OptionPrice(LEFT($D13),$Q13*(1+AV$7),$F13,YEARFRAC($AH$8,$R13,0),Reference!$M$2,$S13,Reference!$M$3)</f>
        <v>0</v>
      </c>
      <c r="AW13" s="166">
        <f ca="1">OptionPrice(LEFT($D13),$Q13*(1+AW$7),$F13,YEARFRAC($AH$8,$R13,0),Reference!$M$2,$S13,Reference!$M$3)</f>
        <v>0</v>
      </c>
      <c r="AX13" s="166">
        <f ca="1">OptionPrice(LEFT($D13),$Q13*(1+AX$7),$F13,YEARFRAC($AH$8,$R13,0),Reference!$M$2,$S13,Reference!$M$3)</f>
        <v>0</v>
      </c>
      <c r="AY13" s="166">
        <f ca="1">OptionPrice(LEFT($D13),$Q13*(1+AY$7),$F13,YEARFRAC($AH$8,$R13,0),Reference!$M$2,$S13,Reference!$M$3)</f>
        <v>0</v>
      </c>
      <c r="AZ13" s="166">
        <f ca="1">OptionPrice(LEFT($D13),$Q13*(1+AZ$7),$F13,YEARFRAC($AH$8,$R13,0),Reference!$M$2,$S13,Reference!$M$3)</f>
        <v>0</v>
      </c>
      <c r="BA13" s="166">
        <f ca="1">OptionPrice(LEFT($D13),$Q13*(1+BA$7),$F13,YEARFRAC($AH$8,$R13,0),Reference!$M$2,$S13,Reference!$M$3)</f>
        <v>0</v>
      </c>
      <c r="BB13" s="166">
        <f ca="1">OptionPrice(LEFT($D13),$Q13*(1+BB$7),$F13,YEARFRAC($AH$8,$R13,0),Reference!$M$2,$S13,Reference!$M$3)</f>
        <v>0</v>
      </c>
      <c r="BC13" s="166">
        <f ca="1">OptionPrice(LEFT($D13),$Q13*(1+BC$7),$F13,YEARFRAC($AH$8,$R13,0),Reference!$M$2,$S13,Reference!$M$3)</f>
        <v>0</v>
      </c>
      <c r="BO13" s="16">
        <v>6</v>
      </c>
      <c r="BP13" s="146">
        <v>44491</v>
      </c>
      <c r="BQ13" s="137" t="s">
        <v>8</v>
      </c>
      <c r="BR13" s="136" t="s">
        <v>497</v>
      </c>
      <c r="BS13" s="137" t="s">
        <v>596</v>
      </c>
      <c r="BT13" s="136">
        <v>17250</v>
      </c>
      <c r="BU13" s="136">
        <v>2.56</v>
      </c>
      <c r="BV13" s="136">
        <v>0.05</v>
      </c>
      <c r="BW13" s="141">
        <v>-675.54019200000005</v>
      </c>
      <c r="BX13" s="136">
        <v>1.953125E-2</v>
      </c>
      <c r="BY13" s="136">
        <v>250</v>
      </c>
      <c r="BZ13" s="136">
        <v>50</v>
      </c>
      <c r="CA13" s="141">
        <v>640</v>
      </c>
    </row>
    <row r="14" spans="1:79">
      <c r="A14" s="16">
        <v>7</v>
      </c>
      <c r="B14" s="146">
        <v>44512</v>
      </c>
      <c r="C14" s="137" t="s">
        <v>10</v>
      </c>
      <c r="D14" s="136" t="s">
        <v>497</v>
      </c>
      <c r="E14" s="137" t="s">
        <v>596</v>
      </c>
      <c r="F14" s="136">
        <v>16700</v>
      </c>
      <c r="G14" s="136">
        <v>45.7</v>
      </c>
      <c r="H14" s="136">
        <v>0</v>
      </c>
      <c r="I14" s="141">
        <f t="shared" si="27"/>
        <v>0</v>
      </c>
      <c r="J14" s="136">
        <f t="shared" si="28"/>
        <v>0</v>
      </c>
      <c r="K14" s="136">
        <v>500</v>
      </c>
      <c r="L14" s="183">
        <f t="shared" ref="L14" si="33">G14*(1+$L$6*IF(C14="B",-1,1))</f>
        <v>57.125</v>
      </c>
      <c r="M14" s="141">
        <f t="shared" si="4"/>
        <v>22850</v>
      </c>
      <c r="N14" s="141">
        <f t="shared" ref="N14" ca="1" si="34">(T14-G14)*K14*IF(C14="B",1,-1)*IF(H14=0,1,0)</f>
        <v>3400.0000000000023</v>
      </c>
      <c r="O14" s="142">
        <f t="shared" ref="O14" ca="1" si="35">IFERROR(N14/M14,0)</f>
        <v>0.14879649890590821</v>
      </c>
      <c r="P14" s="141">
        <f t="shared" ref="P14" si="36">(1-$P$6)*G14</f>
        <v>4.5699999999999994</v>
      </c>
      <c r="Q14" s="136">
        <f ca="1">mrigxl_getIndexQuote(VLOOKUP(E14,Reference!$B$3:$F$6,5,0))</f>
        <v>17957.55</v>
      </c>
      <c r="R14" s="138">
        <v>44560</v>
      </c>
      <c r="S14" s="142">
        <f t="shared" ca="1" si="17"/>
        <v>0.16501288874259581</v>
      </c>
      <c r="T14" s="142" t="str">
        <f t="shared" ca="1" si="8"/>
        <v>38.90</v>
      </c>
      <c r="U14" s="141">
        <f t="shared" ca="1" si="9"/>
        <v>-38.899999999999409</v>
      </c>
      <c r="V14" s="141">
        <f t="shared" ca="1" si="10"/>
        <v>8.2161010912087051E-2</v>
      </c>
      <c r="W14" s="141">
        <f t="shared" ca="1" si="18"/>
        <v>2.0010892093535322</v>
      </c>
      <c r="X14" s="141">
        <f t="shared" ca="1" si="11"/>
        <v>0</v>
      </c>
      <c r="Y14" s="141">
        <f t="shared" ca="1" si="22"/>
        <v>0.16501288874259581</v>
      </c>
      <c r="Z14" s="136">
        <f t="shared" ca="1" si="23"/>
        <v>0.11780821917808219</v>
      </c>
      <c r="AA14" s="136">
        <f t="shared" si="24"/>
        <v>20</v>
      </c>
      <c r="AB14" s="136">
        <f t="shared" si="13"/>
        <v>12.1105</v>
      </c>
      <c r="AC14" s="136">
        <f t="shared" si="25"/>
        <v>5.77989</v>
      </c>
      <c r="AD14" s="136">
        <f t="shared" si="14"/>
        <v>11.425000000000001</v>
      </c>
      <c r="AE14" s="136">
        <f t="shared" si="15"/>
        <v>2.2849999999999999E-2</v>
      </c>
      <c r="AF14" s="136">
        <f t="shared" si="16"/>
        <v>0</v>
      </c>
      <c r="AG14" s="136">
        <f t="shared" si="26"/>
        <v>49.338240000000006</v>
      </c>
      <c r="AH14" s="174"/>
      <c r="AI14" s="166">
        <f ca="1">OptionPrice(LEFT($D14),$Q14*(1+AI$7),$F14,YEARFRAC($AH$8,$R14,0),Reference!$M$2,$S14,Reference!$M$3)</f>
        <v>0</v>
      </c>
      <c r="AJ14" s="166">
        <f ca="1">OptionPrice(LEFT($D14),$Q14*(1+AJ$7),$F14,YEARFRAC($AH$8,$R14,0),Reference!$M$2,$S14,Reference!$M$3)</f>
        <v>0</v>
      </c>
      <c r="AK14" s="166">
        <f ca="1">OptionPrice(LEFT($D14),$Q14*(1+AK$7),$F14,YEARFRAC($AH$8,$R14,0),Reference!$M$2,$S14,Reference!$M$3)</f>
        <v>0</v>
      </c>
      <c r="AL14" s="166">
        <f ca="1">OptionPrice(LEFT($D14),$Q14*(1+AL$7),$F14,YEARFRAC($AH$8,$R14,0),Reference!$M$2,$S14,Reference!$M$3)</f>
        <v>0</v>
      </c>
      <c r="AM14" s="166">
        <f ca="1">OptionPrice(LEFT($D14),$Q14*(1+AM$7),$F14,YEARFRAC($AH$8,$R14,0),Reference!$M$2,$S14,Reference!$M$3)</f>
        <v>0</v>
      </c>
      <c r="AN14" s="166">
        <f ca="1">OptionPrice(LEFT($D14),$Q14*(1+AN$7),$F14,YEARFRAC($AH$8,$R14,0),Reference!$M$2,$S14,Reference!$M$3)</f>
        <v>0</v>
      </c>
      <c r="AO14" s="166">
        <f ca="1">OptionPrice(LEFT($D14),$Q14*(1+AO$7),$F14,YEARFRAC($AH$8,$R14,0),Reference!$M$2,$S14,Reference!$M$3)</f>
        <v>0</v>
      </c>
      <c r="AP14" s="166">
        <f ca="1">OptionPrice(LEFT($D14),$Q14*(1+AP$7),$F14,YEARFRAC($AH$8,$R14,0),Reference!$M$2,$S14,Reference!$M$3)</f>
        <v>0</v>
      </c>
      <c r="AQ14" s="166">
        <f ca="1">OptionPrice(LEFT($D14),$Q14*(1+AQ$7),$F14,YEARFRAC($AH$8,$R14,0),Reference!$M$2,$S14,Reference!$M$3)</f>
        <v>0</v>
      </c>
      <c r="AR14" s="166">
        <f ca="1">OptionPrice(LEFT($D14),$Q14*(1+AR$7),$F14,YEARFRAC($AH$8,$R14,0),Reference!$M$2,$S14,Reference!$M$3)</f>
        <v>0</v>
      </c>
      <c r="AS14" s="166">
        <f ca="1">OptionPrice(LEFT($D14),$Q14*(1+AS$7),$F14,YEARFRAC($AH$8,$R14,0),Reference!$M$2,$S14,Reference!$M$3)</f>
        <v>0</v>
      </c>
      <c r="AT14" s="166">
        <f ca="1">OptionPrice(LEFT($D14),$Q14*(1+AT$7),$F14,YEARFRAC($AH$8,$R14,0),Reference!$M$2,$S14,Reference!$M$3)</f>
        <v>0</v>
      </c>
      <c r="AU14" s="166">
        <f ca="1">OptionPrice(LEFT($D14),$Q14*(1+AU$7),$F14,YEARFRAC($AH$8,$R14,0),Reference!$M$2,$S14,Reference!$M$3)</f>
        <v>0</v>
      </c>
      <c r="AV14" s="166">
        <f ca="1">OptionPrice(LEFT($D14),$Q14*(1+AV$7),$F14,YEARFRAC($AH$8,$R14,0),Reference!$M$2,$S14,Reference!$M$3)</f>
        <v>0</v>
      </c>
      <c r="AW14" s="166">
        <f ca="1">OptionPrice(LEFT($D14),$Q14*(1+AW$7),$F14,YEARFRAC($AH$8,$R14,0),Reference!$M$2,$S14,Reference!$M$3)</f>
        <v>0</v>
      </c>
      <c r="AX14" s="166">
        <f ca="1">OptionPrice(LEFT($D14),$Q14*(1+AX$7),$F14,YEARFRAC($AH$8,$R14,0),Reference!$M$2,$S14,Reference!$M$3)</f>
        <v>0</v>
      </c>
      <c r="AY14" s="166">
        <f ca="1">OptionPrice(LEFT($D14),$Q14*(1+AY$7),$F14,YEARFRAC($AH$8,$R14,0),Reference!$M$2,$S14,Reference!$M$3)</f>
        <v>0</v>
      </c>
      <c r="AZ14" s="166">
        <f ca="1">OptionPrice(LEFT($D14),$Q14*(1+AZ$7),$F14,YEARFRAC($AH$8,$R14,0),Reference!$M$2,$S14,Reference!$M$3)</f>
        <v>0</v>
      </c>
      <c r="BA14" s="166">
        <f ca="1">OptionPrice(LEFT($D14),$Q14*(1+BA$7),$F14,YEARFRAC($AH$8,$R14,0),Reference!$M$2,$S14,Reference!$M$3)</f>
        <v>0</v>
      </c>
      <c r="BB14" s="166">
        <f ca="1">OptionPrice(LEFT($D14),$Q14*(1+BB$7),$F14,YEARFRAC($AH$8,$R14,0),Reference!$M$2,$S14,Reference!$M$3)</f>
        <v>0</v>
      </c>
      <c r="BC14" s="166">
        <f ca="1">OptionPrice(LEFT($D14),$Q14*(1+BC$7),$F14,YEARFRAC($AH$8,$R14,0),Reference!$M$2,$S14,Reference!$M$3)</f>
        <v>0</v>
      </c>
      <c r="BO14" s="16">
        <v>7</v>
      </c>
      <c r="BP14" s="146">
        <v>44491</v>
      </c>
      <c r="BQ14" s="137" t="s">
        <v>10</v>
      </c>
      <c r="BR14" s="136" t="s">
        <v>497</v>
      </c>
      <c r="BS14" s="137" t="s">
        <v>596</v>
      </c>
      <c r="BT14" s="136">
        <v>18150</v>
      </c>
      <c r="BU14" s="136">
        <v>20.45</v>
      </c>
      <c r="BV14" s="136">
        <v>20.45</v>
      </c>
      <c r="BW14" s="141">
        <v>-56.413952000000002</v>
      </c>
      <c r="BX14" s="136">
        <v>1</v>
      </c>
      <c r="BY14" s="136">
        <v>200</v>
      </c>
      <c r="BZ14" s="136">
        <v>50</v>
      </c>
      <c r="CA14" s="141">
        <v>4090</v>
      </c>
    </row>
    <row r="15" spans="1:79">
      <c r="A15" s="16">
        <v>8</v>
      </c>
      <c r="B15" s="146">
        <v>44512</v>
      </c>
      <c r="C15" s="137" t="s">
        <v>10</v>
      </c>
      <c r="D15" s="136" t="s">
        <v>497</v>
      </c>
      <c r="E15" s="137" t="s">
        <v>596</v>
      </c>
      <c r="F15" s="136">
        <v>16800</v>
      </c>
      <c r="G15" s="136">
        <v>49.4</v>
      </c>
      <c r="H15" s="136">
        <v>0</v>
      </c>
      <c r="I15" s="141">
        <f t="shared" si="27"/>
        <v>0</v>
      </c>
      <c r="J15" s="136">
        <f t="shared" si="28"/>
        <v>0</v>
      </c>
      <c r="K15" s="136">
        <v>500</v>
      </c>
      <c r="L15" s="183">
        <f t="shared" ref="L15:L16" si="37">G15*(1+$L$6*IF(C15="B",-1,1))</f>
        <v>61.75</v>
      </c>
      <c r="M15" s="141">
        <f t="shared" si="4"/>
        <v>24700</v>
      </c>
      <c r="N15" s="141">
        <f t="shared" ref="N15:N16" ca="1" si="38">(T15-G15)*K15*IF(C15="B",1,-1)*IF(H15=0,1,0)</f>
        <v>2875</v>
      </c>
      <c r="O15" s="142">
        <f t="shared" ref="O15:O16" ca="1" si="39">IFERROR(N15/M15,0)</f>
        <v>0.11639676113360324</v>
      </c>
      <c r="P15" s="141">
        <f t="shared" ref="P15:P16" si="40">(1-$P$6)*G15</f>
        <v>4.9399999999999986</v>
      </c>
      <c r="Q15" s="136">
        <f ca="1">mrigxl_getIndexQuote(VLOOKUP(E15,Reference!$B$3:$F$6,5,0))</f>
        <v>17957.55</v>
      </c>
      <c r="R15" s="138">
        <v>44560</v>
      </c>
      <c r="S15" s="142">
        <f t="shared" ca="1" si="17"/>
        <v>0.16005091095748564</v>
      </c>
      <c r="T15" s="142" t="str">
        <f t="shared" ca="1" si="8"/>
        <v>43.65</v>
      </c>
      <c r="U15" s="141">
        <f t="shared" ca="1" si="9"/>
        <v>-43.650000000000773</v>
      </c>
      <c r="V15" s="141">
        <f t="shared" ca="1" si="10"/>
        <v>9.2853041879034426E-2</v>
      </c>
      <c r="W15" s="141">
        <f t="shared" ca="1" si="18"/>
        <v>2.1404357690524263</v>
      </c>
      <c r="X15" s="141">
        <f t="shared" ca="1" si="11"/>
        <v>0</v>
      </c>
      <c r="Y15" s="141">
        <f t="shared" ca="1" si="22"/>
        <v>0.16005091095748564</v>
      </c>
      <c r="Z15" s="136">
        <f t="shared" ca="1" si="23"/>
        <v>0.11780821917808219</v>
      </c>
      <c r="AA15" s="136">
        <f t="shared" si="24"/>
        <v>20</v>
      </c>
      <c r="AB15" s="136">
        <f t="shared" si="13"/>
        <v>13.090999999999999</v>
      </c>
      <c r="AC15" s="136">
        <f t="shared" si="25"/>
        <v>5.9563800000000002</v>
      </c>
      <c r="AD15" s="136">
        <f t="shared" si="14"/>
        <v>12.35</v>
      </c>
      <c r="AE15" s="136">
        <f t="shared" si="15"/>
        <v>2.47E-2</v>
      </c>
      <c r="AF15" s="136">
        <f t="shared" si="16"/>
        <v>0</v>
      </c>
      <c r="AG15" s="136">
        <f t="shared" si="26"/>
        <v>51.422080000000008</v>
      </c>
      <c r="AH15" s="174"/>
      <c r="AI15" s="166">
        <f ca="1">OptionPrice(LEFT($D15),$Q15*(1+AI$7),$F15,YEARFRAC($AH$8,$R15,0),Reference!$M$2,$S15,Reference!$M$3)</f>
        <v>0</v>
      </c>
      <c r="AJ15" s="166">
        <f ca="1">OptionPrice(LEFT($D15),$Q15*(1+AJ$7),$F15,YEARFRAC($AH$8,$R15,0),Reference!$M$2,$S15,Reference!$M$3)</f>
        <v>0</v>
      </c>
      <c r="AK15" s="166">
        <f ca="1">OptionPrice(LEFT($D15),$Q15*(1+AK$7),$F15,YEARFRAC($AH$8,$R15,0),Reference!$M$2,$S15,Reference!$M$3)</f>
        <v>0</v>
      </c>
      <c r="AL15" s="166">
        <f ca="1">OptionPrice(LEFT($D15),$Q15*(1+AL$7),$F15,YEARFRAC($AH$8,$R15,0),Reference!$M$2,$S15,Reference!$M$3)</f>
        <v>0</v>
      </c>
      <c r="AM15" s="166">
        <f ca="1">OptionPrice(LEFT($D15),$Q15*(1+AM$7),$F15,YEARFRAC($AH$8,$R15,0),Reference!$M$2,$S15,Reference!$M$3)</f>
        <v>0</v>
      </c>
      <c r="AN15" s="166">
        <f ca="1">OptionPrice(LEFT($D15),$Q15*(1+AN$7),$F15,YEARFRAC($AH$8,$R15,0),Reference!$M$2,$S15,Reference!$M$3)</f>
        <v>0</v>
      </c>
      <c r="AO15" s="166">
        <f ca="1">OptionPrice(LEFT($D15),$Q15*(1+AO$7),$F15,YEARFRAC($AH$8,$R15,0),Reference!$M$2,$S15,Reference!$M$3)</f>
        <v>0</v>
      </c>
      <c r="AP15" s="166">
        <f ca="1">OptionPrice(LEFT($D15),$Q15*(1+AP$7),$F15,YEARFRAC($AH$8,$R15,0),Reference!$M$2,$S15,Reference!$M$3)</f>
        <v>0</v>
      </c>
      <c r="AQ15" s="166">
        <f ca="1">OptionPrice(LEFT($D15),$Q15*(1+AQ$7),$F15,YEARFRAC($AH$8,$R15,0),Reference!$M$2,$S15,Reference!$M$3)</f>
        <v>0</v>
      </c>
      <c r="AR15" s="166">
        <f ca="1">OptionPrice(LEFT($D15),$Q15*(1+AR$7),$F15,YEARFRAC($AH$8,$R15,0),Reference!$M$2,$S15,Reference!$M$3)</f>
        <v>0</v>
      </c>
      <c r="AS15" s="166">
        <f ca="1">OptionPrice(LEFT($D15),$Q15*(1+AS$7),$F15,YEARFRAC($AH$8,$R15,0),Reference!$M$2,$S15,Reference!$M$3)</f>
        <v>0</v>
      </c>
      <c r="AT15" s="166">
        <f ca="1">OptionPrice(LEFT($D15),$Q15*(1+AT$7),$F15,YEARFRAC($AH$8,$R15,0),Reference!$M$2,$S15,Reference!$M$3)</f>
        <v>0</v>
      </c>
      <c r="AU15" s="166">
        <f ca="1">OptionPrice(LEFT($D15),$Q15*(1+AU$7),$F15,YEARFRAC($AH$8,$R15,0),Reference!$M$2,$S15,Reference!$M$3)</f>
        <v>0</v>
      </c>
      <c r="AV15" s="166">
        <f ca="1">OptionPrice(LEFT($D15),$Q15*(1+AV$7),$F15,YEARFRAC($AH$8,$R15,0),Reference!$M$2,$S15,Reference!$M$3)</f>
        <v>0</v>
      </c>
      <c r="AW15" s="166">
        <f ca="1">OptionPrice(LEFT($D15),$Q15*(1+AW$7),$F15,YEARFRAC($AH$8,$R15,0),Reference!$M$2,$S15,Reference!$M$3)</f>
        <v>0</v>
      </c>
      <c r="AX15" s="166">
        <f ca="1">OptionPrice(LEFT($D15),$Q15*(1+AX$7),$F15,YEARFRAC($AH$8,$R15,0),Reference!$M$2,$S15,Reference!$M$3)</f>
        <v>0</v>
      </c>
      <c r="AY15" s="166">
        <f ca="1">OptionPrice(LEFT($D15),$Q15*(1+AY$7),$F15,YEARFRAC($AH$8,$R15,0),Reference!$M$2,$S15,Reference!$M$3)</f>
        <v>0</v>
      </c>
      <c r="AZ15" s="166">
        <f ca="1">OptionPrice(LEFT($D15),$Q15*(1+AZ$7),$F15,YEARFRAC($AH$8,$R15,0),Reference!$M$2,$S15,Reference!$M$3)</f>
        <v>0</v>
      </c>
      <c r="BA15" s="166">
        <f ca="1">OptionPrice(LEFT($D15),$Q15*(1+BA$7),$F15,YEARFRAC($AH$8,$R15,0),Reference!$M$2,$S15,Reference!$M$3)</f>
        <v>0</v>
      </c>
      <c r="BB15" s="166">
        <f ca="1">OptionPrice(LEFT($D15),$Q15*(1+BB$7),$F15,YEARFRAC($AH$8,$R15,0),Reference!$M$2,$S15,Reference!$M$3)</f>
        <v>0</v>
      </c>
      <c r="BC15" s="166">
        <f ca="1">OptionPrice(LEFT($D15),$Q15*(1+BC$7),$F15,YEARFRAC($AH$8,$R15,0),Reference!$M$2,$S15,Reference!$M$3)</f>
        <v>0</v>
      </c>
      <c r="BO15" s="16">
        <v>8</v>
      </c>
      <c r="BP15" s="146">
        <v>44491</v>
      </c>
      <c r="BQ15" s="137" t="s">
        <v>10</v>
      </c>
      <c r="BR15" s="136" t="s">
        <v>497</v>
      </c>
      <c r="BS15" s="137" t="s">
        <v>596</v>
      </c>
      <c r="BT15" s="136">
        <v>18050</v>
      </c>
      <c r="BU15" s="136">
        <v>10.6</v>
      </c>
      <c r="BV15" s="136">
        <v>13.55</v>
      </c>
      <c r="BW15" s="141">
        <v>-1236.7518720000005</v>
      </c>
      <c r="BX15" s="136">
        <v>1.2783018867924529</v>
      </c>
      <c r="BY15" s="136">
        <v>400</v>
      </c>
      <c r="BZ15" s="136">
        <v>50</v>
      </c>
      <c r="CA15" s="141">
        <v>4240</v>
      </c>
    </row>
    <row r="16" spans="1:79">
      <c r="A16" s="16">
        <v>9</v>
      </c>
      <c r="B16" s="146">
        <v>44516</v>
      </c>
      <c r="C16" s="137" t="s">
        <v>10</v>
      </c>
      <c r="D16" s="136" t="s">
        <v>496</v>
      </c>
      <c r="E16" s="137" t="s">
        <v>596</v>
      </c>
      <c r="F16" s="136">
        <v>19000</v>
      </c>
      <c r="G16" s="136">
        <v>57</v>
      </c>
      <c r="H16" s="136">
        <v>0</v>
      </c>
      <c r="I16" s="141">
        <f t="shared" si="27"/>
        <v>0</v>
      </c>
      <c r="J16" s="136">
        <f t="shared" si="28"/>
        <v>0</v>
      </c>
      <c r="K16" s="136">
        <v>200</v>
      </c>
      <c r="L16" s="183">
        <f t="shared" si="37"/>
        <v>71.25</v>
      </c>
      <c r="M16" s="141">
        <f t="shared" si="4"/>
        <v>11400</v>
      </c>
      <c r="N16" s="141">
        <f t="shared" ca="1" si="38"/>
        <v>3379.9999999999995</v>
      </c>
      <c r="O16" s="142">
        <f t="shared" ca="1" si="39"/>
        <v>0.29649122807017542</v>
      </c>
      <c r="P16" s="141">
        <f t="shared" si="40"/>
        <v>5.6999999999999984</v>
      </c>
      <c r="Q16" s="136">
        <f ca="1">mrigxl_getIndexQuote(VLOOKUP(E16,Reference!$B$3:$F$6,5,0))</f>
        <v>17957.55</v>
      </c>
      <c r="R16" s="138">
        <v>44560</v>
      </c>
      <c r="S16" s="142">
        <f t="shared" ca="1" si="17"/>
        <v>0.12216135866624808</v>
      </c>
      <c r="T16" s="142" t="str">
        <f t="shared" ca="1" si="8"/>
        <v>40.10</v>
      </c>
      <c r="U16" s="141">
        <f t="shared" ca="1" si="9"/>
        <v>-40.100000000000591</v>
      </c>
      <c r="V16" s="141">
        <f t="shared" ca="1" si="10"/>
        <v>-0.11197606549254735</v>
      </c>
      <c r="W16" s="141">
        <f t="shared" ca="1" si="18"/>
        <v>1.3978400052487205</v>
      </c>
      <c r="X16" s="141">
        <f t="shared" ca="1" si="11"/>
        <v>0</v>
      </c>
      <c r="Y16" s="141">
        <f t="shared" ca="1" si="22"/>
        <v>0.12216135866624808</v>
      </c>
      <c r="Z16" s="136">
        <f t="shared" ca="1" si="23"/>
        <v>0.11780821917808219</v>
      </c>
      <c r="AA16" s="136">
        <f t="shared" si="24"/>
        <v>20</v>
      </c>
      <c r="AB16" s="136">
        <f t="shared" si="13"/>
        <v>6.0419999999999998</v>
      </c>
      <c r="AC16" s="136">
        <f t="shared" si="25"/>
        <v>4.6875600000000004</v>
      </c>
      <c r="AD16" s="136">
        <f t="shared" si="14"/>
        <v>5.7</v>
      </c>
      <c r="AE16" s="136">
        <f t="shared" si="15"/>
        <v>1.1399999999999999E-2</v>
      </c>
      <c r="AF16" s="136">
        <f t="shared" si="16"/>
        <v>0</v>
      </c>
      <c r="AG16" s="136">
        <f t="shared" si="26"/>
        <v>36.440960000000004</v>
      </c>
      <c r="AH16" s="174"/>
      <c r="AI16" s="166">
        <f ca="1">OptionPrice(LEFT($D16),$Q16*(1+AI$7),$F16,YEARFRAC($AH$8,$R16,0),Reference!$M$2,$S16,Reference!$M$3)</f>
        <v>0</v>
      </c>
      <c r="AJ16" s="166">
        <f ca="1">OptionPrice(LEFT($D16),$Q16*(1+AJ$7),$F16,YEARFRAC($AH$8,$R16,0),Reference!$M$2,$S16,Reference!$M$3)</f>
        <v>0</v>
      </c>
      <c r="AK16" s="166">
        <f ca="1">OptionPrice(LEFT($D16),$Q16*(1+AK$7),$F16,YEARFRAC($AH$8,$R16,0),Reference!$M$2,$S16,Reference!$M$3)</f>
        <v>0</v>
      </c>
      <c r="AL16" s="166">
        <f ca="1">OptionPrice(LEFT($D16),$Q16*(1+AL$7),$F16,YEARFRAC($AH$8,$R16,0),Reference!$M$2,$S16,Reference!$M$3)</f>
        <v>0</v>
      </c>
      <c r="AM16" s="166">
        <f ca="1">OptionPrice(LEFT($D16),$Q16*(1+AM$7),$F16,YEARFRAC($AH$8,$R16,0),Reference!$M$2,$S16,Reference!$M$3)</f>
        <v>0</v>
      </c>
      <c r="AN16" s="166">
        <f ca="1">OptionPrice(LEFT($D16),$Q16*(1+AN$7),$F16,YEARFRAC($AH$8,$R16,0),Reference!$M$2,$S16,Reference!$M$3)</f>
        <v>0</v>
      </c>
      <c r="AO16" s="166">
        <f ca="1">OptionPrice(LEFT($D16),$Q16*(1+AO$7),$F16,YEARFRAC($AH$8,$R16,0),Reference!$M$2,$S16,Reference!$M$3)</f>
        <v>0</v>
      </c>
      <c r="AP16" s="166">
        <f ca="1">OptionPrice(LEFT($D16),$Q16*(1+AP$7),$F16,YEARFRAC($AH$8,$R16,0),Reference!$M$2,$S16,Reference!$M$3)</f>
        <v>0</v>
      </c>
      <c r="AQ16" s="166">
        <f ca="1">OptionPrice(LEFT($D16),$Q16*(1+AQ$7),$F16,YEARFRAC($AH$8,$R16,0),Reference!$M$2,$S16,Reference!$M$3)</f>
        <v>0</v>
      </c>
      <c r="AR16" s="166">
        <f ca="1">OptionPrice(LEFT($D16),$Q16*(1+AR$7),$F16,YEARFRAC($AH$8,$R16,0),Reference!$M$2,$S16,Reference!$M$3)</f>
        <v>0</v>
      </c>
      <c r="AS16" s="166">
        <f ca="1">OptionPrice(LEFT($D16),$Q16*(1+AS$7),$F16,YEARFRAC($AH$8,$R16,0),Reference!$M$2,$S16,Reference!$M$3)</f>
        <v>0</v>
      </c>
      <c r="AT16" s="166">
        <f ca="1">OptionPrice(LEFT($D16),$Q16*(1+AT$7),$F16,YEARFRAC($AH$8,$R16,0),Reference!$M$2,$S16,Reference!$M$3)</f>
        <v>0</v>
      </c>
      <c r="AU16" s="166">
        <f ca="1">OptionPrice(LEFT($D16),$Q16*(1+AU$7),$F16,YEARFRAC($AH$8,$R16,0),Reference!$M$2,$S16,Reference!$M$3)</f>
        <v>0</v>
      </c>
      <c r="AV16" s="166">
        <f ca="1">OptionPrice(LEFT($D16),$Q16*(1+AV$7),$F16,YEARFRAC($AH$8,$R16,0),Reference!$M$2,$S16,Reference!$M$3)</f>
        <v>0</v>
      </c>
      <c r="AW16" s="166">
        <f ca="1">OptionPrice(LEFT($D16),$Q16*(1+AW$7),$F16,YEARFRAC($AH$8,$R16,0),Reference!$M$2,$S16,Reference!$M$3)</f>
        <v>0</v>
      </c>
      <c r="AX16" s="166">
        <f ca="1">OptionPrice(LEFT($D16),$Q16*(1+AX$7),$F16,YEARFRAC($AH$8,$R16,0),Reference!$M$2,$S16,Reference!$M$3)</f>
        <v>0</v>
      </c>
      <c r="AY16" s="166">
        <f ca="1">OptionPrice(LEFT($D16),$Q16*(1+AY$7),$F16,YEARFRAC($AH$8,$R16,0),Reference!$M$2,$S16,Reference!$M$3)</f>
        <v>0</v>
      </c>
      <c r="AZ16" s="166">
        <f ca="1">OptionPrice(LEFT($D16),$Q16*(1+AZ$7),$F16,YEARFRAC($AH$8,$R16,0),Reference!$M$2,$S16,Reference!$M$3)</f>
        <v>0</v>
      </c>
      <c r="BA16" s="166">
        <f ca="1">OptionPrice(LEFT($D16),$Q16*(1+BA$7),$F16,YEARFRAC($AH$8,$R16,0),Reference!$M$2,$S16,Reference!$M$3)</f>
        <v>0</v>
      </c>
      <c r="BB16" s="166">
        <f ca="1">OptionPrice(LEFT($D16),$Q16*(1+BB$7),$F16,YEARFRAC($AH$8,$R16,0),Reference!$M$2,$S16,Reference!$M$3)</f>
        <v>0</v>
      </c>
      <c r="BC16" s="166">
        <f ca="1">OptionPrice(LEFT($D16),$Q16*(1+BC$7),$F16,YEARFRAC($AH$8,$R16,0),Reference!$M$2,$S16,Reference!$M$3)</f>
        <v>0</v>
      </c>
      <c r="BO16" s="16">
        <v>9</v>
      </c>
      <c r="BP16" s="146">
        <v>44491</v>
      </c>
      <c r="BQ16" s="137" t="s">
        <v>10</v>
      </c>
      <c r="BR16" s="136" t="s">
        <v>497</v>
      </c>
      <c r="BS16" s="137" t="s">
        <v>596</v>
      </c>
      <c r="BT16" s="136">
        <v>18000</v>
      </c>
      <c r="BU16" s="136">
        <v>8.5</v>
      </c>
      <c r="BV16" s="136">
        <v>6.5</v>
      </c>
      <c r="BW16" s="141">
        <v>943.22560000000021</v>
      </c>
      <c r="BX16" s="136">
        <v>0.76470588235294112</v>
      </c>
      <c r="BY16" s="136">
        <v>500</v>
      </c>
      <c r="BZ16" s="136">
        <v>50</v>
      </c>
      <c r="CA16" s="141">
        <v>4250</v>
      </c>
    </row>
    <row r="17" spans="1:79">
      <c r="A17" s="16">
        <v>10</v>
      </c>
      <c r="B17" s="146">
        <v>44516</v>
      </c>
      <c r="C17" s="137" t="s">
        <v>10</v>
      </c>
      <c r="D17" s="136" t="s">
        <v>497</v>
      </c>
      <c r="E17" s="137" t="s">
        <v>596</v>
      </c>
      <c r="F17" s="136">
        <v>17000</v>
      </c>
      <c r="G17" s="136">
        <v>51</v>
      </c>
      <c r="H17" s="136">
        <v>0</v>
      </c>
      <c r="I17" s="141">
        <f t="shared" si="27"/>
        <v>0</v>
      </c>
      <c r="J17" s="136">
        <f t="shared" si="28"/>
        <v>0</v>
      </c>
      <c r="K17" s="136">
        <v>200</v>
      </c>
      <c r="L17" s="183">
        <f t="shared" ref="L17:L18" si="41">G17*(1+$L$6*IF(C17="B",-1,1))</f>
        <v>63.75</v>
      </c>
      <c r="M17" s="141">
        <f t="shared" si="4"/>
        <v>10200</v>
      </c>
      <c r="N17" s="141">
        <f t="shared" ref="N17:N18" ca="1" si="42">(T17-G17)*K17*IF(C17="B",1,-1)*IF(H17=0,1,0)</f>
        <v>-1670.0000000000002</v>
      </c>
      <c r="O17" s="142">
        <f t="shared" ref="O17:O18" ca="1" si="43">IFERROR(N17/M17,0)</f>
        <v>-0.16372549019607846</v>
      </c>
      <c r="P17" s="141">
        <f t="shared" ref="P17:P18" si="44">(1-$P$6)*G17</f>
        <v>5.0999999999999988</v>
      </c>
      <c r="Q17" s="136">
        <f ca="1">mrigxl_getIndexQuote(VLOOKUP(E17,Reference!$B$3:$F$6,5,0))</f>
        <v>17957.55</v>
      </c>
      <c r="R17" s="138">
        <v>44560</v>
      </c>
      <c r="S17" s="142">
        <f t="shared" ca="1" si="17"/>
        <v>0.15323437228525835</v>
      </c>
      <c r="T17" s="142" t="str">
        <f t="shared" ca="1" si="8"/>
        <v>59.35</v>
      </c>
      <c r="U17" s="141">
        <f t="shared" ca="1" si="9"/>
        <v>-59.349999999999454</v>
      </c>
      <c r="V17" s="141">
        <f t="shared" ca="1" si="10"/>
        <v>0.12407469307361219</v>
      </c>
      <c r="W17" s="141">
        <f t="shared" ca="1" si="18"/>
        <v>2.561969162349965</v>
      </c>
      <c r="X17" s="141">
        <f t="shared" ca="1" si="11"/>
        <v>0</v>
      </c>
      <c r="Y17" s="141">
        <f t="shared" ca="1" si="22"/>
        <v>0.15323437228525835</v>
      </c>
      <c r="Z17" s="136">
        <f t="shared" ca="1" si="23"/>
        <v>0.11780821917808219</v>
      </c>
      <c r="AA17" s="136">
        <f t="shared" si="24"/>
        <v>20</v>
      </c>
      <c r="AB17" s="136">
        <f t="shared" si="13"/>
        <v>5.4059999999999997</v>
      </c>
      <c r="AC17" s="136">
        <f t="shared" si="25"/>
        <v>4.57308</v>
      </c>
      <c r="AD17" s="136">
        <f t="shared" si="14"/>
        <v>5.1000000000000005</v>
      </c>
      <c r="AE17" s="136">
        <f t="shared" si="15"/>
        <v>1.0199999999999999E-2</v>
      </c>
      <c r="AF17" s="136">
        <f t="shared" si="16"/>
        <v>0</v>
      </c>
      <c r="AG17" s="136">
        <f t="shared" si="26"/>
        <v>35.089279999999995</v>
      </c>
      <c r="AH17" s="174"/>
      <c r="AI17" s="166">
        <f ca="1">OptionPrice(LEFT($D17),$Q17*(1+AI$7),$F17,YEARFRAC($AH$8,$R17,0),Reference!$M$2,$S17,Reference!$M$3)</f>
        <v>0</v>
      </c>
      <c r="AJ17" s="166">
        <f ca="1">OptionPrice(LEFT($D17),$Q17*(1+AJ$7),$F17,YEARFRAC($AH$8,$R17,0),Reference!$M$2,$S17,Reference!$M$3)</f>
        <v>0</v>
      </c>
      <c r="AK17" s="166">
        <f ca="1">OptionPrice(LEFT($D17),$Q17*(1+AK$7),$F17,YEARFRAC($AH$8,$R17,0),Reference!$M$2,$S17,Reference!$M$3)</f>
        <v>0</v>
      </c>
      <c r="AL17" s="166">
        <f ca="1">OptionPrice(LEFT($D17),$Q17*(1+AL$7),$F17,YEARFRAC($AH$8,$R17,0),Reference!$M$2,$S17,Reference!$M$3)</f>
        <v>0</v>
      </c>
      <c r="AM17" s="166">
        <f ca="1">OptionPrice(LEFT($D17),$Q17*(1+AM$7),$F17,YEARFRAC($AH$8,$R17,0),Reference!$M$2,$S17,Reference!$M$3)</f>
        <v>0</v>
      </c>
      <c r="AN17" s="166">
        <f ca="1">OptionPrice(LEFT($D17),$Q17*(1+AN$7),$F17,YEARFRAC($AH$8,$R17,0),Reference!$M$2,$S17,Reference!$M$3)</f>
        <v>0</v>
      </c>
      <c r="AO17" s="166">
        <f ca="1">OptionPrice(LEFT($D17),$Q17*(1+AO$7),$F17,YEARFRAC($AH$8,$R17,0),Reference!$M$2,$S17,Reference!$M$3)</f>
        <v>0</v>
      </c>
      <c r="AP17" s="166">
        <f ca="1">OptionPrice(LEFT($D17),$Q17*(1+AP$7),$F17,YEARFRAC($AH$8,$R17,0),Reference!$M$2,$S17,Reference!$M$3)</f>
        <v>0</v>
      </c>
      <c r="AQ17" s="166">
        <f ca="1">OptionPrice(LEFT($D17),$Q17*(1+AQ$7),$F17,YEARFRAC($AH$8,$R17,0),Reference!$M$2,$S17,Reference!$M$3)</f>
        <v>0</v>
      </c>
      <c r="AR17" s="166">
        <f ca="1">OptionPrice(LEFT($D17),$Q17*(1+AR$7),$F17,YEARFRAC($AH$8,$R17,0),Reference!$M$2,$S17,Reference!$M$3)</f>
        <v>0</v>
      </c>
      <c r="AS17" s="166">
        <f ca="1">OptionPrice(LEFT($D17),$Q17*(1+AS$7),$F17,YEARFRAC($AH$8,$R17,0),Reference!$M$2,$S17,Reference!$M$3)</f>
        <v>0</v>
      </c>
      <c r="AT17" s="166">
        <f ca="1">OptionPrice(LEFT($D17),$Q17*(1+AT$7),$F17,YEARFRAC($AH$8,$R17,0),Reference!$M$2,$S17,Reference!$M$3)</f>
        <v>0</v>
      </c>
      <c r="AU17" s="166">
        <f ca="1">OptionPrice(LEFT($D17),$Q17*(1+AU$7),$F17,YEARFRAC($AH$8,$R17,0),Reference!$M$2,$S17,Reference!$M$3)</f>
        <v>0</v>
      </c>
      <c r="AV17" s="166">
        <f ca="1">OptionPrice(LEFT($D17),$Q17*(1+AV$7),$F17,YEARFRAC($AH$8,$R17,0),Reference!$M$2,$S17,Reference!$M$3)</f>
        <v>0</v>
      </c>
      <c r="AW17" s="166">
        <f ca="1">OptionPrice(LEFT($D17),$Q17*(1+AW$7),$F17,YEARFRAC($AH$8,$R17,0),Reference!$M$2,$S17,Reference!$M$3)</f>
        <v>0</v>
      </c>
      <c r="AX17" s="166">
        <f ca="1">OptionPrice(LEFT($D17),$Q17*(1+AX$7),$F17,YEARFRAC($AH$8,$R17,0),Reference!$M$2,$S17,Reference!$M$3)</f>
        <v>0</v>
      </c>
      <c r="AY17" s="166">
        <f ca="1">OptionPrice(LEFT($D17),$Q17*(1+AY$7),$F17,YEARFRAC($AH$8,$R17,0),Reference!$M$2,$S17,Reference!$M$3)</f>
        <v>0</v>
      </c>
      <c r="AZ17" s="166">
        <f ca="1">OptionPrice(LEFT($D17),$Q17*(1+AZ$7),$F17,YEARFRAC($AH$8,$R17,0),Reference!$M$2,$S17,Reference!$M$3)</f>
        <v>0</v>
      </c>
      <c r="BA17" s="166">
        <f ca="1">OptionPrice(LEFT($D17),$Q17*(1+BA$7),$F17,YEARFRAC($AH$8,$R17,0),Reference!$M$2,$S17,Reference!$M$3)</f>
        <v>0</v>
      </c>
      <c r="BB17" s="166">
        <f ca="1">OptionPrice(LEFT($D17),$Q17*(1+BB$7),$F17,YEARFRAC($AH$8,$R17,0),Reference!$M$2,$S17,Reference!$M$3)</f>
        <v>0</v>
      </c>
      <c r="BC17" s="166">
        <f ca="1">OptionPrice(LEFT($D17),$Q17*(1+BC$7),$F17,YEARFRAC($AH$8,$R17,0),Reference!$M$2,$S17,Reference!$M$3)</f>
        <v>0</v>
      </c>
      <c r="BO17" s="16">
        <v>10</v>
      </c>
      <c r="BP17" s="146">
        <v>44491</v>
      </c>
      <c r="BQ17" s="137" t="s">
        <v>10</v>
      </c>
      <c r="BR17" s="136" t="s">
        <v>496</v>
      </c>
      <c r="BS17" s="137" t="s">
        <v>596</v>
      </c>
      <c r="BT17" s="136">
        <v>18600</v>
      </c>
      <c r="BU17" s="136">
        <v>13</v>
      </c>
      <c r="BV17" s="136">
        <v>0.05</v>
      </c>
      <c r="BW17" s="141">
        <v>6413.1567999999997</v>
      </c>
      <c r="BX17" s="136">
        <v>3.8461538461538464E-3</v>
      </c>
      <c r="BY17" s="136">
        <v>500</v>
      </c>
      <c r="BZ17" s="136">
        <v>50</v>
      </c>
      <c r="CA17" s="141">
        <v>6500</v>
      </c>
    </row>
    <row r="18" spans="1:79">
      <c r="A18" s="16">
        <v>11</v>
      </c>
      <c r="B18" s="146">
        <v>44517</v>
      </c>
      <c r="C18" s="137" t="s">
        <v>10</v>
      </c>
      <c r="D18" s="136" t="s">
        <v>496</v>
      </c>
      <c r="E18" s="137" t="s">
        <v>596</v>
      </c>
      <c r="F18" s="136">
        <v>19000</v>
      </c>
      <c r="G18" s="136">
        <v>42.35</v>
      </c>
      <c r="H18" s="136">
        <v>39.5</v>
      </c>
      <c r="I18" s="141">
        <f t="shared" ref="I18:I19" ca="1" si="45">IF(AND(H18&lt;&gt;0,K18&lt;&gt;0),(IF(C18="B",1,-1))*(J18-1)*M18-AG18*2,0)</f>
        <v>228.25939199999993</v>
      </c>
      <c r="J18" s="136">
        <f t="shared" ref="J18:J19" ca="1" si="46">H18/$G18</f>
        <v>0.93270365997638727</v>
      </c>
      <c r="K18" s="136">
        <v>100</v>
      </c>
      <c r="L18" s="183">
        <f t="shared" ca="1" si="41"/>
        <v>52.9375</v>
      </c>
      <c r="M18" s="141">
        <f t="shared" ca="1" si="4"/>
        <v>4235</v>
      </c>
      <c r="N18" s="141">
        <f t="shared" ca="1" si="42"/>
        <v>0</v>
      </c>
      <c r="O18" s="136">
        <f t="shared" ca="1" si="43"/>
        <v>0</v>
      </c>
      <c r="P18" s="141">
        <f t="shared" ca="1" si="44"/>
        <v>4.2349999999999994</v>
      </c>
      <c r="Q18" s="136">
        <f ca="1">mrigxl_getIndexQuote(VLOOKUP(E18,Reference!$B$3:$F$6,5,0))</f>
        <v>17957.55</v>
      </c>
      <c r="R18" s="138">
        <v>44560</v>
      </c>
      <c r="S18" s="142">
        <f t="shared" ca="1" si="17"/>
        <v>0.12216135866624808</v>
      </c>
      <c r="T18" s="142" t="str">
        <f t="shared" ref="T18:T24" ca="1" si="47">mrigxl_getIndexOptionQuote(E18,R18,F18,D18,"SIRIUS")</f>
        <v>40.10</v>
      </c>
      <c r="U18" s="141">
        <f t="shared" ca="1" si="9"/>
        <v>0</v>
      </c>
      <c r="V18" s="141">
        <f t="shared" ca="1" si="10"/>
        <v>0</v>
      </c>
      <c r="W18" s="141">
        <f t="shared" ca="1" si="18"/>
        <v>0</v>
      </c>
      <c r="X18" s="141">
        <f t="shared" ca="1" si="11"/>
        <v>0</v>
      </c>
      <c r="Y18" s="141">
        <f t="shared" ca="1" si="22"/>
        <v>0.12216135866624808</v>
      </c>
      <c r="Z18" s="136">
        <f t="shared" ca="1" si="23"/>
        <v>0.11780821917808219</v>
      </c>
      <c r="AA18" s="136">
        <f t="shared" ca="1" si="24"/>
        <v>20</v>
      </c>
      <c r="AB18" s="136">
        <f t="shared" ca="1" si="13"/>
        <v>2.2445499999999998</v>
      </c>
      <c r="AC18" s="136">
        <f t="shared" ca="1" si="25"/>
        <v>4.0040189999999996</v>
      </c>
      <c r="AD18" s="136">
        <f t="shared" ca="1" si="14"/>
        <v>2.1175000000000002</v>
      </c>
      <c r="AE18" s="136">
        <f t="shared" ca="1" si="15"/>
        <v>4.235E-3</v>
      </c>
      <c r="AF18" s="136">
        <f t="shared" ca="1" si="16"/>
        <v>0</v>
      </c>
      <c r="AG18" s="136">
        <f t="shared" ca="1" si="26"/>
        <v>28.370304000000001</v>
      </c>
      <c r="AI18" s="167">
        <f ca="1">OptionPrice(LEFT($D18),$Q18*(1+AI$7),$F18,YEARFRAC($AH$8,$R18,0),Reference!$M$2,$S18,Reference!$M$3)</f>
        <v>0</v>
      </c>
      <c r="AJ18" s="167">
        <f ca="1">OptionPrice(LEFT($D18),$Q18*(1+AJ$7),$F18,YEARFRAC($AH$8,$R18,0),Reference!$M$2,$S18,Reference!$M$3)</f>
        <v>0</v>
      </c>
      <c r="AK18" s="167">
        <f ca="1">OptionPrice(LEFT($D18),$Q18*(1+AK$7),$F18,YEARFRAC($AH$8,$R18,0),Reference!$M$2,$S18,Reference!$M$3)</f>
        <v>0</v>
      </c>
      <c r="AL18" s="167">
        <f ca="1">OptionPrice(LEFT($D18),$Q18*(1+AL$7),$F18,YEARFRAC($AH$8,$R18,0),Reference!$M$2,$S18,Reference!$M$3)</f>
        <v>0</v>
      </c>
      <c r="AM18" s="167">
        <f ca="1">OptionPrice(LEFT($D18),$Q18*(1+AM$7),$F18,YEARFRAC($AH$8,$R18,0),Reference!$M$2,$S18,Reference!$M$3)</f>
        <v>0</v>
      </c>
      <c r="AN18" s="167">
        <f ca="1">OptionPrice(LEFT($D18),$Q18*(1+AN$7),$F18,YEARFRAC($AH$8,$R18,0),Reference!$M$2,$S18,Reference!$M$3)</f>
        <v>0</v>
      </c>
      <c r="AO18" s="167">
        <f ca="1">OptionPrice(LEFT($D18),$Q18*(1+AO$7),$F18,YEARFRAC($AH$8,$R18,0),Reference!$M$2,$S18,Reference!$M$3)</f>
        <v>0</v>
      </c>
      <c r="AP18" s="168">
        <f ca="1">OptionPrice(LEFT($D18),$Q18*(1+AP$7),$F18,YEARFRAC($AH$8,$R18,0),Reference!$M$2,$S18,Reference!$M$3)</f>
        <v>0</v>
      </c>
      <c r="AQ18" s="167">
        <f ca="1">OptionPrice(LEFT($D18),$Q18*(1+AQ$7),$F18,YEARFRAC($AH$8,$R18,0),Reference!$M$2,$S18,Reference!$M$3)</f>
        <v>0</v>
      </c>
      <c r="AR18" s="167">
        <f ca="1">OptionPrice(LEFT($D18),$Q18*(1+AR$7),$F18,YEARFRAC($AH$8,$R18,0),Reference!$M$2,$S18,Reference!$M$3)</f>
        <v>0</v>
      </c>
      <c r="AS18" s="167">
        <f ca="1">OptionPrice(LEFT($D18),$Q18*(1+AS$7),$F18,YEARFRAC($AH$8,$R18,0),Reference!$M$2,$S18,Reference!$M$3)</f>
        <v>0</v>
      </c>
      <c r="AT18" s="167">
        <f ca="1">OptionPrice(LEFT($D18),$Q18*(1+AT$7),$F18,YEARFRAC($AH$8,$R18,0),Reference!$M$2,$S18,Reference!$M$3)</f>
        <v>0</v>
      </c>
      <c r="AU18" s="167">
        <f ca="1">OptionPrice(LEFT($D18),$Q18*(1+AU$7),$F18,YEARFRAC($AH$8,$R18,0),Reference!$M$2,$S18,Reference!$M$3)</f>
        <v>0</v>
      </c>
      <c r="AV18" s="167">
        <f ca="1">OptionPrice(LEFT($D18),$Q18*(1+AV$7),$F18,YEARFRAC($AH$8,$R18,0),Reference!$M$2,$S18,Reference!$M$3)</f>
        <v>0</v>
      </c>
      <c r="AW18" s="167">
        <f ca="1">OptionPrice(LEFT($D18),$Q18*(1+AW$7),$F18,YEARFRAC($AH$8,$R18,0),Reference!$M$2,$S18,Reference!$M$3)</f>
        <v>0</v>
      </c>
      <c r="AX18" s="167">
        <f ca="1">OptionPrice(LEFT($D18),$Q18*(1+AX$7),$F18,YEARFRAC($AH$8,$R18,0),Reference!$M$2,$S18,Reference!$M$3)</f>
        <v>0</v>
      </c>
      <c r="AY18" s="167">
        <f ca="1">OptionPrice(LEFT($D18),$Q18*(1+AY$7),$F18,YEARFRAC($AH$8,$R18,0),Reference!$M$2,$S18,Reference!$M$3)</f>
        <v>0</v>
      </c>
      <c r="AZ18" s="167">
        <f ca="1">OptionPrice(LEFT($D18),$Q18*(1+AZ$7),$F18,YEARFRAC($AH$8,$R18,0),Reference!$M$2,$S18,Reference!$M$3)</f>
        <v>0</v>
      </c>
      <c r="BA18" s="167">
        <f ca="1">OptionPrice(LEFT($D18),$Q18*(1+BA$7),$F18,YEARFRAC($AH$8,$R18,0),Reference!$M$2,$S18,Reference!$M$3)</f>
        <v>0</v>
      </c>
      <c r="BB18" s="167">
        <f ca="1">OptionPrice(LEFT($D18),$Q18*(1+BB$7),$F18,YEARFRAC($AH$8,$R18,0),Reference!$M$2,$S18,Reference!$M$3)</f>
        <v>0</v>
      </c>
      <c r="BC18" s="167">
        <f ca="1">OptionPrice(LEFT($D18),$Q18*(1+BC$7),$F18,YEARFRAC($AH$8,$R18,0),Reference!$M$2,$S18,Reference!$M$3)</f>
        <v>0</v>
      </c>
      <c r="BO18" s="16">
        <v>11</v>
      </c>
      <c r="BP18" s="146">
        <v>44491</v>
      </c>
      <c r="BQ18" s="137" t="s">
        <v>10</v>
      </c>
      <c r="BR18" s="136" t="s">
        <v>496</v>
      </c>
      <c r="BS18" s="137" t="s">
        <v>596</v>
      </c>
      <c r="BT18" s="136">
        <v>18550</v>
      </c>
      <c r="BU18" s="136">
        <v>12.57</v>
      </c>
      <c r="BV18" s="136">
        <v>0.05</v>
      </c>
      <c r="BW18" s="141">
        <v>8696.9776127999994</v>
      </c>
      <c r="BX18" s="136">
        <v>3.977724741447892E-3</v>
      </c>
      <c r="BY18" s="136">
        <v>700</v>
      </c>
      <c r="BZ18" s="136">
        <v>50</v>
      </c>
      <c r="CA18" s="141">
        <v>8799</v>
      </c>
    </row>
    <row r="19" spans="1:79">
      <c r="A19" s="16">
        <v>12</v>
      </c>
      <c r="B19" s="146">
        <v>44517</v>
      </c>
      <c r="C19" s="137" t="s">
        <v>10</v>
      </c>
      <c r="D19" s="136" t="s">
        <v>497</v>
      </c>
      <c r="E19" s="137" t="s">
        <v>596</v>
      </c>
      <c r="F19" s="136">
        <v>17000</v>
      </c>
      <c r="G19" s="136">
        <v>55.38</v>
      </c>
      <c r="H19" s="136">
        <v>0</v>
      </c>
      <c r="I19" s="141">
        <f t="shared" ca="1" si="45"/>
        <v>0</v>
      </c>
      <c r="J19" s="136">
        <f t="shared" ca="1" si="46"/>
        <v>0</v>
      </c>
      <c r="K19" s="136">
        <v>100</v>
      </c>
      <c r="L19" s="183">
        <f t="shared" ref="L19" ca="1" si="48">G19*(1+$L$6*IF(C19="B",-1,1))</f>
        <v>69.225000000000009</v>
      </c>
      <c r="M19" s="141">
        <f t="shared" ca="1" si="4"/>
        <v>5538</v>
      </c>
      <c r="N19" s="141">
        <f t="shared" ref="N19" ca="1" si="49">(T19-G19)*K19*IF(C19="B",1,-1)*IF(H19=0,1,0)</f>
        <v>-396.99999999999989</v>
      </c>
      <c r="O19" s="142">
        <f t="shared" ref="O19" ca="1" si="50">IFERROR(N19/M19,0)</f>
        <v>-7.1686529433008281E-2</v>
      </c>
      <c r="P19" s="141">
        <f t="shared" ref="P19" ca="1" si="51">(1-$P$6)*G19</f>
        <v>5.5379999999999994</v>
      </c>
      <c r="Q19" s="136">
        <f ca="1">mrigxl_getIndexQuote(VLOOKUP(E19,Reference!$B$3:$F$6,5,0))</f>
        <v>17957.55</v>
      </c>
      <c r="R19" s="138">
        <v>44560</v>
      </c>
      <c r="S19" s="142">
        <f t="shared" ca="1" si="17"/>
        <v>0.15323437228525835</v>
      </c>
      <c r="T19" s="142" t="str">
        <f t="shared" ca="1" si="47"/>
        <v>59.35</v>
      </c>
      <c r="U19" s="141">
        <f t="shared" ca="1" si="9"/>
        <v>-59.349999999999454</v>
      </c>
      <c r="V19" s="141">
        <f t="shared" ca="1" si="10"/>
        <v>0.12407469307361219</v>
      </c>
      <c r="W19" s="141">
        <f t="shared" ca="1" si="18"/>
        <v>2.561969162349965</v>
      </c>
      <c r="X19" s="141">
        <f t="shared" ca="1" si="11"/>
        <v>0</v>
      </c>
      <c r="Y19" s="141">
        <f t="shared" ca="1" si="22"/>
        <v>0.15323437228525835</v>
      </c>
      <c r="Z19" s="136">
        <f t="shared" ca="1" si="23"/>
        <v>0.11780821917808219</v>
      </c>
      <c r="AA19" s="136">
        <f t="shared" ca="1" si="24"/>
        <v>20</v>
      </c>
      <c r="AB19" s="136">
        <f t="shared" ca="1" si="13"/>
        <v>2.9351400000000001</v>
      </c>
      <c r="AC19" s="136">
        <f t="shared" ca="1" si="25"/>
        <v>4.1283251999999999</v>
      </c>
      <c r="AD19" s="136">
        <f t="shared" ca="1" si="14"/>
        <v>2.7690000000000001</v>
      </c>
      <c r="AE19" s="136">
        <f t="shared" ca="1" si="15"/>
        <v>5.5379999999999995E-3</v>
      </c>
      <c r="AF19" s="136">
        <f t="shared" ca="1" si="16"/>
        <v>0</v>
      </c>
      <c r="AG19" s="136">
        <f t="shared" ca="1" si="26"/>
        <v>29.838003200000003</v>
      </c>
      <c r="AI19" s="167">
        <f ca="1">OptionPrice(LEFT($D19),$Q19*(1+AI$7),$F19,YEARFRAC($AH$8,$R19,0),Reference!$M$2,$S19,Reference!$M$3)</f>
        <v>0</v>
      </c>
      <c r="AJ19" s="167">
        <f ca="1">OptionPrice(LEFT($D19),$Q19*(1+AJ$7),$F19,YEARFRAC($AH$8,$R19,0),Reference!$M$2,$S19,Reference!$M$3)</f>
        <v>0</v>
      </c>
      <c r="AK19" s="167">
        <f ca="1">OptionPrice(LEFT($D19),$Q19*(1+AK$7),$F19,YEARFRAC($AH$8,$R19,0),Reference!$M$2,$S19,Reference!$M$3)</f>
        <v>0</v>
      </c>
      <c r="AL19" s="167">
        <f ca="1">OptionPrice(LEFT($D19),$Q19*(1+AL$7),$F19,YEARFRAC($AH$8,$R19,0),Reference!$M$2,$S19,Reference!$M$3)</f>
        <v>0</v>
      </c>
      <c r="AM19" s="167">
        <f ca="1">OptionPrice(LEFT($D19),$Q19*(1+AM$7),$F19,YEARFRAC($AH$8,$R19,0),Reference!$M$2,$S19,Reference!$M$3)</f>
        <v>0</v>
      </c>
      <c r="AN19" s="167">
        <f ca="1">OptionPrice(LEFT($D19),$Q19*(1+AN$7),$F19,YEARFRAC($AH$8,$R19,0),Reference!$M$2,$S19,Reference!$M$3)</f>
        <v>0</v>
      </c>
      <c r="AO19" s="167">
        <f ca="1">OptionPrice(LEFT($D19),$Q19*(1+AO$7),$F19,YEARFRAC($AH$8,$R19,0),Reference!$M$2,$S19,Reference!$M$3)</f>
        <v>0</v>
      </c>
      <c r="AP19" s="168">
        <f ca="1">OptionPrice(LEFT($D19),$Q19*(1+AP$7),$F19,YEARFRAC($AH$8,$R19,0),Reference!$M$2,$S19,Reference!$M$3)</f>
        <v>0</v>
      </c>
      <c r="AQ19" s="167">
        <f ca="1">OptionPrice(LEFT($D19),$Q19*(1+AQ$7),$F19,YEARFRAC($AH$8,$R19,0),Reference!$M$2,$S19,Reference!$M$3)</f>
        <v>0</v>
      </c>
      <c r="AR19" s="167">
        <f ca="1">OptionPrice(LEFT($D19),$Q19*(1+AR$7),$F19,YEARFRAC($AH$8,$R19,0),Reference!$M$2,$S19,Reference!$M$3)</f>
        <v>0</v>
      </c>
      <c r="AS19" s="167">
        <f ca="1">OptionPrice(LEFT($D19),$Q19*(1+AS$7),$F19,YEARFRAC($AH$8,$R19,0),Reference!$M$2,$S19,Reference!$M$3)</f>
        <v>0</v>
      </c>
      <c r="AT19" s="167">
        <f ca="1">OptionPrice(LEFT($D19),$Q19*(1+AT$7),$F19,YEARFRAC($AH$8,$R19,0),Reference!$M$2,$S19,Reference!$M$3)</f>
        <v>0</v>
      </c>
      <c r="AU19" s="167">
        <f ca="1">OptionPrice(LEFT($D19),$Q19*(1+AU$7),$F19,YEARFRAC($AH$8,$R19,0),Reference!$M$2,$S19,Reference!$M$3)</f>
        <v>0</v>
      </c>
      <c r="AV19" s="167">
        <f ca="1">OptionPrice(LEFT($D19),$Q19*(1+AV$7),$F19,YEARFRAC($AH$8,$R19,0),Reference!$M$2,$S19,Reference!$M$3)</f>
        <v>0</v>
      </c>
      <c r="AW19" s="167">
        <f ca="1">OptionPrice(LEFT($D19),$Q19*(1+AW$7),$F19,YEARFRAC($AH$8,$R19,0),Reference!$M$2,$S19,Reference!$M$3)</f>
        <v>0</v>
      </c>
      <c r="AX19" s="167">
        <f ca="1">OptionPrice(LEFT($D19),$Q19*(1+AX$7),$F19,YEARFRAC($AH$8,$R19,0),Reference!$M$2,$S19,Reference!$M$3)</f>
        <v>0</v>
      </c>
      <c r="AY19" s="167">
        <f ca="1">OptionPrice(LEFT($D19),$Q19*(1+AY$7),$F19,YEARFRAC($AH$8,$R19,0),Reference!$M$2,$S19,Reference!$M$3)</f>
        <v>0</v>
      </c>
      <c r="AZ19" s="167">
        <f ca="1">OptionPrice(LEFT($D19),$Q19*(1+AZ$7),$F19,YEARFRAC($AH$8,$R19,0),Reference!$M$2,$S19,Reference!$M$3)</f>
        <v>0</v>
      </c>
      <c r="BA19" s="167">
        <f ca="1">OptionPrice(LEFT($D19),$Q19*(1+BA$7),$F19,YEARFRAC($AH$8,$R19,0),Reference!$M$2,$S19,Reference!$M$3)</f>
        <v>0</v>
      </c>
      <c r="BB19" s="167">
        <f ca="1">OptionPrice(LEFT($D19),$Q19*(1+BB$7),$F19,YEARFRAC($AH$8,$R19,0),Reference!$M$2,$S19,Reference!$M$3)</f>
        <v>0</v>
      </c>
      <c r="BC19" s="167">
        <f ca="1">OptionPrice(LEFT($D19),$Q19*(1+BC$7),$F19,YEARFRAC($AH$8,$R19,0),Reference!$M$2,$S19,Reference!$M$3)</f>
        <v>0</v>
      </c>
      <c r="BO19" s="16">
        <v>12</v>
      </c>
      <c r="BP19" s="146">
        <v>44491</v>
      </c>
      <c r="BQ19" s="137" t="s">
        <v>10</v>
      </c>
      <c r="BR19" s="136" t="s">
        <v>496</v>
      </c>
      <c r="BS19" s="137" t="s">
        <v>596</v>
      </c>
      <c r="BT19" s="136">
        <v>18500</v>
      </c>
      <c r="BU19" s="136">
        <v>10.85</v>
      </c>
      <c r="BV19" s="136">
        <v>0.05</v>
      </c>
      <c r="BW19" s="141">
        <v>5340.5785599999999</v>
      </c>
      <c r="BX19" s="136">
        <v>4.608294930875576E-3</v>
      </c>
      <c r="BY19" s="136">
        <v>500</v>
      </c>
      <c r="BZ19" s="136">
        <v>50</v>
      </c>
      <c r="CA19" s="141">
        <v>5425</v>
      </c>
    </row>
    <row r="20" spans="1:79">
      <c r="A20" s="16">
        <v>13</v>
      </c>
      <c r="B20" s="146">
        <v>44517</v>
      </c>
      <c r="C20" s="137" t="s">
        <v>10</v>
      </c>
      <c r="D20" s="136" t="s">
        <v>497</v>
      </c>
      <c r="E20" s="137" t="s">
        <v>596</v>
      </c>
      <c r="F20" s="136">
        <v>17000</v>
      </c>
      <c r="G20" s="136">
        <v>60.2</v>
      </c>
      <c r="H20" s="136">
        <v>0</v>
      </c>
      <c r="I20" s="141">
        <f t="shared" ref="I20" ca="1" si="52">IF(AND(H20&lt;&gt;0,K20&lt;&gt;0),(IF(C20="B",1,-1))*(J20-1)*M20-AG20*2,0)</f>
        <v>0</v>
      </c>
      <c r="J20" s="136">
        <f t="shared" ref="J20" ca="1" si="53">H20/$G20</f>
        <v>0</v>
      </c>
      <c r="K20" s="136">
        <v>100</v>
      </c>
      <c r="L20" s="183">
        <f t="shared" ref="L20" ca="1" si="54">G20*(1+$L$6*IF(C20="B",-1,1))</f>
        <v>75.25</v>
      </c>
      <c r="M20" s="141">
        <f t="shared" ca="1" si="4"/>
        <v>6020</v>
      </c>
      <c r="N20" s="141">
        <f t="shared" ref="N20" ca="1" si="55">(T20-G20)*K20*IF(C20="B",1,-1)*IF(H20=0,1,0)</f>
        <v>85.000000000000142</v>
      </c>
      <c r="O20" s="142">
        <f t="shared" ref="O20" ca="1" si="56">IFERROR(N20/M20,0)</f>
        <v>1.4119601328903678E-2</v>
      </c>
      <c r="P20" s="141">
        <f t="shared" ref="P20" ca="1" si="57">(1-$P$6)*G20</f>
        <v>6.0199999999999987</v>
      </c>
      <c r="Q20" s="136">
        <f ca="1">mrigxl_getIndexQuote(VLOOKUP(E20,Reference!$B$3:$F$6,5,0))</f>
        <v>17957.55</v>
      </c>
      <c r="R20" s="138">
        <v>44560</v>
      </c>
      <c r="S20" s="142">
        <f t="shared" ref="S20" ca="1" si="58">Y20</f>
        <v>0.15323437228525835</v>
      </c>
      <c r="T20" s="142" t="str">
        <f t="shared" ref="T20" ca="1" si="59">mrigxl_getIndexOptionQuote(E20,R20,F20,D20,"SIRIUS")</f>
        <v>59.35</v>
      </c>
      <c r="U20" s="141">
        <f t="shared" ca="1" si="9"/>
        <v>-59.349999999999454</v>
      </c>
      <c r="V20" s="141">
        <f t="shared" ca="1" si="10"/>
        <v>0.12407469307361219</v>
      </c>
      <c r="W20" s="141">
        <f t="shared" ca="1" si="18"/>
        <v>2.561969162349965</v>
      </c>
      <c r="X20" s="141">
        <f t="shared" ca="1" si="11"/>
        <v>0</v>
      </c>
      <c r="Y20" s="141">
        <f t="shared" ca="1" si="22"/>
        <v>0.15323437228525835</v>
      </c>
      <c r="Z20" s="136">
        <f t="shared" ca="1" si="23"/>
        <v>0.11780821917808219</v>
      </c>
      <c r="AA20" s="136">
        <f t="shared" ca="1" si="24"/>
        <v>20</v>
      </c>
      <c r="AB20" s="136">
        <f t="shared" ca="1" si="13"/>
        <v>3.1905999999999999</v>
      </c>
      <c r="AC20" s="136">
        <f t="shared" ca="1" si="25"/>
        <v>4.1743079999999999</v>
      </c>
      <c r="AD20" s="136">
        <f t="shared" ca="1" si="14"/>
        <v>3.0100000000000002</v>
      </c>
      <c r="AE20" s="136">
        <f t="shared" ca="1" si="15"/>
        <v>6.0199999999999993E-3</v>
      </c>
      <c r="AF20" s="136">
        <f t="shared" ca="1" si="16"/>
        <v>0</v>
      </c>
      <c r="AG20" s="136">
        <f t="shared" ca="1" si="26"/>
        <v>30.380928000000001</v>
      </c>
      <c r="AI20" s="167">
        <f ca="1">OptionPrice(LEFT($D20),$Q20*(1+AI$7),$F20,YEARFRAC($AH$8,$R20,0),Reference!$M$2,$S20,Reference!$M$3)</f>
        <v>0</v>
      </c>
      <c r="AJ20" s="167">
        <f ca="1">OptionPrice(LEFT($D20),$Q20*(1+AJ$7),$F20,YEARFRAC($AH$8,$R20,0),Reference!$M$2,$S20,Reference!$M$3)</f>
        <v>0</v>
      </c>
      <c r="AK20" s="167">
        <f ca="1">OptionPrice(LEFT($D20),$Q20*(1+AK$7),$F20,YEARFRAC($AH$8,$R20,0),Reference!$M$2,$S20,Reference!$M$3)</f>
        <v>0</v>
      </c>
      <c r="AL20" s="167">
        <f ca="1">OptionPrice(LEFT($D20),$Q20*(1+AL$7),$F20,YEARFRAC($AH$8,$R20,0),Reference!$M$2,$S20,Reference!$M$3)</f>
        <v>0</v>
      </c>
      <c r="AM20" s="167">
        <f ca="1">OptionPrice(LEFT($D20),$Q20*(1+AM$7),$F20,YEARFRAC($AH$8,$R20,0),Reference!$M$2,$S20,Reference!$M$3)</f>
        <v>0</v>
      </c>
      <c r="AN20" s="167">
        <f ca="1">OptionPrice(LEFT($D20),$Q20*(1+AN$7),$F20,YEARFRAC($AH$8,$R20,0),Reference!$M$2,$S20,Reference!$M$3)</f>
        <v>0</v>
      </c>
      <c r="AO20" s="167">
        <f ca="1">OptionPrice(LEFT($D20),$Q20*(1+AO$7),$F20,YEARFRAC($AH$8,$R20,0),Reference!$M$2,$S20,Reference!$M$3)</f>
        <v>0</v>
      </c>
      <c r="AP20" s="168">
        <f ca="1">OptionPrice(LEFT($D20),$Q20*(1+AP$7),$F20,YEARFRAC($AH$8,$R20,0),Reference!$M$2,$S20,Reference!$M$3)</f>
        <v>0</v>
      </c>
      <c r="AQ20" s="167">
        <f ca="1">OptionPrice(LEFT($D20),$Q20*(1+AQ$7),$F20,YEARFRAC($AH$8,$R20,0),Reference!$M$2,$S20,Reference!$M$3)</f>
        <v>0</v>
      </c>
      <c r="AR20" s="167">
        <f ca="1">OptionPrice(LEFT($D20),$Q20*(1+AR$7),$F20,YEARFRAC($AH$8,$R20,0),Reference!$M$2,$S20,Reference!$M$3)</f>
        <v>0</v>
      </c>
      <c r="AS20" s="167">
        <f ca="1">OptionPrice(LEFT($D20),$Q20*(1+AS$7),$F20,YEARFRAC($AH$8,$R20,0),Reference!$M$2,$S20,Reference!$M$3)</f>
        <v>0</v>
      </c>
      <c r="AT20" s="167">
        <f ca="1">OptionPrice(LEFT($D20),$Q20*(1+AT$7),$F20,YEARFRAC($AH$8,$R20,0),Reference!$M$2,$S20,Reference!$M$3)</f>
        <v>0</v>
      </c>
      <c r="AU20" s="167">
        <f ca="1">OptionPrice(LEFT($D20),$Q20*(1+AU$7),$F20,YEARFRAC($AH$8,$R20,0),Reference!$M$2,$S20,Reference!$M$3)</f>
        <v>0</v>
      </c>
      <c r="AV20" s="167">
        <f ca="1">OptionPrice(LEFT($D20),$Q20*(1+AV$7),$F20,YEARFRAC($AH$8,$R20,0),Reference!$M$2,$S20,Reference!$M$3)</f>
        <v>0</v>
      </c>
      <c r="AW20" s="167">
        <f ca="1">OptionPrice(LEFT($D20),$Q20*(1+AW$7),$F20,YEARFRAC($AH$8,$R20,0),Reference!$M$2,$S20,Reference!$M$3)</f>
        <v>0</v>
      </c>
      <c r="AX20" s="167">
        <f ca="1">OptionPrice(LEFT($D20),$Q20*(1+AX$7),$F20,YEARFRAC($AH$8,$R20,0),Reference!$M$2,$S20,Reference!$M$3)</f>
        <v>0</v>
      </c>
      <c r="AY20" s="167">
        <f ca="1">OptionPrice(LEFT($D20),$Q20*(1+AY$7),$F20,YEARFRAC($AH$8,$R20,0),Reference!$M$2,$S20,Reference!$M$3)</f>
        <v>0</v>
      </c>
      <c r="AZ20" s="167">
        <f ca="1">OptionPrice(LEFT($D20),$Q20*(1+AZ$7),$F20,YEARFRAC($AH$8,$R20,0),Reference!$M$2,$S20,Reference!$M$3)</f>
        <v>0</v>
      </c>
      <c r="BA20" s="167">
        <f ca="1">OptionPrice(LEFT($D20),$Q20*(1+BA$7),$F20,YEARFRAC($AH$8,$R20,0),Reference!$M$2,$S20,Reference!$M$3)</f>
        <v>0</v>
      </c>
      <c r="BB20" s="167">
        <f ca="1">OptionPrice(LEFT($D20),$Q20*(1+BB$7),$F20,YEARFRAC($AH$8,$R20,0),Reference!$M$2,$S20,Reference!$M$3)</f>
        <v>0</v>
      </c>
      <c r="BC20" s="167">
        <f ca="1">OptionPrice(LEFT($D20),$Q20*(1+BC$7),$F20,YEARFRAC($AH$8,$R20,0),Reference!$M$2,$S20,Reference!$M$3)</f>
        <v>0</v>
      </c>
      <c r="BO20" s="16">
        <v>13</v>
      </c>
      <c r="BP20" s="146">
        <v>44491</v>
      </c>
      <c r="BQ20" s="137" t="s">
        <v>8</v>
      </c>
      <c r="BR20" s="136" t="s">
        <v>496</v>
      </c>
      <c r="BS20" s="137" t="s">
        <v>596</v>
      </c>
      <c r="BT20" s="136">
        <v>18750</v>
      </c>
      <c r="BU20" s="136">
        <v>5.0599999999999996</v>
      </c>
      <c r="BV20" s="136">
        <v>0.05</v>
      </c>
      <c r="BW20" s="141">
        <v>-11083.8140896</v>
      </c>
      <c r="BX20" s="136">
        <v>9.8814229249011877E-3</v>
      </c>
      <c r="BY20" s="136">
        <v>2200</v>
      </c>
      <c r="BZ20" s="136">
        <v>50</v>
      </c>
      <c r="CA20" s="141">
        <v>11132</v>
      </c>
    </row>
    <row r="21" spans="1:79">
      <c r="A21" s="16">
        <v>14</v>
      </c>
      <c r="B21" s="146"/>
      <c r="C21" s="137"/>
      <c r="D21" s="136"/>
      <c r="E21" s="137"/>
      <c r="F21" s="136"/>
      <c r="G21" s="136"/>
      <c r="H21" s="136"/>
      <c r="I21" s="141"/>
      <c r="J21" s="136"/>
      <c r="K21" s="136"/>
      <c r="L21" s="183"/>
      <c r="M21" s="141">
        <f t="shared" si="4"/>
        <v>0</v>
      </c>
      <c r="N21" s="141"/>
      <c r="O21" s="142">
        <f t="shared" si="6"/>
        <v>0</v>
      </c>
      <c r="P21" s="141">
        <f t="shared" si="7"/>
        <v>0</v>
      </c>
      <c r="Q21" s="136" t="str">
        <f>mrigxl_getIndexQuote(VLOOKUP(E21,Reference!$B$3:$F$6,5,0))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1" s="138">
        <v>44560</v>
      </c>
      <c r="S21" s="142">
        <f t="shared" si="17"/>
        <v>0.24</v>
      </c>
      <c r="T21" s="142" t="str">
        <f t="shared" si="47"/>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1" s="141">
        <f t="shared" si="9"/>
        <v>0</v>
      </c>
      <c r="V21" s="141">
        <f t="shared" si="10"/>
        <v>0</v>
      </c>
      <c r="W21" s="141">
        <f t="shared" si="18"/>
        <v>0</v>
      </c>
      <c r="X21" s="141" t="e">
        <f t="shared" si="11"/>
        <v>#VALUE!</v>
      </c>
      <c r="Y21" s="141">
        <f t="shared" si="22"/>
        <v>0.24</v>
      </c>
      <c r="Z21" s="136">
        <f t="shared" ca="1" si="23"/>
        <v>0.11780821917808219</v>
      </c>
      <c r="AA21" s="136">
        <f t="shared" si="24"/>
        <v>0</v>
      </c>
      <c r="AB21" s="136">
        <f t="shared" si="13"/>
        <v>0</v>
      </c>
      <c r="AC21" s="136">
        <f t="shared" si="25"/>
        <v>0</v>
      </c>
      <c r="AD21" s="136">
        <f t="shared" si="14"/>
        <v>0</v>
      </c>
      <c r="AE21" s="136">
        <f t="shared" si="15"/>
        <v>0</v>
      </c>
      <c r="AF21" s="136">
        <f t="shared" si="16"/>
        <v>0</v>
      </c>
      <c r="AG21" s="136">
        <f t="shared" si="26"/>
        <v>0</v>
      </c>
      <c r="AI21" s="167">
        <f ca="1">OptionPrice(LEFT($D21),$Q21*(1+AI$7),$F21,YEARFRAC($AH$8,$R21,0),Reference!$M$2,$S21,Reference!$M$3)</f>
        <v>0</v>
      </c>
      <c r="AJ21" s="167">
        <f ca="1">OptionPrice(LEFT($D21),$Q21*(1+AJ$7),$F21,YEARFRAC($AH$8,$R21,0),Reference!$M$2,$S21,Reference!$M$3)</f>
        <v>0</v>
      </c>
      <c r="AK21" s="167">
        <f ca="1">OptionPrice(LEFT($D21),$Q21*(1+AK$7),$F21,YEARFRAC($AH$8,$R21,0),Reference!$M$2,$S21,Reference!$M$3)</f>
        <v>0</v>
      </c>
      <c r="AL21" s="167">
        <f ca="1">OptionPrice(LEFT($D21),$Q21*(1+AL$7),$F21,YEARFRAC($AH$8,$R21,0),Reference!$M$2,$S21,Reference!$M$3)</f>
        <v>0</v>
      </c>
      <c r="AM21" s="167">
        <f ca="1">OptionPrice(LEFT($D21),$Q21*(1+AM$7),$F21,YEARFRAC($AH$8,$R21,0),Reference!$M$2,$S21,Reference!$M$3)</f>
        <v>0</v>
      </c>
      <c r="AN21" s="167">
        <f ca="1">OptionPrice(LEFT($D21),$Q21*(1+AN$7),$F21,YEARFRAC($AH$8,$R21,0),Reference!$M$2,$S21,Reference!$M$3)</f>
        <v>0</v>
      </c>
      <c r="AO21" s="167">
        <f ca="1">OptionPrice(LEFT($D21),$Q21*(1+AO$7),$F21,YEARFRAC($AH$8,$R21,0),Reference!$M$2,$S21,Reference!$M$3)</f>
        <v>0</v>
      </c>
      <c r="AP21" s="168">
        <f ca="1">OptionPrice(LEFT($D21),$Q21*(1+AP$7),$F21,YEARFRAC($AH$8,$R21,0),Reference!$M$2,$S21,Reference!$M$3)</f>
        <v>0</v>
      </c>
      <c r="AQ21" s="167">
        <f ca="1">OptionPrice(LEFT($D21),$Q21*(1+AQ$7),$F21,YEARFRAC($AH$8,$R21,0),Reference!$M$2,$S21,Reference!$M$3)</f>
        <v>0</v>
      </c>
      <c r="AR21" s="167">
        <f ca="1">OptionPrice(LEFT($D21),$Q21*(1+AR$7),$F21,YEARFRAC($AH$8,$R21,0),Reference!$M$2,$S21,Reference!$M$3)</f>
        <v>0</v>
      </c>
      <c r="AS21" s="167">
        <f ca="1">OptionPrice(LEFT($D21),$Q21*(1+AS$7),$F21,YEARFRAC($AH$8,$R21,0),Reference!$M$2,$S21,Reference!$M$3)</f>
        <v>0</v>
      </c>
      <c r="AT21" s="167">
        <f ca="1">OptionPrice(LEFT($D21),$Q21*(1+AT$7),$F21,YEARFRAC($AH$8,$R21,0),Reference!$M$2,$S21,Reference!$M$3)</f>
        <v>0</v>
      </c>
      <c r="AU21" s="167">
        <f ca="1">OptionPrice(LEFT($D21),$Q21*(1+AU$7),$F21,YEARFRAC($AH$8,$R21,0),Reference!$M$2,$S21,Reference!$M$3)</f>
        <v>0</v>
      </c>
      <c r="AV21" s="167">
        <f ca="1">OptionPrice(LEFT($D21),$Q21*(1+AV$7),$F21,YEARFRAC($AH$8,$R21,0),Reference!$M$2,$S21,Reference!$M$3)</f>
        <v>0</v>
      </c>
      <c r="AW21" s="167">
        <f ca="1">OptionPrice(LEFT($D21),$Q21*(1+AW$7),$F21,YEARFRAC($AH$8,$R21,0),Reference!$M$2,$S21,Reference!$M$3)</f>
        <v>0</v>
      </c>
      <c r="AX21" s="167">
        <f ca="1">OptionPrice(LEFT($D21),$Q21*(1+AX$7),$F21,YEARFRAC($AH$8,$R21,0),Reference!$M$2,$S21,Reference!$M$3)</f>
        <v>0</v>
      </c>
      <c r="AY21" s="167">
        <f ca="1">OptionPrice(LEFT($D21),$Q21*(1+AY$7),$F21,YEARFRAC($AH$8,$R21,0),Reference!$M$2,$S21,Reference!$M$3)</f>
        <v>0</v>
      </c>
      <c r="AZ21" s="167">
        <f ca="1">OptionPrice(LEFT($D21),$Q21*(1+AZ$7),$F21,YEARFRAC($AH$8,$R21,0),Reference!$M$2,$S21,Reference!$M$3)</f>
        <v>0</v>
      </c>
      <c r="BA21" s="167">
        <f ca="1">OptionPrice(LEFT($D21),$Q21*(1+BA$7),$F21,YEARFRAC($AH$8,$R21,0),Reference!$M$2,$S21,Reference!$M$3)</f>
        <v>0</v>
      </c>
      <c r="BB21" s="167">
        <f ca="1">OptionPrice(LEFT($D21),$Q21*(1+BB$7),$F21,YEARFRAC($AH$8,$R21,0),Reference!$M$2,$S21,Reference!$M$3)</f>
        <v>0</v>
      </c>
      <c r="BC21" s="167">
        <f ca="1">OptionPrice(LEFT($D21),$Q21*(1+BC$7),$F21,YEARFRAC($AH$8,$R21,0),Reference!$M$2,$S21,Reference!$M$3)</f>
        <v>0</v>
      </c>
      <c r="BO21" s="16">
        <v>1</v>
      </c>
      <c r="BP21" s="146">
        <v>44497</v>
      </c>
      <c r="BQ21" s="137" t="s">
        <v>8</v>
      </c>
      <c r="BR21" s="136" t="s">
        <v>497</v>
      </c>
      <c r="BS21" s="137" t="s">
        <v>596</v>
      </c>
      <c r="BT21" s="136">
        <v>17000</v>
      </c>
      <c r="BU21" s="136">
        <v>2.4900000000000002</v>
      </c>
      <c r="BV21" s="136">
        <v>2.8</v>
      </c>
      <c r="BW21" s="141">
        <v>305.54079719999936</v>
      </c>
      <c r="BX21" s="136">
        <v>1.1244979919678713</v>
      </c>
      <c r="BY21" s="136">
        <v>1150</v>
      </c>
      <c r="BZ21" s="136">
        <v>50</v>
      </c>
      <c r="CA21" s="141">
        <v>2863.5000000000005</v>
      </c>
    </row>
    <row r="22" spans="1:79">
      <c r="A22" s="16">
        <v>15</v>
      </c>
      <c r="B22" s="146"/>
      <c r="C22" s="137"/>
      <c r="D22" s="136"/>
      <c r="E22" s="137"/>
      <c r="F22" s="136"/>
      <c r="G22" s="136"/>
      <c r="H22" s="136"/>
      <c r="I22" s="141"/>
      <c r="J22" s="136"/>
      <c r="K22" s="136"/>
      <c r="L22" s="183"/>
      <c r="M22" s="141">
        <f t="shared" si="4"/>
        <v>0</v>
      </c>
      <c r="N22" s="141"/>
      <c r="O22" s="142">
        <f t="shared" si="6"/>
        <v>0</v>
      </c>
      <c r="P22" s="141">
        <f t="shared" si="7"/>
        <v>0</v>
      </c>
      <c r="Q22" s="136" t="str">
        <f>mrigxl_getIndexQuote(VLOOKUP(E22,Reference!$B$3:$F$6,5,0))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2" s="138">
        <v>44560</v>
      </c>
      <c r="S22" s="142">
        <f t="shared" si="17"/>
        <v>0.24</v>
      </c>
      <c r="T22" s="142" t="str">
        <f t="shared" si="47"/>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2" s="141">
        <f t="shared" si="9"/>
        <v>0</v>
      </c>
      <c r="V22" s="141">
        <f t="shared" si="10"/>
        <v>0</v>
      </c>
      <c r="W22" s="141">
        <f t="shared" si="18"/>
        <v>0</v>
      </c>
      <c r="X22" s="141" t="e">
        <f t="shared" si="11"/>
        <v>#VALUE!</v>
      </c>
      <c r="Y22" s="141">
        <f t="shared" si="22"/>
        <v>0.24</v>
      </c>
      <c r="Z22" s="136">
        <f t="shared" ca="1" si="23"/>
        <v>0.11780821917808219</v>
      </c>
      <c r="AA22" s="136">
        <f t="shared" si="24"/>
        <v>0</v>
      </c>
      <c r="AB22" s="136">
        <f t="shared" si="13"/>
        <v>0</v>
      </c>
      <c r="AC22" s="136">
        <f t="shared" si="25"/>
        <v>0</v>
      </c>
      <c r="AD22" s="136">
        <f t="shared" si="14"/>
        <v>0</v>
      </c>
      <c r="AE22" s="136">
        <f t="shared" si="15"/>
        <v>0</v>
      </c>
      <c r="AF22" s="136">
        <f t="shared" si="16"/>
        <v>0</v>
      </c>
      <c r="AG22" s="136">
        <f t="shared" si="26"/>
        <v>0</v>
      </c>
      <c r="AI22" s="167">
        <f ca="1">OptionPrice(LEFT($D22),$Q22*(1+AI$7),$F22,YEARFRAC($AH$8,$R22,0),Reference!$M$2,$S22,Reference!$M$3)</f>
        <v>0</v>
      </c>
      <c r="AJ22" s="167">
        <f ca="1">OptionPrice(LEFT($D22),$Q22*(1+AJ$7),$F22,YEARFRAC($AH$8,$R22,0),Reference!$M$2,$S22,Reference!$M$3)</f>
        <v>0</v>
      </c>
      <c r="AK22" s="167">
        <f ca="1">OptionPrice(LEFT($D22),$Q22*(1+AK$7),$F22,YEARFRAC($AH$8,$R22,0),Reference!$M$2,$S22,Reference!$M$3)</f>
        <v>0</v>
      </c>
      <c r="AL22" s="167">
        <f ca="1">OptionPrice(LEFT($D22),$Q22*(1+AL$7),$F22,YEARFRAC($AH$8,$R22,0),Reference!$M$2,$S22,Reference!$M$3)</f>
        <v>0</v>
      </c>
      <c r="AM22" s="167">
        <f ca="1">OptionPrice(LEFT($D22),$Q22*(1+AM$7),$F22,YEARFRAC($AH$8,$R22,0),Reference!$M$2,$S22,Reference!$M$3)</f>
        <v>0</v>
      </c>
      <c r="AN22" s="167">
        <f ca="1">OptionPrice(LEFT($D22),$Q22*(1+AN$7),$F22,YEARFRAC($AH$8,$R22,0),Reference!$M$2,$S22,Reference!$M$3)</f>
        <v>0</v>
      </c>
      <c r="AO22" s="167">
        <f ca="1">OptionPrice(LEFT($D22),$Q22*(1+AO$7),$F22,YEARFRAC($AH$8,$R22,0),Reference!$M$2,$S22,Reference!$M$3)</f>
        <v>0</v>
      </c>
      <c r="AP22" s="168">
        <f ca="1">OptionPrice(LEFT($D22),$Q22*(1+AP$7),$F22,YEARFRAC($AH$8,$R22,0),Reference!$M$2,$S22,Reference!$M$3)</f>
        <v>0</v>
      </c>
      <c r="AQ22" s="167">
        <f ca="1">OptionPrice(LEFT($D22),$Q22*(1+AQ$7),$F22,YEARFRAC($AH$8,$R22,0),Reference!$M$2,$S22,Reference!$M$3)</f>
        <v>0</v>
      </c>
      <c r="AR22" s="167">
        <f ca="1">OptionPrice(LEFT($D22),$Q22*(1+AR$7),$F22,YEARFRAC($AH$8,$R22,0),Reference!$M$2,$S22,Reference!$M$3)</f>
        <v>0</v>
      </c>
      <c r="AS22" s="167">
        <f ca="1">OptionPrice(LEFT($D22),$Q22*(1+AS$7),$F22,YEARFRAC($AH$8,$R22,0),Reference!$M$2,$S22,Reference!$M$3)</f>
        <v>0</v>
      </c>
      <c r="AT22" s="167">
        <f ca="1">OptionPrice(LEFT($D22),$Q22*(1+AT$7),$F22,YEARFRAC($AH$8,$R22,0),Reference!$M$2,$S22,Reference!$M$3)</f>
        <v>0</v>
      </c>
      <c r="AU22" s="167">
        <f ca="1">OptionPrice(LEFT($D22),$Q22*(1+AU$7),$F22,YEARFRAC($AH$8,$R22,0),Reference!$M$2,$S22,Reference!$M$3)</f>
        <v>0</v>
      </c>
      <c r="AV22" s="167">
        <f ca="1">OptionPrice(LEFT($D22),$Q22*(1+AV$7),$F22,YEARFRAC($AH$8,$R22,0),Reference!$M$2,$S22,Reference!$M$3)</f>
        <v>0</v>
      </c>
      <c r="AW22" s="167">
        <f ca="1">OptionPrice(LEFT($D22),$Q22*(1+AW$7),$F22,YEARFRAC($AH$8,$R22,0),Reference!$M$2,$S22,Reference!$M$3)</f>
        <v>0</v>
      </c>
      <c r="AX22" s="167">
        <f ca="1">OptionPrice(LEFT($D22),$Q22*(1+AX$7),$F22,YEARFRAC($AH$8,$R22,0),Reference!$M$2,$S22,Reference!$M$3)</f>
        <v>0</v>
      </c>
      <c r="AY22" s="167">
        <f ca="1">OptionPrice(LEFT($D22),$Q22*(1+AY$7),$F22,YEARFRAC($AH$8,$R22,0),Reference!$M$2,$S22,Reference!$M$3)</f>
        <v>0</v>
      </c>
      <c r="AZ22" s="167">
        <f ca="1">OptionPrice(LEFT($D22),$Q22*(1+AZ$7),$F22,YEARFRAC($AH$8,$R22,0),Reference!$M$2,$S22,Reference!$M$3)</f>
        <v>0</v>
      </c>
      <c r="BA22" s="167">
        <f ca="1">OptionPrice(LEFT($D22),$Q22*(1+BA$7),$F22,YEARFRAC($AH$8,$R22,0),Reference!$M$2,$S22,Reference!$M$3)</f>
        <v>0</v>
      </c>
      <c r="BB22" s="167">
        <f ca="1">OptionPrice(LEFT($D22),$Q22*(1+BB$7),$F22,YEARFRAC($AH$8,$R22,0),Reference!$M$2,$S22,Reference!$M$3)</f>
        <v>0</v>
      </c>
      <c r="BC22" s="167">
        <f ca="1">OptionPrice(LEFT($D22),$Q22*(1+BC$7),$F22,YEARFRAC($AH$8,$R22,0),Reference!$M$2,$S22,Reference!$M$3)</f>
        <v>0</v>
      </c>
      <c r="BO22" s="16">
        <v>2</v>
      </c>
      <c r="BP22" s="146">
        <v>44497</v>
      </c>
      <c r="BQ22" s="137" t="s">
        <v>10</v>
      </c>
      <c r="BR22" s="136" t="s">
        <v>497</v>
      </c>
      <c r="BS22" s="137" t="s">
        <v>596</v>
      </c>
      <c r="BT22" s="136">
        <v>17650</v>
      </c>
      <c r="BU22" s="136">
        <v>23.85</v>
      </c>
      <c r="BV22" s="136">
        <v>16.399999999999999</v>
      </c>
      <c r="BW22" s="141">
        <v>4020.7488960000019</v>
      </c>
      <c r="BX22" s="136">
        <v>0.68763102725366865</v>
      </c>
      <c r="BY22" s="136">
        <v>550</v>
      </c>
      <c r="BZ22" s="136">
        <v>50</v>
      </c>
      <c r="CA22" s="141">
        <v>13117.5</v>
      </c>
    </row>
    <row r="23" spans="1:79">
      <c r="A23" s="16">
        <v>14</v>
      </c>
      <c r="B23" s="146"/>
      <c r="C23" s="137"/>
      <c r="D23" s="136"/>
      <c r="E23" s="137"/>
      <c r="F23" s="136"/>
      <c r="G23" s="136"/>
      <c r="H23" s="136"/>
      <c r="I23" s="141"/>
      <c r="J23" s="136"/>
      <c r="K23" s="136"/>
      <c r="L23" s="183"/>
      <c r="M23" s="141">
        <f t="shared" si="4"/>
        <v>0</v>
      </c>
      <c r="N23" s="141"/>
      <c r="O23" s="142">
        <f t="shared" si="6"/>
        <v>0</v>
      </c>
      <c r="P23" s="141">
        <f t="shared" si="7"/>
        <v>0</v>
      </c>
      <c r="Q23" s="136" t="str">
        <f>mrigxl_getIndexQuote(VLOOKUP(E23,Reference!$B$3:$F$6,5,0))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3" s="138">
        <v>44560</v>
      </c>
      <c r="S23" s="142">
        <f t="shared" si="17"/>
        <v>0.24</v>
      </c>
      <c r="T23" s="142" t="str">
        <f t="shared" si="47"/>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3" s="141">
        <f t="shared" si="9"/>
        <v>0</v>
      </c>
      <c r="V23" s="141">
        <f t="shared" si="10"/>
        <v>0</v>
      </c>
      <c r="W23" s="141">
        <f t="shared" si="18"/>
        <v>0</v>
      </c>
      <c r="X23" s="141" t="e">
        <f t="shared" si="11"/>
        <v>#VALUE!</v>
      </c>
      <c r="Y23" s="141">
        <f t="shared" si="22"/>
        <v>0.24</v>
      </c>
      <c r="Z23" s="136">
        <f t="shared" ca="1" si="23"/>
        <v>0.11780821917808219</v>
      </c>
      <c r="AA23" s="136">
        <f t="shared" si="24"/>
        <v>0</v>
      </c>
      <c r="AB23" s="136">
        <f t="shared" si="13"/>
        <v>0</v>
      </c>
      <c r="AC23" s="136">
        <f t="shared" si="25"/>
        <v>0</v>
      </c>
      <c r="AD23" s="136">
        <f t="shared" si="14"/>
        <v>0</v>
      </c>
      <c r="AE23" s="136">
        <f t="shared" si="15"/>
        <v>0</v>
      </c>
      <c r="AF23" s="136">
        <f t="shared" si="16"/>
        <v>0</v>
      </c>
      <c r="AG23" s="136">
        <f t="shared" si="26"/>
        <v>0</v>
      </c>
      <c r="AI23" s="167">
        <f ca="1">OptionPrice(LEFT($D23),$Q23*(1+AI$7),$F23,YEARFRAC($AH$8,$R23,0),Reference!$M$2,$S23,Reference!$M$3)</f>
        <v>0</v>
      </c>
      <c r="AJ23" s="167">
        <f ca="1">OptionPrice(LEFT($D23),$Q23*(1+AJ$7),$F23,YEARFRAC($AH$8,$R23,0),Reference!$M$2,$S23,Reference!$M$3)</f>
        <v>0</v>
      </c>
      <c r="AK23" s="167">
        <f ca="1">OptionPrice(LEFT($D23),$Q23*(1+AK$7),$F23,YEARFRAC($AH$8,$R23,0),Reference!$M$2,$S23,Reference!$M$3)</f>
        <v>0</v>
      </c>
      <c r="AL23" s="167">
        <f ca="1">OptionPrice(LEFT($D23),$Q23*(1+AL$7),$F23,YEARFRAC($AH$8,$R23,0),Reference!$M$2,$S23,Reference!$M$3)</f>
        <v>0</v>
      </c>
      <c r="AM23" s="167">
        <f ca="1">OptionPrice(LEFT($D23),$Q23*(1+AM$7),$F23,YEARFRAC($AH$8,$R23,0),Reference!$M$2,$S23,Reference!$M$3)</f>
        <v>0</v>
      </c>
      <c r="AN23" s="167">
        <f ca="1">OptionPrice(LEFT($D23),$Q23*(1+AN$7),$F23,YEARFRAC($AH$8,$R23,0),Reference!$M$2,$S23,Reference!$M$3)</f>
        <v>0</v>
      </c>
      <c r="AO23" s="167">
        <f ca="1">OptionPrice(LEFT($D23),$Q23*(1+AO$7),$F23,YEARFRAC($AH$8,$R23,0),Reference!$M$2,$S23,Reference!$M$3)</f>
        <v>0</v>
      </c>
      <c r="AP23" s="168">
        <f ca="1">OptionPrice(LEFT($D23),$Q23*(1+AP$7),$F23,YEARFRAC($AH$8,$R23,0),Reference!$M$2,$S23,Reference!$M$3)</f>
        <v>0</v>
      </c>
      <c r="AQ23" s="167">
        <f ca="1">OptionPrice(LEFT($D23),$Q23*(1+AQ$7),$F23,YEARFRAC($AH$8,$R23,0),Reference!$M$2,$S23,Reference!$M$3)</f>
        <v>0</v>
      </c>
      <c r="AR23" s="167">
        <f ca="1">OptionPrice(LEFT($D23),$Q23*(1+AR$7),$F23,YEARFRAC($AH$8,$R23,0),Reference!$M$2,$S23,Reference!$M$3)</f>
        <v>0</v>
      </c>
      <c r="AS23" s="167">
        <f ca="1">OptionPrice(LEFT($D23),$Q23*(1+AS$7),$F23,YEARFRAC($AH$8,$R23,0),Reference!$M$2,$S23,Reference!$M$3)</f>
        <v>0</v>
      </c>
      <c r="AT23" s="167">
        <f ca="1">OptionPrice(LEFT($D23),$Q23*(1+AT$7),$F23,YEARFRAC($AH$8,$R23,0),Reference!$M$2,$S23,Reference!$M$3)</f>
        <v>0</v>
      </c>
      <c r="AU23" s="167">
        <f ca="1">OptionPrice(LEFT($D23),$Q23*(1+AU$7),$F23,YEARFRAC($AH$8,$R23,0),Reference!$M$2,$S23,Reference!$M$3)</f>
        <v>0</v>
      </c>
      <c r="AV23" s="167">
        <f ca="1">OptionPrice(LEFT($D23),$Q23*(1+AV$7),$F23,YEARFRAC($AH$8,$R23,0),Reference!$M$2,$S23,Reference!$M$3)</f>
        <v>0</v>
      </c>
      <c r="AW23" s="167">
        <f ca="1">OptionPrice(LEFT($D23),$Q23*(1+AW$7),$F23,YEARFRAC($AH$8,$R23,0),Reference!$M$2,$S23,Reference!$M$3)</f>
        <v>0</v>
      </c>
      <c r="AX23" s="167">
        <f ca="1">OptionPrice(LEFT($D23),$Q23*(1+AX$7),$F23,YEARFRAC($AH$8,$R23,0),Reference!$M$2,$S23,Reference!$M$3)</f>
        <v>0</v>
      </c>
      <c r="AY23" s="167">
        <f ca="1">OptionPrice(LEFT($D23),$Q23*(1+AY$7),$F23,YEARFRAC($AH$8,$R23,0),Reference!$M$2,$S23,Reference!$M$3)</f>
        <v>0</v>
      </c>
      <c r="AZ23" s="167">
        <f ca="1">OptionPrice(LEFT($D23),$Q23*(1+AZ$7),$F23,YEARFRAC($AH$8,$R23,0),Reference!$M$2,$S23,Reference!$M$3)</f>
        <v>0</v>
      </c>
      <c r="BA23" s="167">
        <f ca="1">OptionPrice(LEFT($D23),$Q23*(1+BA$7),$F23,YEARFRAC($AH$8,$R23,0),Reference!$M$2,$S23,Reference!$M$3)</f>
        <v>0</v>
      </c>
      <c r="BB23" s="167">
        <f ca="1">OptionPrice(LEFT($D23),$Q23*(1+BB$7),$F23,YEARFRAC($AH$8,$R23,0),Reference!$M$2,$S23,Reference!$M$3)</f>
        <v>0</v>
      </c>
      <c r="BC23" s="167">
        <f ca="1">OptionPrice(LEFT($D23),$Q23*(1+BC$7),$F23,YEARFRAC($AH$8,$R23,0),Reference!$M$2,$S23,Reference!$M$3)</f>
        <v>0</v>
      </c>
      <c r="BO23" s="16">
        <v>3</v>
      </c>
      <c r="BP23" s="146">
        <v>44497</v>
      </c>
      <c r="BQ23" s="137" t="s">
        <v>10</v>
      </c>
      <c r="BR23" s="136" t="s">
        <v>497</v>
      </c>
      <c r="BS23" s="137" t="s">
        <v>596</v>
      </c>
      <c r="BT23" s="136">
        <v>17700</v>
      </c>
      <c r="BU23" s="136">
        <v>26.4</v>
      </c>
      <c r="BV23" s="136">
        <v>18.850000000000001</v>
      </c>
      <c r="BW23" s="141">
        <v>1825.4315199999994</v>
      </c>
      <c r="BX23" s="136">
        <v>0.7140151515151516</v>
      </c>
      <c r="BY23" s="136">
        <v>250</v>
      </c>
      <c r="BZ23" s="136">
        <v>50</v>
      </c>
      <c r="CA23" s="141">
        <v>6600</v>
      </c>
    </row>
    <row r="24" spans="1:79">
      <c r="A24" s="16">
        <v>15</v>
      </c>
      <c r="B24" s="146"/>
      <c r="C24" s="137"/>
      <c r="D24" s="136"/>
      <c r="E24" s="137"/>
      <c r="F24" s="136"/>
      <c r="G24" s="136"/>
      <c r="H24" s="136"/>
      <c r="I24" s="141"/>
      <c r="J24" s="136"/>
      <c r="K24" s="136"/>
      <c r="L24" s="183"/>
      <c r="M24" s="141">
        <f t="shared" si="4"/>
        <v>0</v>
      </c>
      <c r="N24" s="141"/>
      <c r="O24" s="142">
        <f t="shared" si="6"/>
        <v>0</v>
      </c>
      <c r="P24" s="141">
        <f t="shared" si="7"/>
        <v>0</v>
      </c>
      <c r="Q24" s="136" t="str">
        <f>mrigxl_getIndexQuote(VLOOKUP(E24,Reference!$B$3:$F$6,5,0))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4" s="138">
        <v>44560</v>
      </c>
      <c r="S24" s="142">
        <f t="shared" si="17"/>
        <v>0.24</v>
      </c>
      <c r="T24" s="142" t="str">
        <f t="shared" si="47"/>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4" s="141">
        <f t="shared" si="9"/>
        <v>0</v>
      </c>
      <c r="V24" s="141">
        <f t="shared" si="10"/>
        <v>0</v>
      </c>
      <c r="W24" s="141">
        <f t="shared" si="18"/>
        <v>0</v>
      </c>
      <c r="X24" s="141" t="e">
        <f t="shared" si="11"/>
        <v>#VALUE!</v>
      </c>
      <c r="Y24" s="141">
        <f t="shared" si="22"/>
        <v>0.24</v>
      </c>
      <c r="Z24" s="136">
        <f t="shared" ca="1" si="23"/>
        <v>0.11780821917808219</v>
      </c>
      <c r="AA24" s="136">
        <f t="shared" si="24"/>
        <v>0</v>
      </c>
      <c r="AB24" s="136">
        <f t="shared" si="13"/>
        <v>0</v>
      </c>
      <c r="AC24" s="136">
        <f t="shared" si="25"/>
        <v>0</v>
      </c>
      <c r="AD24" s="136">
        <f t="shared" si="14"/>
        <v>0</v>
      </c>
      <c r="AE24" s="136">
        <f t="shared" si="15"/>
        <v>0</v>
      </c>
      <c r="AF24" s="136">
        <f t="shared" si="16"/>
        <v>0</v>
      </c>
      <c r="AG24" s="136">
        <f t="shared" si="26"/>
        <v>0</v>
      </c>
      <c r="AI24" s="167">
        <f ca="1">OptionPrice(LEFT($D24),$Q24*(1+AI$7),$F24,YEARFRAC($AH$8,$R24,0),Reference!$M$2,$S24,Reference!$M$3)</f>
        <v>0</v>
      </c>
      <c r="AJ24" s="167">
        <f ca="1">OptionPrice(LEFT($D24),$Q24*(1+AJ$7),$F24,YEARFRAC($AH$8,$R24,0),Reference!$M$2,$S24,Reference!$M$3)</f>
        <v>0</v>
      </c>
      <c r="AK24" s="167">
        <f ca="1">OptionPrice(LEFT($D24),$Q24*(1+AK$7),$F24,YEARFRAC($AH$8,$R24,0),Reference!$M$2,$S24,Reference!$M$3)</f>
        <v>0</v>
      </c>
      <c r="AL24" s="167">
        <f ca="1">OptionPrice(LEFT($D24),$Q24*(1+AL$7),$F24,YEARFRAC($AH$8,$R24,0),Reference!$M$2,$S24,Reference!$M$3)</f>
        <v>0</v>
      </c>
      <c r="AM24" s="167">
        <f ca="1">OptionPrice(LEFT($D24),$Q24*(1+AM$7),$F24,YEARFRAC($AH$8,$R24,0),Reference!$M$2,$S24,Reference!$M$3)</f>
        <v>0</v>
      </c>
      <c r="AN24" s="167">
        <f ca="1">OptionPrice(LEFT($D24),$Q24*(1+AN$7),$F24,YEARFRAC($AH$8,$R24,0),Reference!$M$2,$S24,Reference!$M$3)</f>
        <v>0</v>
      </c>
      <c r="AO24" s="167">
        <f ca="1">OptionPrice(LEFT($D24),$Q24*(1+AO$7),$F24,YEARFRAC($AH$8,$R24,0),Reference!$M$2,$S24,Reference!$M$3)</f>
        <v>0</v>
      </c>
      <c r="AP24" s="168">
        <f ca="1">OptionPrice(LEFT($D24),$Q24*(1+AP$7),$F24,YEARFRAC($AH$8,$R24,0),Reference!$M$2,$S24,Reference!$M$3)</f>
        <v>0</v>
      </c>
      <c r="AQ24" s="167">
        <f ca="1">OptionPrice(LEFT($D24),$Q24*(1+AQ$7),$F24,YEARFRAC($AH$8,$R24,0),Reference!$M$2,$S24,Reference!$M$3)</f>
        <v>0</v>
      </c>
      <c r="AR24" s="167">
        <f ca="1">OptionPrice(LEFT($D24),$Q24*(1+AR$7),$F24,YEARFRAC($AH$8,$R24,0),Reference!$M$2,$S24,Reference!$M$3)</f>
        <v>0</v>
      </c>
      <c r="AS24" s="167">
        <f ca="1">OptionPrice(LEFT($D24),$Q24*(1+AS$7),$F24,YEARFRAC($AH$8,$R24,0),Reference!$M$2,$S24,Reference!$M$3)</f>
        <v>0</v>
      </c>
      <c r="AT24" s="167">
        <f ca="1">OptionPrice(LEFT($D24),$Q24*(1+AT$7),$F24,YEARFRAC($AH$8,$R24,0),Reference!$M$2,$S24,Reference!$M$3)</f>
        <v>0</v>
      </c>
      <c r="AU24" s="167">
        <f ca="1">OptionPrice(LEFT($D24),$Q24*(1+AU$7),$F24,YEARFRAC($AH$8,$R24,0),Reference!$M$2,$S24,Reference!$M$3)</f>
        <v>0</v>
      </c>
      <c r="AV24" s="167">
        <f ca="1">OptionPrice(LEFT($D24),$Q24*(1+AV$7),$F24,YEARFRAC($AH$8,$R24,0),Reference!$M$2,$S24,Reference!$M$3)</f>
        <v>0</v>
      </c>
      <c r="AW24" s="167">
        <f ca="1">OptionPrice(LEFT($D24),$Q24*(1+AW$7),$F24,YEARFRAC($AH$8,$R24,0),Reference!$M$2,$S24,Reference!$M$3)</f>
        <v>0</v>
      </c>
      <c r="AX24" s="167">
        <f ca="1">OptionPrice(LEFT($D24),$Q24*(1+AX$7),$F24,YEARFRAC($AH$8,$R24,0),Reference!$M$2,$S24,Reference!$M$3)</f>
        <v>0</v>
      </c>
      <c r="AY24" s="167">
        <f ca="1">OptionPrice(LEFT($D24),$Q24*(1+AY$7),$F24,YEARFRAC($AH$8,$R24,0),Reference!$M$2,$S24,Reference!$M$3)</f>
        <v>0</v>
      </c>
      <c r="AZ24" s="167">
        <f ca="1">OptionPrice(LEFT($D24),$Q24*(1+AZ$7),$F24,YEARFRAC($AH$8,$R24,0),Reference!$M$2,$S24,Reference!$M$3)</f>
        <v>0</v>
      </c>
      <c r="BA24" s="167">
        <f ca="1">OptionPrice(LEFT($D24),$Q24*(1+BA$7),$F24,YEARFRAC($AH$8,$R24,0),Reference!$M$2,$S24,Reference!$M$3)</f>
        <v>0</v>
      </c>
      <c r="BB24" s="167">
        <f ca="1">OptionPrice(LEFT($D24),$Q24*(1+BB$7),$F24,YEARFRAC($AH$8,$R24,0),Reference!$M$2,$S24,Reference!$M$3)</f>
        <v>0</v>
      </c>
      <c r="BC24" s="167">
        <f ca="1">OptionPrice(LEFT($D24),$Q24*(1+BC$7),$F24,YEARFRAC($AH$8,$R24,0),Reference!$M$2,$S24,Reference!$M$3)</f>
        <v>0</v>
      </c>
      <c r="BO24" s="16">
        <v>4</v>
      </c>
      <c r="BP24" s="146">
        <v>44497</v>
      </c>
      <c r="BQ24" s="137" t="s">
        <v>10</v>
      </c>
      <c r="BR24" s="136" t="s">
        <v>497</v>
      </c>
      <c r="BS24" s="137" t="s">
        <v>596</v>
      </c>
      <c r="BT24" s="136">
        <v>17750</v>
      </c>
      <c r="BU24" s="136">
        <v>23.4</v>
      </c>
      <c r="BV24" s="136">
        <v>38.25</v>
      </c>
      <c r="BW24" s="141">
        <v>-792.33577600000024</v>
      </c>
      <c r="BX24" s="136">
        <v>1.6346153846153848</v>
      </c>
      <c r="BY24" s="136">
        <v>50</v>
      </c>
      <c r="BZ24" s="136">
        <v>50</v>
      </c>
      <c r="CA24" s="141">
        <v>1170</v>
      </c>
    </row>
    <row r="25" spans="1:79">
      <c r="A25" s="16">
        <v>14</v>
      </c>
      <c r="B25" s="146"/>
      <c r="C25" s="137"/>
      <c r="D25" s="136"/>
      <c r="E25" s="137"/>
      <c r="F25" s="136"/>
      <c r="G25" s="136"/>
      <c r="H25" s="136"/>
      <c r="I25" s="141"/>
      <c r="J25" s="136"/>
      <c r="K25" s="136"/>
      <c r="L25" s="183"/>
      <c r="M25" s="141">
        <f t="shared" si="4"/>
        <v>0</v>
      </c>
      <c r="N25" s="141"/>
      <c r="O25" s="142">
        <f t="shared" si="6"/>
        <v>0</v>
      </c>
      <c r="P25" s="141">
        <f t="shared" si="7"/>
        <v>0</v>
      </c>
      <c r="Q25" s="136" t="str">
        <f>mrigxl_getIndexQuote(VLOOKUP(E25,Reference!$B$3:$F$6,5,0))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5" s="138">
        <v>44560</v>
      </c>
      <c r="S25" s="186">
        <f>Y25</f>
        <v>0.24</v>
      </c>
      <c r="T25" s="142" t="str">
        <f>mrigxl_getIndexOptionQuote(E25,R25,F25,D25,"SIRIUS")</f>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5" s="141">
        <f t="shared" si="9"/>
        <v>0</v>
      </c>
      <c r="V25" s="141">
        <f t="shared" si="10"/>
        <v>0</v>
      </c>
      <c r="W25" s="141">
        <f t="shared" si="18"/>
        <v>0</v>
      </c>
      <c r="X25" s="141" t="e">
        <f t="shared" si="11"/>
        <v>#VALUE!</v>
      </c>
      <c r="Y25" s="141">
        <f t="shared" si="22"/>
        <v>0.24</v>
      </c>
      <c r="Z25" s="136">
        <f t="shared" ca="1" si="23"/>
        <v>0.11780821917808219</v>
      </c>
      <c r="AA25" s="136"/>
      <c r="AB25" s="136"/>
      <c r="AC25" s="136"/>
      <c r="AD25" s="136"/>
      <c r="AE25" s="136"/>
      <c r="AF25" s="136"/>
      <c r="AG25" s="136"/>
      <c r="AI25" s="167"/>
      <c r="AJ25" s="167"/>
      <c r="AK25" s="167"/>
      <c r="AL25" s="167"/>
      <c r="AM25" s="167"/>
      <c r="AN25" s="167"/>
      <c r="AO25" s="167"/>
      <c r="AP25" s="168"/>
      <c r="AQ25" s="167"/>
      <c r="AR25" s="167"/>
      <c r="AS25" s="167"/>
      <c r="AT25" s="167"/>
      <c r="AU25" s="167"/>
      <c r="AV25" s="167"/>
      <c r="AW25" s="167"/>
      <c r="AX25" s="167"/>
      <c r="AY25" s="167"/>
      <c r="AZ25" s="167"/>
      <c r="BA25" s="167"/>
      <c r="BB25" s="167"/>
      <c r="BC25" s="167"/>
      <c r="BO25" s="16">
        <v>5</v>
      </c>
      <c r="BP25" s="146">
        <v>44497</v>
      </c>
      <c r="BQ25" s="137" t="s">
        <v>10</v>
      </c>
      <c r="BR25" s="136" t="s">
        <v>497</v>
      </c>
      <c r="BS25" s="137" t="s">
        <v>596</v>
      </c>
      <c r="BT25" s="136">
        <v>17750</v>
      </c>
      <c r="BU25" s="136">
        <v>23.4</v>
      </c>
      <c r="BV25" s="136">
        <v>20.399999999999999</v>
      </c>
      <c r="BW25" s="141">
        <v>394.89267199999995</v>
      </c>
      <c r="BX25" s="136">
        <v>0.87179487179487181</v>
      </c>
      <c r="BY25" s="136">
        <v>150</v>
      </c>
      <c r="BZ25" s="136">
        <v>50</v>
      </c>
      <c r="CA25" s="141">
        <v>3510</v>
      </c>
    </row>
    <row r="26" spans="1:79">
      <c r="A26" s="16">
        <v>15</v>
      </c>
      <c r="B26" s="146"/>
      <c r="C26" s="137"/>
      <c r="D26" s="136"/>
      <c r="E26" s="137"/>
      <c r="F26" s="136"/>
      <c r="G26" s="136"/>
      <c r="H26" s="136"/>
      <c r="I26" s="141"/>
      <c r="J26" s="136"/>
      <c r="K26" s="136"/>
      <c r="L26" s="183"/>
      <c r="M26" s="141">
        <f t="shared" si="4"/>
        <v>0</v>
      </c>
      <c r="N26" s="141"/>
      <c r="O26" s="142">
        <f t="shared" si="6"/>
        <v>0</v>
      </c>
      <c r="P26" s="141">
        <f t="shared" si="7"/>
        <v>0</v>
      </c>
      <c r="Q26" s="136" t="str">
        <f>mrigxl_getIndexQuote(VLOOKUP(E26,Reference!$B$3:$F$6,5,0))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6" s="138">
        <v>44560</v>
      </c>
      <c r="S26" s="142">
        <f t="shared" ref="S26:S30" si="60">Y26</f>
        <v>0.24</v>
      </c>
      <c r="T26" s="142" t="str">
        <f>mrigxl_getIndexOptionQuote(E26,R26,F26,D26,"SIRIUS")</f>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6" s="141">
        <f t="shared" si="9"/>
        <v>0</v>
      </c>
      <c r="V26" s="141">
        <f t="shared" si="10"/>
        <v>0</v>
      </c>
      <c r="W26" s="141">
        <f t="shared" si="18"/>
        <v>0</v>
      </c>
      <c r="X26" s="141" t="e">
        <f t="shared" si="11"/>
        <v>#VALUE!</v>
      </c>
      <c r="Y26" s="141">
        <f t="shared" si="22"/>
        <v>0.24</v>
      </c>
      <c r="Z26" s="136">
        <f t="shared" ca="1" si="23"/>
        <v>0.11780821917808219</v>
      </c>
      <c r="AA26" s="136"/>
      <c r="AB26" s="136"/>
      <c r="AC26" s="136"/>
      <c r="AD26" s="136"/>
      <c r="AE26" s="136"/>
      <c r="AF26" s="136"/>
      <c r="AG26" s="136"/>
      <c r="AI26" s="167"/>
      <c r="AJ26" s="167"/>
      <c r="AK26" s="167"/>
      <c r="AL26" s="167"/>
      <c r="AM26" s="167"/>
      <c r="AN26" s="167"/>
      <c r="AO26" s="167"/>
      <c r="AP26" s="168"/>
      <c r="AQ26" s="167"/>
      <c r="AR26" s="167"/>
      <c r="AS26" s="167"/>
      <c r="AT26" s="167"/>
      <c r="AU26" s="167"/>
      <c r="AV26" s="167"/>
      <c r="AW26" s="167"/>
      <c r="AX26" s="167"/>
      <c r="AY26" s="167"/>
      <c r="AZ26" s="167"/>
      <c r="BA26" s="167"/>
      <c r="BB26" s="167"/>
      <c r="BC26" s="167"/>
      <c r="BO26" s="16">
        <v>6</v>
      </c>
      <c r="BP26" s="146">
        <v>44497</v>
      </c>
      <c r="BQ26" s="137" t="s">
        <v>10</v>
      </c>
      <c r="BR26" s="136" t="s">
        <v>497</v>
      </c>
      <c r="BS26" s="137" t="s">
        <v>596</v>
      </c>
      <c r="BT26" s="136">
        <v>17800</v>
      </c>
      <c r="BU26" s="136">
        <v>23</v>
      </c>
      <c r="BV26" s="136">
        <v>44</v>
      </c>
      <c r="BW26" s="141">
        <v>-2152.3814400000001</v>
      </c>
      <c r="BX26" s="136">
        <v>1.9130434782608696</v>
      </c>
      <c r="BY26" s="136">
        <v>100</v>
      </c>
      <c r="BZ26" s="136">
        <v>50</v>
      </c>
      <c r="CA26" s="141">
        <v>2300</v>
      </c>
    </row>
    <row r="27" spans="1:79">
      <c r="A27" s="16">
        <v>14</v>
      </c>
      <c r="B27" s="146"/>
      <c r="C27" s="137"/>
      <c r="D27" s="136"/>
      <c r="E27" s="137"/>
      <c r="F27" s="136"/>
      <c r="G27" s="136"/>
      <c r="H27" s="136"/>
      <c r="I27" s="141"/>
      <c r="J27" s="136"/>
      <c r="K27" s="136"/>
      <c r="L27" s="183"/>
      <c r="M27" s="141">
        <f t="shared" si="4"/>
        <v>0</v>
      </c>
      <c r="N27" s="141"/>
      <c r="O27" s="142">
        <f t="shared" si="6"/>
        <v>0</v>
      </c>
      <c r="P27" s="141">
        <f t="shared" si="7"/>
        <v>0</v>
      </c>
      <c r="Q27" s="136" t="str">
        <f>mrigxl_getIndexQuote(VLOOKUP(E27,Reference!$B$3:$F$6,5,0))</f>
        <v>AttributeError: 'NoneType' object has no attribute 'upper'
    return True if code.upper() in index_list else False
  File "F:\Programs\anaconda\lib\site-packages\nsetools\nse.py", line 321, in is_valid_index
    if self.is_valid_index(code):
  File "F:\Programs\anaconda\lib\site-packages\nsetools\nse.py", line 332, in get_index_quote
    indexQuote = nse.get_index_quote(symbol)['lastPrice']
  File "F:\Mrig Analytics\Development\mrigAnalytics\mrigutilities.py", line 557, in getIndexQuote
    quote = mu.getIndexQuote(symbol)
  File "f:\mrig analytics\development\mriganalytics\interface\pyxcel.py", line 132, in mrigxl_getIndexQuote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R27" s="138">
        <v>44560</v>
      </c>
      <c r="S27" s="142">
        <f t="shared" si="60"/>
        <v>0.24</v>
      </c>
      <c r="T27" s="142" t="str">
        <f t="shared" ref="T27:T30" si="61">mrigxl_getIndexOptionQuote(E27,R27,F27,D27,"SIRIUS")</f>
        <v>(Background on this error at: http://sqlalche.me/e/14/9h9h)
[SQL: select * from live where symbol='None' and expiry='2021-12-30' and strike='None' and option_type='None' order by date desc limit 1]
                                                             ^
LINE 1: ... symbol='None' and expiry='2021-12-30' and strike='None' and...
sqlalchemy.exc.DataError: (psycopg2.errors.InvalidTextRepresentation) invalid input syntax for type numeric: "None"
    cursor.execute(statement, parameters)
  File "F:\Programs\anaconda\lib\site-packages\sqlalchemy\engine\default.py", line 692, in do_execute
    self.dialect.do_execute(
  File "F:\Programs\anaconda\lib\site-packages\sqlalchemy\engine\base.py", line 1705, in _execute_context
    raise exception
  File "F:\Programs\anaconda\lib\site-packages\sqlalchemy\util\compat.py", line 211, in raise_
    util.raise_(
  File "F:\Programs\anaconda\lib\site-packages\sqlalchemy\engine\base.py", line 1929, in _handle_dbapi_exception
    self._handle_dbapi_exception(
  File "F:\Programs\anaconda\lib\site-packages\sqlalchemy\engine\base.py", line 1748, in _execute_context
    ret = self._execute_context(
  File "F:\Programs\anaconda\lib\site-packages\sqlalchemy\engine\base.py", line 1484, in _exec_driver_sql
    return self._exec_driver_sql(
  File "F:\Programs\anaconda\lib\site-packages\sqlalchemy\engine\base.py", line 1185, in execute
    return connection.execute(statement, *multiparams, **params)
  File "F:\Programs\anaconda\lib\site-packages\sqlalchemy\engine\base.py", line 3037, in execute
    return fn(*args, **kwargs)
  File "F:\Programs\anaconda\lib\site-packages\sqlalchemy\util\deprecations.py", line 390, in warned
  File "&lt;string&gt;", line 2, in execute
    return self.connectable.execution_options().execute(*args, **kwargs)
  File "F:\Programs\anaconda\lib\site-packages\pandas\io\sql.py", line 1176, in execute
    result = self.execute(*args)
  File "F:\Programs\anaconda\lib\site-packages\pandas\io\sql.py", line 1308, in read_query
    return pandas_sql.read_query(
  File "F:\Programs\anaconda\lib\site-packages\pandas\io\sql.py", line 521, in read_sql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7" s="141">
        <f t="shared" si="9"/>
        <v>0</v>
      </c>
      <c r="V27" s="141">
        <f t="shared" si="10"/>
        <v>0</v>
      </c>
      <c r="W27" s="141">
        <f t="shared" si="18"/>
        <v>0</v>
      </c>
      <c r="X27" s="141" t="e">
        <f t="shared" si="11"/>
        <v>#VALUE!</v>
      </c>
      <c r="Y27" s="141">
        <f t="shared" si="22"/>
        <v>0.24</v>
      </c>
      <c r="Z27" s="136">
        <f t="shared" ca="1" si="23"/>
        <v>0.11780821917808219</v>
      </c>
      <c r="AA27" s="136"/>
      <c r="AB27" s="136"/>
      <c r="AC27" s="136"/>
      <c r="AD27" s="136"/>
      <c r="AE27" s="136"/>
      <c r="AF27" s="136"/>
      <c r="AG27" s="136"/>
      <c r="AI27" s="167"/>
      <c r="AJ27" s="167"/>
      <c r="AK27" s="167"/>
      <c r="AL27" s="167"/>
      <c r="AM27" s="167"/>
      <c r="AN27" s="167"/>
      <c r="AO27" s="167"/>
      <c r="AP27" s="168"/>
      <c r="AQ27" s="167"/>
      <c r="AR27" s="167"/>
      <c r="AS27" s="167"/>
      <c r="AT27" s="167"/>
      <c r="AU27" s="167"/>
      <c r="AV27" s="167"/>
      <c r="AW27" s="167"/>
      <c r="AX27" s="167"/>
      <c r="AY27" s="167"/>
      <c r="AZ27" s="167"/>
      <c r="BA27" s="167"/>
      <c r="BB27" s="167"/>
      <c r="BC27" s="167"/>
      <c r="BO27" s="16">
        <v>7</v>
      </c>
      <c r="BP27" s="146">
        <v>44497</v>
      </c>
      <c r="BQ27" s="137" t="s">
        <v>10</v>
      </c>
      <c r="BR27" s="136" t="s">
        <v>497</v>
      </c>
      <c r="BS27" s="137" t="s">
        <v>596</v>
      </c>
      <c r="BT27" s="136">
        <v>17800</v>
      </c>
      <c r="BU27" s="136">
        <v>23</v>
      </c>
      <c r="BV27" s="136">
        <v>41</v>
      </c>
      <c r="BW27" s="141">
        <v>-2754.9721599999993</v>
      </c>
      <c r="BX27" s="136">
        <v>1.7826086956521738</v>
      </c>
      <c r="BY27" s="136">
        <v>150</v>
      </c>
      <c r="BZ27" s="136">
        <v>50</v>
      </c>
      <c r="CA27" s="141">
        <v>3450</v>
      </c>
    </row>
    <row r="28" spans="1:79">
      <c r="A28" s="16">
        <v>15</v>
      </c>
      <c r="B28" s="146"/>
      <c r="C28" s="137"/>
      <c r="D28" s="136"/>
      <c r="E28" s="137"/>
      <c r="F28" s="136"/>
      <c r="G28" s="136"/>
      <c r="H28" s="136"/>
      <c r="I28" s="141"/>
      <c r="J28" s="136"/>
      <c r="K28" s="136"/>
      <c r="L28" s="183"/>
      <c r="M28" s="141"/>
      <c r="N28" s="141"/>
      <c r="O28" s="136"/>
      <c r="P28" s="141"/>
      <c r="Q28" s="136"/>
      <c r="R28" s="138"/>
      <c r="S28" s="142">
        <f t="shared" si="60"/>
        <v>0</v>
      </c>
      <c r="T28" s="142" t="str">
        <f t="shared" si="61"/>
        <v>AttributeError: 'NoneType' object has no attribute 'strftime'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8" s="141"/>
      <c r="V28" s="141"/>
      <c r="W28" s="141"/>
      <c r="X28" s="141"/>
      <c r="Y28" s="141"/>
      <c r="Z28" s="136">
        <f t="shared" ca="1" si="23"/>
        <v>-121.96438356164384</v>
      </c>
      <c r="AA28" s="136"/>
      <c r="AB28" s="136"/>
      <c r="AC28" s="136"/>
      <c r="AD28" s="136"/>
      <c r="AE28" s="136"/>
      <c r="AF28" s="136"/>
      <c r="AG28" s="136"/>
      <c r="AI28" s="167"/>
      <c r="AJ28" s="167"/>
      <c r="AK28" s="167"/>
      <c r="AL28" s="167"/>
      <c r="AM28" s="167"/>
      <c r="AN28" s="167"/>
      <c r="AO28" s="167"/>
      <c r="AP28" s="168"/>
      <c r="AQ28" s="167"/>
      <c r="AR28" s="167"/>
      <c r="AS28" s="167"/>
      <c r="AT28" s="167"/>
      <c r="AU28" s="167"/>
      <c r="AV28" s="167"/>
      <c r="AW28" s="167"/>
      <c r="AX28" s="167"/>
      <c r="AY28" s="167"/>
      <c r="AZ28" s="167"/>
      <c r="BA28" s="167"/>
      <c r="BB28" s="167"/>
      <c r="BC28" s="167"/>
      <c r="BO28" s="16">
        <v>8</v>
      </c>
      <c r="BP28" s="146">
        <v>44497</v>
      </c>
      <c r="BQ28" s="137" t="s">
        <v>10</v>
      </c>
      <c r="BR28" s="136" t="s">
        <v>497</v>
      </c>
      <c r="BS28" s="137" t="s">
        <v>596</v>
      </c>
      <c r="BT28" s="136">
        <v>17800</v>
      </c>
      <c r="BU28" s="136">
        <v>23</v>
      </c>
      <c r="BV28" s="136">
        <v>40</v>
      </c>
      <c r="BW28" s="141">
        <v>-4310.1535999999996</v>
      </c>
      <c r="BX28" s="136">
        <v>1.7391304347826086</v>
      </c>
      <c r="BY28" s="136">
        <v>250</v>
      </c>
      <c r="BZ28" s="136">
        <v>50</v>
      </c>
      <c r="CA28" s="141">
        <v>5750</v>
      </c>
    </row>
    <row r="29" spans="1:79">
      <c r="A29" s="16">
        <v>16</v>
      </c>
      <c r="B29" s="146"/>
      <c r="C29" s="137"/>
      <c r="D29" s="136"/>
      <c r="E29" s="137"/>
      <c r="F29" s="136"/>
      <c r="G29" s="136"/>
      <c r="H29" s="136"/>
      <c r="I29" s="141"/>
      <c r="J29" s="136"/>
      <c r="K29" s="136"/>
      <c r="L29" s="183"/>
      <c r="M29" s="141"/>
      <c r="N29" s="141"/>
      <c r="O29" s="136"/>
      <c r="P29" s="141"/>
      <c r="Q29" s="136"/>
      <c r="R29" s="138"/>
      <c r="S29" s="142">
        <f t="shared" si="60"/>
        <v>0</v>
      </c>
      <c r="T29" s="142" t="str">
        <f t="shared" si="61"/>
        <v>AttributeError: 'NoneType' object has no attribute 'strftime'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29" s="141"/>
      <c r="V29" s="141"/>
      <c r="W29" s="141"/>
      <c r="X29" s="141"/>
      <c r="Y29" s="141"/>
      <c r="Z29" s="136">
        <f t="shared" ca="1" si="23"/>
        <v>-121.96438356164384</v>
      </c>
      <c r="AA29" s="136"/>
      <c r="AB29" s="136"/>
      <c r="AC29" s="136"/>
      <c r="AD29" s="136"/>
      <c r="AE29" s="136"/>
      <c r="AF29" s="136"/>
      <c r="AG29" s="136"/>
      <c r="AI29" s="167"/>
      <c r="AJ29" s="167"/>
      <c r="AK29" s="167"/>
      <c r="AL29" s="167"/>
      <c r="AM29" s="167"/>
      <c r="AN29" s="167"/>
      <c r="AO29" s="167"/>
      <c r="AP29" s="168"/>
      <c r="AQ29" s="167"/>
      <c r="AR29" s="167"/>
      <c r="AS29" s="167"/>
      <c r="AT29" s="167"/>
      <c r="AU29" s="167"/>
      <c r="AV29" s="167"/>
      <c r="AW29" s="167"/>
      <c r="AX29" s="167"/>
      <c r="AY29" s="167"/>
      <c r="AZ29" s="167"/>
      <c r="BA29" s="167"/>
      <c r="BB29" s="167"/>
      <c r="BC29" s="167"/>
      <c r="BO29" s="16">
        <v>9</v>
      </c>
      <c r="BP29" s="146">
        <v>44497</v>
      </c>
      <c r="BQ29" s="137" t="s">
        <v>8</v>
      </c>
      <c r="BR29" s="136" t="s">
        <v>496</v>
      </c>
      <c r="BS29" s="137" t="s">
        <v>600</v>
      </c>
      <c r="BT29" s="136">
        <v>44300</v>
      </c>
      <c r="BU29" s="136">
        <v>10</v>
      </c>
      <c r="BV29" s="136">
        <v>9.6</v>
      </c>
      <c r="BW29" s="141">
        <v>-150.48200000000008</v>
      </c>
      <c r="BX29" s="136">
        <v>0.96</v>
      </c>
      <c r="BY29" s="136">
        <v>250</v>
      </c>
      <c r="BZ29" s="136">
        <v>50</v>
      </c>
      <c r="CA29" s="141">
        <v>2500</v>
      </c>
    </row>
    <row r="30" spans="1:79">
      <c r="A30" s="16">
        <v>17</v>
      </c>
      <c r="B30" s="146"/>
      <c r="C30" s="137"/>
      <c r="D30" s="136"/>
      <c r="E30" s="137"/>
      <c r="F30" s="136"/>
      <c r="G30" s="136"/>
      <c r="H30" s="136"/>
      <c r="I30" s="141"/>
      <c r="J30" s="136"/>
      <c r="K30" s="136"/>
      <c r="L30" s="183"/>
      <c r="M30" s="141"/>
      <c r="N30" s="141"/>
      <c r="O30" s="136"/>
      <c r="P30" s="141"/>
      <c r="Q30" s="136"/>
      <c r="R30" s="138"/>
      <c r="S30" s="142">
        <f t="shared" si="60"/>
        <v>0</v>
      </c>
      <c r="T30" s="142" t="str">
        <f t="shared" si="61"/>
        <v>AttributeError: 'NoneType' object has no attribute 'strftime'
    stockOptionQuote = pd.read_sql(sql % (symbol, expiry.strftime('%Y-%m-%d'), str(strike), option_type), engine)
  File "F:\Mrig Analytics\Development\mrigAnalytics\mrigutilities.py", line 397, in getIndexOptionQuote
    quote = mu.getIndexOptionQuote(symbol,expiry,strike,opt_type)
  File "f:\mrig analytics\development\mriganalytics\interface\pyxcel.py", line 121, in mrigxl_getIndexOptionQuote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v>
      </c>
      <c r="U30" s="141"/>
      <c r="V30" s="141"/>
      <c r="W30" s="141"/>
      <c r="X30" s="141"/>
      <c r="Y30" s="141"/>
      <c r="Z30" s="136">
        <f t="shared" ca="1" si="23"/>
        <v>-121.96438356164384</v>
      </c>
      <c r="AA30" s="136"/>
      <c r="AB30" s="136"/>
      <c r="AC30" s="136"/>
      <c r="AD30" s="136"/>
      <c r="AE30" s="136"/>
      <c r="AF30" s="136"/>
      <c r="AG30" s="136"/>
      <c r="AI30" s="167"/>
      <c r="AJ30" s="167"/>
      <c r="AK30" s="167"/>
      <c r="AL30" s="167"/>
      <c r="AM30" s="167"/>
      <c r="AN30" s="167"/>
      <c r="AO30" s="167"/>
      <c r="AP30" s="168"/>
      <c r="AQ30" s="167"/>
      <c r="AR30" s="167"/>
      <c r="AS30" s="167"/>
      <c r="AT30" s="167"/>
      <c r="AU30" s="167"/>
      <c r="AV30" s="167"/>
      <c r="AW30" s="167"/>
      <c r="AX30" s="167"/>
      <c r="AY30" s="167"/>
      <c r="AZ30" s="167"/>
      <c r="BA30" s="167"/>
      <c r="BB30" s="167"/>
      <c r="BC30" s="167"/>
      <c r="BO30" s="16">
        <v>10</v>
      </c>
      <c r="BP30" s="146">
        <v>44497</v>
      </c>
      <c r="BQ30" s="137" t="s">
        <v>10</v>
      </c>
      <c r="BR30" s="136" t="s">
        <v>496</v>
      </c>
      <c r="BS30" s="137" t="s">
        <v>600</v>
      </c>
      <c r="BT30" s="136">
        <v>43500</v>
      </c>
      <c r="BU30" s="136">
        <v>52</v>
      </c>
      <c r="BV30" s="136">
        <v>17.649999999999999</v>
      </c>
      <c r="BW30" s="141">
        <v>6799.3708800000013</v>
      </c>
      <c r="BX30" s="136">
        <v>0.33942307692307688</v>
      </c>
      <c r="BY30" s="136">
        <v>200</v>
      </c>
      <c r="BZ30" s="136">
        <v>50</v>
      </c>
      <c r="CA30" s="141">
        <v>10400</v>
      </c>
    </row>
    <row r="31" spans="1:79">
      <c r="A31" s="16">
        <v>18</v>
      </c>
      <c r="B31" s="146"/>
      <c r="C31" s="137"/>
      <c r="D31" s="136"/>
      <c r="E31" s="137"/>
      <c r="F31" s="136"/>
      <c r="G31" s="136"/>
      <c r="H31" s="136"/>
      <c r="I31" s="141"/>
      <c r="J31" s="136"/>
      <c r="K31" s="136"/>
      <c r="L31" s="183"/>
      <c r="M31" s="141"/>
      <c r="N31" s="141"/>
      <c r="O31" s="136"/>
      <c r="P31" s="141"/>
      <c r="Q31" s="136"/>
      <c r="R31" s="138"/>
      <c r="S31" s="142"/>
      <c r="T31" s="142"/>
      <c r="U31" s="141"/>
      <c r="V31" s="141"/>
      <c r="W31" s="141"/>
      <c r="X31" s="141"/>
      <c r="Y31" s="141"/>
      <c r="Z31" s="136">
        <f t="shared" ca="1" si="23"/>
        <v>-121.96438356164384</v>
      </c>
      <c r="AA31" s="136"/>
      <c r="AB31" s="136"/>
      <c r="AC31" s="136"/>
      <c r="AD31" s="136"/>
      <c r="AE31" s="136"/>
      <c r="AF31" s="136"/>
      <c r="AG31" s="136"/>
      <c r="AI31" s="167"/>
      <c r="AJ31" s="167"/>
      <c r="AK31" s="167"/>
      <c r="AL31" s="167"/>
      <c r="AM31" s="167"/>
      <c r="AN31" s="167"/>
      <c r="AO31" s="167"/>
      <c r="AP31" s="168"/>
      <c r="AQ31" s="167"/>
      <c r="AR31" s="167"/>
      <c r="AS31" s="167"/>
      <c r="AT31" s="167"/>
      <c r="AU31" s="167"/>
      <c r="AV31" s="167"/>
      <c r="AW31" s="167"/>
      <c r="AX31" s="167"/>
      <c r="AY31" s="167"/>
      <c r="AZ31" s="167"/>
      <c r="BA31" s="167"/>
      <c r="BB31" s="167"/>
      <c r="BC31" s="167"/>
      <c r="BO31" s="16">
        <v>11</v>
      </c>
      <c r="BP31" s="146">
        <v>44497</v>
      </c>
      <c r="BQ31" s="137" t="s">
        <v>10</v>
      </c>
      <c r="BR31" s="136" t="s">
        <v>496</v>
      </c>
      <c r="BS31" s="137" t="s">
        <v>600</v>
      </c>
      <c r="BT31" s="136">
        <v>43700</v>
      </c>
      <c r="BU31" s="136">
        <v>37.67</v>
      </c>
      <c r="BV31" s="136">
        <v>14.83</v>
      </c>
      <c r="BW31" s="141">
        <v>6779.3411072000008</v>
      </c>
      <c r="BX31" s="136">
        <v>0.39368197504645602</v>
      </c>
      <c r="BY31" s="136">
        <v>300</v>
      </c>
      <c r="BZ31" s="136">
        <v>50</v>
      </c>
      <c r="CA31" s="141">
        <v>11301</v>
      </c>
    </row>
    <row r="32" spans="1:79">
      <c r="BO32" s="16">
        <v>12</v>
      </c>
      <c r="BP32" s="146">
        <v>44497</v>
      </c>
      <c r="BQ32" s="137" t="s">
        <v>10</v>
      </c>
      <c r="BR32" s="136" t="s">
        <v>497</v>
      </c>
      <c r="BS32" s="137" t="s">
        <v>600</v>
      </c>
      <c r="BT32" s="136">
        <v>39500</v>
      </c>
      <c r="BU32" s="136">
        <v>28.34</v>
      </c>
      <c r="BV32" s="136">
        <v>20</v>
      </c>
      <c r="BW32" s="141">
        <v>4090.8778239999992</v>
      </c>
      <c r="BX32" s="136">
        <v>0.70571630204657732</v>
      </c>
      <c r="BY32" s="136">
        <v>500</v>
      </c>
      <c r="BZ32" s="136">
        <v>50</v>
      </c>
      <c r="CA32" s="141">
        <v>14170</v>
      </c>
    </row>
    <row r="33" spans="11:79">
      <c r="BO33" s="16">
        <v>13</v>
      </c>
      <c r="BP33" s="146">
        <v>44497</v>
      </c>
      <c r="BQ33" s="137" t="s">
        <v>8</v>
      </c>
      <c r="BR33" s="136" t="s">
        <v>497</v>
      </c>
      <c r="BS33" s="137" t="s">
        <v>600</v>
      </c>
      <c r="BT33" s="136">
        <v>37400</v>
      </c>
      <c r="BU33" s="136">
        <v>9.85</v>
      </c>
      <c r="BV33" s="136">
        <v>10</v>
      </c>
      <c r="BW33" s="141">
        <v>21.334459999999673</v>
      </c>
      <c r="BX33" s="136">
        <v>1.015228426395939</v>
      </c>
      <c r="BY33" s="136">
        <v>500</v>
      </c>
      <c r="BZ33" s="136">
        <v>50</v>
      </c>
      <c r="CA33" s="141">
        <v>4925</v>
      </c>
    </row>
    <row r="34" spans="11:79">
      <c r="BO34" s="16">
        <v>14</v>
      </c>
      <c r="BP34" s="146">
        <v>44497</v>
      </c>
      <c r="BQ34" s="137" t="s">
        <v>10</v>
      </c>
      <c r="BR34" s="136" t="s">
        <v>497</v>
      </c>
      <c r="BS34" s="137" t="s">
        <v>596</v>
      </c>
      <c r="BT34" s="136">
        <v>17700</v>
      </c>
      <c r="BU34" s="136">
        <v>8</v>
      </c>
      <c r="BV34" s="136">
        <v>0.5</v>
      </c>
      <c r="BW34" s="141">
        <v>1823.2944</v>
      </c>
      <c r="BX34" s="136">
        <v>6.25E-2</v>
      </c>
      <c r="BY34" s="136">
        <v>250</v>
      </c>
      <c r="BZ34" s="136">
        <v>50</v>
      </c>
      <c r="CA34" s="141">
        <v>2000</v>
      </c>
    </row>
    <row r="35" spans="11:79">
      <c r="K35" s="189"/>
      <c r="BO35" s="16">
        <v>15</v>
      </c>
      <c r="BP35" s="146">
        <v>44497</v>
      </c>
      <c r="BQ35" s="137" t="s">
        <v>10</v>
      </c>
      <c r="BR35" s="136" t="s">
        <v>497</v>
      </c>
      <c r="BS35" s="137" t="s">
        <v>596</v>
      </c>
      <c r="BT35" s="136">
        <v>17750</v>
      </c>
      <c r="BU35" s="136">
        <v>7.38</v>
      </c>
      <c r="BV35" s="136">
        <v>0.5</v>
      </c>
      <c r="BW35" s="141">
        <v>5100.3307519999998</v>
      </c>
      <c r="BX35" s="136">
        <v>6.7750677506775075E-2</v>
      </c>
      <c r="BY35" s="136">
        <v>750</v>
      </c>
      <c r="BZ35" s="136">
        <v>50</v>
      </c>
      <c r="CA35" s="141">
        <v>5535</v>
      </c>
    </row>
    <row r="36" spans="11:79">
      <c r="BO36" s="16">
        <v>14</v>
      </c>
      <c r="BP36" s="146">
        <v>44497</v>
      </c>
      <c r="BQ36" s="137" t="s">
        <v>10</v>
      </c>
      <c r="BR36" s="136" t="s">
        <v>496</v>
      </c>
      <c r="BS36" s="137" t="s">
        <v>596</v>
      </c>
      <c r="BT36" s="136">
        <v>18500</v>
      </c>
      <c r="BU36" s="136">
        <v>16</v>
      </c>
      <c r="BV36" s="136">
        <v>26.3</v>
      </c>
      <c r="BW36" s="141">
        <v>-5215.2223999999997</v>
      </c>
      <c r="BX36" s="136">
        <v>1.64375</v>
      </c>
      <c r="BY36" s="136">
        <v>500</v>
      </c>
      <c r="BZ36" s="136">
        <v>50</v>
      </c>
      <c r="CA36" s="141">
        <v>8000</v>
      </c>
    </row>
    <row r="37" spans="11:79">
      <c r="BO37" s="16">
        <v>15</v>
      </c>
      <c r="BP37" s="146">
        <v>44497</v>
      </c>
      <c r="BQ37" s="137" t="s">
        <v>10</v>
      </c>
      <c r="BR37" s="136" t="s">
        <v>496</v>
      </c>
      <c r="BS37" s="137" t="s">
        <v>596</v>
      </c>
      <c r="BT37" s="136">
        <v>18550</v>
      </c>
      <c r="BU37" s="136">
        <v>10.75</v>
      </c>
      <c r="BV37" s="136">
        <v>9</v>
      </c>
      <c r="BW37" s="141">
        <v>815.69119999999975</v>
      </c>
      <c r="BX37" s="136">
        <v>0.83720930232558144</v>
      </c>
      <c r="BY37" s="136">
        <v>500</v>
      </c>
      <c r="BZ37" s="136">
        <v>50</v>
      </c>
      <c r="CA37" s="141">
        <v>5375</v>
      </c>
    </row>
    <row r="38" spans="11:79">
      <c r="BO38" s="16">
        <v>14</v>
      </c>
      <c r="BP38" s="146">
        <v>44497</v>
      </c>
      <c r="BQ38" s="137" t="s">
        <v>10</v>
      </c>
      <c r="BR38" s="136" t="s">
        <v>496</v>
      </c>
      <c r="BS38" s="137" t="s">
        <v>596</v>
      </c>
      <c r="BT38" s="136">
        <v>18600</v>
      </c>
      <c r="BU38" s="136">
        <v>10.8</v>
      </c>
      <c r="BV38" s="136">
        <v>0.15</v>
      </c>
      <c r="BW38" s="141">
        <v>5265.6348799999996</v>
      </c>
      <c r="BX38" s="136">
        <v>1.3888888888888888E-2</v>
      </c>
      <c r="BY38" s="136">
        <v>500</v>
      </c>
      <c r="BZ38" s="136">
        <v>50</v>
      </c>
      <c r="CA38" s="141">
        <v>5400</v>
      </c>
    </row>
    <row r="39" spans="11:79">
      <c r="BO39" s="16">
        <v>15</v>
      </c>
      <c r="BP39" s="146">
        <v>44497</v>
      </c>
      <c r="BQ39" s="137" t="s">
        <v>8</v>
      </c>
      <c r="BR39" s="136" t="s">
        <v>496</v>
      </c>
      <c r="BS39" s="137" t="s">
        <v>596</v>
      </c>
      <c r="BT39" s="136">
        <v>19500</v>
      </c>
      <c r="BU39" s="136">
        <v>1.99</v>
      </c>
      <c r="BV39" s="136">
        <v>1.7</v>
      </c>
      <c r="BW39" s="141">
        <v>-61.830623599999996</v>
      </c>
      <c r="BX39" s="136">
        <v>0.85427135678391963</v>
      </c>
      <c r="BY39" s="136">
        <v>50</v>
      </c>
      <c r="BZ39" s="136">
        <v>50</v>
      </c>
      <c r="CA39" s="141">
        <v>99.5</v>
      </c>
    </row>
    <row r="40" spans="11:79">
      <c r="BO40" s="16">
        <v>14</v>
      </c>
      <c r="BP40" s="146">
        <v>44497</v>
      </c>
      <c r="BQ40" s="137" t="s">
        <v>10</v>
      </c>
      <c r="BR40" s="136" t="s">
        <v>497</v>
      </c>
      <c r="BS40" s="137" t="s">
        <v>596</v>
      </c>
      <c r="BT40" s="136">
        <v>18000</v>
      </c>
      <c r="BU40" s="136">
        <v>13</v>
      </c>
      <c r="BV40" s="136">
        <v>11.9</v>
      </c>
      <c r="BW40" s="141">
        <v>220.47839999999977</v>
      </c>
      <c r="BX40" s="136">
        <v>0.91538461538461546</v>
      </c>
      <c r="BY40" s="136">
        <v>250</v>
      </c>
      <c r="BZ40" s="136">
        <v>50</v>
      </c>
      <c r="CA40" s="141">
        <v>3250</v>
      </c>
    </row>
    <row r="41" spans="11:79">
      <c r="BO41" s="16">
        <v>15</v>
      </c>
      <c r="BP41" s="146">
        <v>44497</v>
      </c>
      <c r="BQ41" s="137" t="s">
        <v>10</v>
      </c>
      <c r="BR41" s="136" t="s">
        <v>497</v>
      </c>
      <c r="BS41" s="137" t="s">
        <v>596</v>
      </c>
      <c r="BT41" s="136">
        <v>17950</v>
      </c>
      <c r="BU41" s="136">
        <v>6.9</v>
      </c>
      <c r="BV41" s="136">
        <v>8.9</v>
      </c>
      <c r="BW41" s="141">
        <v>-551.08607999999992</v>
      </c>
      <c r="BX41" s="136">
        <v>1.2898550724637681</v>
      </c>
      <c r="BY41" s="136">
        <v>250</v>
      </c>
      <c r="BZ41" s="136">
        <v>50</v>
      </c>
      <c r="CA41" s="141">
        <v>1725</v>
      </c>
    </row>
    <row r="42" spans="11:79">
      <c r="BO42" s="16">
        <v>16</v>
      </c>
      <c r="BP42" s="146">
        <v>44497</v>
      </c>
      <c r="BQ42" s="137" t="s">
        <v>10</v>
      </c>
      <c r="BR42" s="136" t="s">
        <v>497</v>
      </c>
      <c r="BS42" s="137" t="s">
        <v>596</v>
      </c>
      <c r="BT42" s="136">
        <v>17950</v>
      </c>
      <c r="BU42" s="136">
        <v>16.77</v>
      </c>
      <c r="BV42" s="136">
        <v>32</v>
      </c>
      <c r="BW42" s="141">
        <v>-3864.1448639999999</v>
      </c>
      <c r="BX42" s="136">
        <v>1.9081693500298151</v>
      </c>
      <c r="BY42" s="136">
        <v>250</v>
      </c>
      <c r="BZ42" s="136">
        <v>50</v>
      </c>
      <c r="CA42" s="141">
        <v>4192.5</v>
      </c>
    </row>
    <row r="43" spans="11:79">
      <c r="BO43" s="16">
        <v>17</v>
      </c>
      <c r="BP43" s="146">
        <v>44497</v>
      </c>
      <c r="BQ43" s="137" t="s">
        <v>8</v>
      </c>
      <c r="BR43" s="136" t="s">
        <v>497</v>
      </c>
      <c r="BS43" s="137" t="s">
        <v>596</v>
      </c>
      <c r="BT43" s="136">
        <v>17950</v>
      </c>
      <c r="BU43" s="136">
        <v>47</v>
      </c>
      <c r="BV43" s="136">
        <v>54</v>
      </c>
      <c r="BW43" s="141">
        <v>3421.9492000000023</v>
      </c>
      <c r="BX43" s="136">
        <v>1.1489361702127661</v>
      </c>
      <c r="BY43" s="136">
        <v>500</v>
      </c>
      <c r="BZ43" s="136">
        <v>50</v>
      </c>
      <c r="CA43" s="141">
        <v>23500</v>
      </c>
    </row>
    <row r="44" spans="11:79">
      <c r="BO44" s="16">
        <v>18</v>
      </c>
      <c r="BP44" s="146">
        <v>44497</v>
      </c>
      <c r="BQ44" s="137" t="s">
        <v>8</v>
      </c>
      <c r="BR44" s="136" t="s">
        <v>497</v>
      </c>
      <c r="BS44" s="137" t="s">
        <v>596</v>
      </c>
      <c r="BT44" s="136">
        <v>17950</v>
      </c>
      <c r="BU44" s="136">
        <v>65.349999999999994</v>
      </c>
      <c r="BV44" s="136">
        <v>66.2</v>
      </c>
      <c r="BW44" s="141">
        <v>334.90426000000713</v>
      </c>
      <c r="BX44" s="136">
        <v>1.01300688599847</v>
      </c>
      <c r="BY44" s="136">
        <v>500</v>
      </c>
      <c r="BZ44" s="136">
        <v>50</v>
      </c>
      <c r="CA44" s="141">
        <v>32674.999999999996</v>
      </c>
    </row>
  </sheetData>
  <autoFilter ref="A7:BC31"/>
  <sortState ref="B8:R27">
    <sortCondition ref="D8:D27"/>
    <sortCondition ref="F8:F27"/>
  </sortState>
  <mergeCells count="6">
    <mergeCell ref="D2:E2"/>
    <mergeCell ref="G2:H2"/>
    <mergeCell ref="D3:E3"/>
    <mergeCell ref="G3:H3"/>
    <mergeCell ref="I2:J2"/>
    <mergeCell ref="I3:J3"/>
  </mergeCells>
  <conditionalFormatting sqref="D3">
    <cfRule type="cellIs" dxfId="7" priority="7" operator="lessThan">
      <formula>0</formula>
    </cfRule>
    <cfRule type="cellIs" dxfId="6" priority="8" operator="greaterThan">
      <formula>0</formula>
    </cfRule>
  </conditionalFormatting>
  <conditionalFormatting sqref="F3">
    <cfRule type="cellIs" dxfId="5" priority="5" operator="lessThan">
      <formula>0</formula>
    </cfRule>
    <cfRule type="cellIs" dxfId="4" priority="6" operator="greaterThan">
      <formula>0</formula>
    </cfRule>
  </conditionalFormatting>
  <conditionalFormatting sqref="G3">
    <cfRule type="cellIs" dxfId="3" priority="3" operator="lessThan">
      <formula>0</formula>
    </cfRule>
    <cfRule type="cellIs" dxfId="2" priority="4" operator="greaterThan">
      <formula>0</formula>
    </cfRule>
  </conditionalFormatting>
  <conditionalFormatting sqref="I3">
    <cfRule type="cellIs" dxfId="1" priority="1" operator="lessThan">
      <formula>0</formula>
    </cfRule>
    <cfRule type="cellIs" dxfId="0"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FD123"/>
  <sheetViews>
    <sheetView topLeftCell="AY1" zoomScale="85" zoomScaleNormal="85" workbookViewId="0">
      <selection activeCell="BA9" sqref="BA9"/>
    </sheetView>
  </sheetViews>
  <sheetFormatPr defaultRowHeight="15"/>
  <cols>
    <col min="1" max="1" width="24" style="79" bestFit="1" customWidth="1"/>
    <col min="2" max="2" width="12.7109375" style="79" bestFit="1" customWidth="1"/>
    <col min="3" max="3" width="9.140625" style="79"/>
    <col min="7" max="8" width="10.7109375" style="37" bestFit="1" customWidth="1"/>
    <col min="10" max="10" width="15.42578125" bestFit="1" customWidth="1"/>
    <col min="11" max="11" width="13.5703125" style="37" bestFit="1" customWidth="1"/>
    <col min="14" max="14" width="10" customWidth="1"/>
    <col min="15" max="15" width="14.42578125" style="37" bestFit="1" customWidth="1"/>
    <col min="16" max="16" width="12.7109375" style="37" customWidth="1"/>
    <col min="17" max="17" width="15.42578125" style="37" bestFit="1" customWidth="1"/>
    <col min="18" max="18" width="15.42578125" style="37" customWidth="1"/>
    <col min="19" max="19" width="18.5703125" style="37" customWidth="1"/>
    <col min="20" max="33" width="16.42578125" style="37" bestFit="1" customWidth="1"/>
    <col min="34" max="34" width="9.85546875" bestFit="1" customWidth="1"/>
    <col min="35" max="35" width="9.140625" style="39"/>
    <col min="37" max="37" width="10" bestFit="1" customWidth="1"/>
    <col min="38" max="38" width="10.28515625" bestFit="1" customWidth="1"/>
    <col min="39" max="39" width="12.7109375" style="37" bestFit="1" customWidth="1"/>
    <col min="40" max="40" width="9.28515625" style="158" bestFit="1" customWidth="1"/>
    <col min="41" max="41" width="9.28515625" style="37" bestFit="1" customWidth="1"/>
    <col min="42" max="42" width="10.28515625" bestFit="1" customWidth="1"/>
    <col min="43" max="43" width="9.140625" style="37"/>
    <col min="45" max="45" width="9.28515625" style="159" bestFit="1" customWidth="1"/>
    <col min="46" max="46" width="9.28515625" style="37" bestFit="1" customWidth="1"/>
    <col min="47" max="47" width="12.7109375" style="37" bestFit="1" customWidth="1"/>
    <col min="48" max="50" width="9.28515625" style="37" bestFit="1" customWidth="1"/>
    <col min="53" max="53" width="13.5703125" bestFit="1" customWidth="1"/>
    <col min="54" max="54" width="16.140625" bestFit="1" customWidth="1"/>
    <col min="55" max="55" width="11.7109375" bestFit="1" customWidth="1"/>
    <col min="56" max="59" width="12.42578125" bestFit="1" customWidth="1"/>
    <col min="60" max="60" width="13.5703125" bestFit="1" customWidth="1"/>
    <col min="61" max="66" width="12.42578125" bestFit="1" customWidth="1"/>
    <col min="67" max="69" width="13.5703125" bestFit="1" customWidth="1"/>
    <col min="70" max="72" width="12.42578125" bestFit="1" customWidth="1"/>
    <col min="73" max="73" width="12.28515625" bestFit="1" customWidth="1"/>
    <col min="74" max="74" width="10.28515625" bestFit="1" customWidth="1"/>
    <col min="76" max="76" width="14.42578125" bestFit="1" customWidth="1"/>
    <col min="77" max="77" width="16.140625" bestFit="1" customWidth="1"/>
    <col min="78" max="78" width="14.42578125" bestFit="1" customWidth="1"/>
    <col min="79" max="81" width="13.5703125" bestFit="1" customWidth="1"/>
    <col min="82" max="95" width="12.42578125" bestFit="1" customWidth="1"/>
    <col min="96" max="96" width="11.7109375" bestFit="1" customWidth="1"/>
    <col min="97" max="126" width="16.140625" bestFit="1" customWidth="1"/>
  </cols>
  <sheetData>
    <row r="1" spans="1:16384" ht="30">
      <c r="D1" s="93" t="s">
        <v>604</v>
      </c>
      <c r="E1" s="94" t="s">
        <v>605</v>
      </c>
      <c r="F1" s="94" t="s">
        <v>606</v>
      </c>
      <c r="G1" s="95" t="s">
        <v>626</v>
      </c>
      <c r="H1" s="95" t="s">
        <v>607</v>
      </c>
      <c r="I1" s="94" t="s">
        <v>608</v>
      </c>
      <c r="J1" s="94" t="s">
        <v>128</v>
      </c>
      <c r="K1" s="95" t="s">
        <v>609</v>
      </c>
      <c r="L1" s="94" t="s">
        <v>129</v>
      </c>
      <c r="M1" s="94" t="s">
        <v>131</v>
      </c>
      <c r="N1" s="94" t="s">
        <v>610</v>
      </c>
      <c r="O1" s="95" t="s">
        <v>611</v>
      </c>
      <c r="P1" s="95" t="s">
        <v>612</v>
      </c>
      <c r="Q1" s="95" t="s">
        <v>613</v>
      </c>
      <c r="R1" s="95"/>
      <c r="S1" s="88" t="s">
        <v>625</v>
      </c>
      <c r="T1" s="89">
        <v>0.09</v>
      </c>
      <c r="U1" s="89">
        <f>T1-0.5%</f>
        <v>8.4999999999999992E-2</v>
      </c>
      <c r="V1" s="89">
        <f t="shared" ref="V1:AG1" si="0">U1-0.5%</f>
        <v>7.9999999999999988E-2</v>
      </c>
      <c r="W1" s="89">
        <f t="shared" si="0"/>
        <v>7.4999999999999983E-2</v>
      </c>
      <c r="X1" s="89">
        <f t="shared" si="0"/>
        <v>6.9999999999999979E-2</v>
      </c>
      <c r="Y1" s="89">
        <f t="shared" si="0"/>
        <v>6.4999999999999974E-2</v>
      </c>
      <c r="Z1" s="89">
        <f t="shared" si="0"/>
        <v>5.9999999999999977E-2</v>
      </c>
      <c r="AA1" s="89">
        <f t="shared" si="0"/>
        <v>5.4999999999999979E-2</v>
      </c>
      <c r="AB1" s="89">
        <f t="shared" si="0"/>
        <v>4.9999999999999982E-2</v>
      </c>
      <c r="AC1" s="89">
        <f t="shared" si="0"/>
        <v>4.4999999999999984E-2</v>
      </c>
      <c r="AD1" s="89">
        <f t="shared" si="0"/>
        <v>3.9999999999999987E-2</v>
      </c>
      <c r="AE1" s="89">
        <f t="shared" si="0"/>
        <v>3.4999999999999989E-2</v>
      </c>
      <c r="AF1" s="89">
        <f t="shared" si="0"/>
        <v>2.9999999999999988E-2</v>
      </c>
      <c r="AG1" s="89">
        <f t="shared" si="0"/>
        <v>2.4999999999999988E-2</v>
      </c>
      <c r="AH1" s="80"/>
      <c r="AI1" s="39" t="s">
        <v>614</v>
      </c>
      <c r="AJ1" t="s">
        <v>615</v>
      </c>
      <c r="AK1" s="157" t="s">
        <v>89</v>
      </c>
      <c r="AL1" s="157" t="s">
        <v>33</v>
      </c>
      <c r="AM1" s="157" t="s">
        <v>79</v>
      </c>
      <c r="AN1" s="157" t="s">
        <v>80</v>
      </c>
      <c r="AO1" s="157" t="s">
        <v>81</v>
      </c>
      <c r="AP1" s="157" t="s">
        <v>33</v>
      </c>
      <c r="AQ1" s="157" t="s">
        <v>82</v>
      </c>
      <c r="AR1" s="157" t="s">
        <v>616</v>
      </c>
      <c r="AS1" s="157" t="s">
        <v>83</v>
      </c>
      <c r="AT1" s="157" t="s">
        <v>84</v>
      </c>
      <c r="AU1" s="157" t="s">
        <v>85</v>
      </c>
      <c r="AV1" s="157" t="s">
        <v>86</v>
      </c>
      <c r="AW1" s="157" t="s">
        <v>87</v>
      </c>
      <c r="AX1" s="157" t="s">
        <v>88</v>
      </c>
      <c r="AZ1" s="157" t="s">
        <v>33</v>
      </c>
      <c r="BA1" s="157" t="s">
        <v>676</v>
      </c>
      <c r="BB1" s="161">
        <f>AVERAGE(BC2:BU2)</f>
        <v>18271.428571428572</v>
      </c>
      <c r="BC1" s="157" t="s">
        <v>718</v>
      </c>
      <c r="BD1" s="157" t="s">
        <v>719</v>
      </c>
      <c r="BE1" s="157" t="s">
        <v>720</v>
      </c>
      <c r="BF1" s="157" t="s">
        <v>721</v>
      </c>
      <c r="BG1" s="157" t="s">
        <v>722</v>
      </c>
      <c r="BH1" s="157" t="s">
        <v>723</v>
      </c>
      <c r="BI1" s="157" t="s">
        <v>724</v>
      </c>
      <c r="BJ1" s="157" t="s">
        <v>720</v>
      </c>
      <c r="BK1" s="157" t="s">
        <v>721</v>
      </c>
      <c r="BL1" s="157" t="s">
        <v>722</v>
      </c>
      <c r="BM1" s="157" t="s">
        <v>723</v>
      </c>
      <c r="BN1" s="157" t="s">
        <v>724</v>
      </c>
      <c r="BO1" s="157" t="s">
        <v>726</v>
      </c>
      <c r="BP1" s="157" t="s">
        <v>727</v>
      </c>
      <c r="BQ1" s="157" t="s">
        <v>728</v>
      </c>
      <c r="BR1" s="157" t="s">
        <v>729</v>
      </c>
      <c r="BS1" s="157" t="s">
        <v>730</v>
      </c>
      <c r="BT1" s="157" t="s">
        <v>731</v>
      </c>
      <c r="BU1" s="157" t="s">
        <v>725</v>
      </c>
      <c r="BW1" s="157" t="s">
        <v>33</v>
      </c>
      <c r="BX1" s="157" t="s">
        <v>676</v>
      </c>
      <c r="BY1" s="161">
        <f>AVERAGE(BZ2:CR2)</f>
        <v>40971.428571428572</v>
      </c>
      <c r="BZ1" s="157" t="s">
        <v>718</v>
      </c>
      <c r="CA1" s="157" t="s">
        <v>719</v>
      </c>
      <c r="CB1" s="157" t="s">
        <v>720</v>
      </c>
      <c r="CC1" s="157" t="s">
        <v>721</v>
      </c>
      <c r="CD1" s="157" t="s">
        <v>722</v>
      </c>
      <c r="CE1" s="157" t="s">
        <v>723</v>
      </c>
      <c r="CF1" s="157" t="s">
        <v>724</v>
      </c>
      <c r="CG1" s="157" t="s">
        <v>720</v>
      </c>
      <c r="CH1" s="157" t="s">
        <v>721</v>
      </c>
      <c r="CI1" s="157" t="s">
        <v>722</v>
      </c>
      <c r="CJ1" s="157" t="s">
        <v>723</v>
      </c>
      <c r="CK1" s="157" t="s">
        <v>724</v>
      </c>
      <c r="CL1" s="157" t="s">
        <v>726</v>
      </c>
      <c r="CM1" s="157" t="s">
        <v>727</v>
      </c>
      <c r="CN1" s="157" t="s">
        <v>728</v>
      </c>
      <c r="CO1" s="157" t="s">
        <v>729</v>
      </c>
      <c r="CP1" s="157" t="s">
        <v>730</v>
      </c>
      <c r="CQ1" s="157" t="s">
        <v>731</v>
      </c>
      <c r="CR1" s="157" t="s">
        <v>725</v>
      </c>
      <c r="CS1" s="161"/>
      <c r="CT1" s="161"/>
      <c r="CU1" s="161"/>
      <c r="CV1" s="161"/>
      <c r="CW1" s="161"/>
      <c r="CX1" s="161"/>
      <c r="CY1" s="161"/>
      <c r="CZ1" s="161"/>
      <c r="DA1" s="161"/>
      <c r="DB1" s="161"/>
      <c r="DC1" s="161"/>
      <c r="DD1" s="161"/>
      <c r="DE1" s="161"/>
      <c r="DF1" s="161"/>
      <c r="DG1" s="161"/>
      <c r="DH1" s="161"/>
      <c r="DI1" s="161"/>
      <c r="DJ1" s="161"/>
      <c r="DK1" s="161"/>
      <c r="DL1" s="161"/>
      <c r="DM1" s="161"/>
      <c r="DN1" s="161"/>
      <c r="DO1" s="161"/>
      <c r="DP1" s="161"/>
      <c r="DQ1" s="161"/>
      <c r="DR1" s="161"/>
      <c r="DS1" s="161"/>
      <c r="DT1" s="161"/>
      <c r="DU1" s="161"/>
      <c r="DV1" s="161"/>
    </row>
    <row r="2" spans="1:16384">
      <c r="A2" s="75" t="s">
        <v>617</v>
      </c>
      <c r="B2" s="75">
        <f>mrigxl_getIndexQuote("NIFTY 50")</f>
        <v>18109.45</v>
      </c>
      <c r="D2">
        <v>1</v>
      </c>
      <c r="E2">
        <f ca="1">OFFSET($AP$2,COUNTIF($AJ$3:$AJ$59,TRUE),0)</f>
        <v>17700</v>
      </c>
      <c r="F2">
        <f t="shared" ref="F2" si="1">IF(AJ2,AP2)</f>
        <v>16500</v>
      </c>
      <c r="G2" s="37">
        <f ca="1">50*(VLOOKUP($E2,$AP:$AS,4,0)-VLOOKUP($F2,$AP:$AS,4,0))*IF(AU2&gt;0,1,0)</f>
        <v>10697.5</v>
      </c>
      <c r="H2" s="37">
        <f t="shared" ref="H2" ca="1" si="2">50*(F2-E2)+G2</f>
        <v>-49302.5</v>
      </c>
      <c r="I2" s="39">
        <f t="shared" ref="I2" ca="1" si="3">ABS(G2/H2)</f>
        <v>0.21697682673292429</v>
      </c>
      <c r="J2" s="154">
        <f ca="1">MAX(60000,G2*12)</f>
        <v>128370</v>
      </c>
      <c r="K2" s="37">
        <f ca="1">IFERROR(VLOOKUP($B$6&amp;E2&amp;F2,'Margin Schedule'!$A:$F,6,0),0)</f>
        <v>0</v>
      </c>
      <c r="L2" s="39">
        <f t="shared" ref="L2" ca="1" si="4">G2/J2</f>
        <v>8.3333333333333329E-2</v>
      </c>
      <c r="M2" s="39">
        <f t="shared" ref="M2" ca="1" si="5">L2/YEARFRAC(TODAY(),$B$6)</f>
        <v>0.93749999999999989</v>
      </c>
      <c r="N2" s="81">
        <f ca="1">IFERROR(INT($B$3/G2),INT($B$3/K2))</f>
        <v>1</v>
      </c>
      <c r="O2" s="37">
        <f t="shared" ref="O2" ca="1" si="6">N2*J2</f>
        <v>128370</v>
      </c>
      <c r="P2" s="37">
        <f ca="1">N2*MAX(G2,K2)</f>
        <v>10697.5</v>
      </c>
      <c r="Q2" s="37">
        <f t="shared" ref="Q2" ca="1" si="7">H2*N2</f>
        <v>-49302.5</v>
      </c>
      <c r="R2" s="133" t="e">
        <f ca="1">(O2-$O$2)/($Q$2-Q2)</f>
        <v>#DIV/0!</v>
      </c>
      <c r="S2" s="86"/>
      <c r="T2" s="86">
        <f t="shared" ref="T2:AG2" ca="1" si="8">$N2*50*(-MAX($E2-$B$2*(1-T$1),0)+MAX($F2-$B$2*(1-T$1),0))+$P2</f>
        <v>-49302.5</v>
      </c>
      <c r="U2" s="86">
        <f t="shared" ca="1" si="8"/>
        <v>-45795.162500000006</v>
      </c>
      <c r="V2" s="86">
        <f t="shared" ca="1" si="8"/>
        <v>-41267.799999999843</v>
      </c>
      <c r="W2" s="86">
        <f t="shared" ca="1" si="8"/>
        <v>-36740.437499999862</v>
      </c>
      <c r="X2" s="86">
        <f t="shared" ca="1" si="8"/>
        <v>-32213.074999999881</v>
      </c>
      <c r="Y2" s="86">
        <f t="shared" ca="1" si="8"/>
        <v>-27685.7124999999</v>
      </c>
      <c r="Z2" s="86">
        <f t="shared" ca="1" si="8"/>
        <v>-23158.349999999919</v>
      </c>
      <c r="AA2" s="86">
        <f t="shared" ca="1" si="8"/>
        <v>-18630.987499999937</v>
      </c>
      <c r="AB2" s="86">
        <f t="shared" ca="1" si="8"/>
        <v>-14103.624999999956</v>
      </c>
      <c r="AC2" s="86">
        <f t="shared" ca="1" si="8"/>
        <v>-9576.2624999999753</v>
      </c>
      <c r="AD2" s="86">
        <f t="shared" ca="1" si="8"/>
        <v>-5048.8999999999942</v>
      </c>
      <c r="AE2" s="86">
        <f t="shared" ca="1" si="8"/>
        <v>-521.5375000000131</v>
      </c>
      <c r="AF2" s="86">
        <f t="shared" ca="1" si="8"/>
        <v>4005.824999999968</v>
      </c>
      <c r="AG2" s="86">
        <f t="shared" ca="1" si="8"/>
        <v>8533.1874999999491</v>
      </c>
      <c r="AI2" s="39">
        <f>AP2/$B$2</f>
        <v>0.91112651129658817</v>
      </c>
      <c r="AJ2" t="b">
        <f t="shared" ref="AJ2:AJ62" si="9">AI2&lt;$B$5</f>
        <v>1</v>
      </c>
      <c r="AK2" s="188">
        <v>44560</v>
      </c>
      <c r="AL2" s="160">
        <f>AP2</f>
        <v>16500</v>
      </c>
      <c r="AM2" s="37">
        <v>311025</v>
      </c>
      <c r="AN2" s="158">
        <v>1542</v>
      </c>
      <c r="AO2" s="37">
        <v>0.92</v>
      </c>
      <c r="AP2" s="160">
        <v>16500</v>
      </c>
      <c r="AQ2" s="37">
        <v>17.329999999999998</v>
      </c>
      <c r="AR2" t="s">
        <v>596</v>
      </c>
      <c r="AS2" s="159">
        <v>45.3</v>
      </c>
      <c r="AT2" s="37">
        <v>-0.08</v>
      </c>
      <c r="AU2" s="37">
        <v>956600</v>
      </c>
      <c r="AV2" s="37">
        <v>-1.77</v>
      </c>
      <c r="AW2" s="37">
        <v>10.25</v>
      </c>
      <c r="AX2" s="37">
        <v>1.2999999999999999E-4</v>
      </c>
      <c r="AZ2" s="37">
        <v>20</v>
      </c>
      <c r="BA2" s="37" t="s">
        <v>677</v>
      </c>
      <c r="BB2" s="37"/>
      <c r="BC2" s="154"/>
      <c r="BD2" s="154"/>
      <c r="BE2" s="154"/>
      <c r="BF2" s="154"/>
      <c r="BG2" s="154">
        <v>16000</v>
      </c>
      <c r="BH2" s="154">
        <v>16500</v>
      </c>
      <c r="BI2" s="154">
        <v>16700</v>
      </c>
      <c r="BJ2" s="154"/>
      <c r="BK2" s="154"/>
      <c r="BL2" s="154"/>
      <c r="BM2" s="154"/>
      <c r="BN2" s="154"/>
      <c r="BO2" s="154"/>
      <c r="BP2" s="154">
        <v>19500</v>
      </c>
      <c r="BQ2" s="154">
        <v>19700</v>
      </c>
      <c r="BR2" s="154">
        <v>20000</v>
      </c>
      <c r="BS2" s="154"/>
      <c r="BT2" s="154"/>
      <c r="BU2" s="154">
        <v>19500</v>
      </c>
      <c r="BW2" s="37">
        <v>50</v>
      </c>
      <c r="BX2" s="37" t="s">
        <v>677</v>
      </c>
      <c r="BY2" s="37"/>
      <c r="BZ2" s="154">
        <v>37400</v>
      </c>
      <c r="CA2" s="154">
        <v>39200</v>
      </c>
      <c r="CB2" s="154">
        <v>39500</v>
      </c>
      <c r="CC2" s="154">
        <v>39200</v>
      </c>
      <c r="CD2" s="154"/>
      <c r="CE2" s="154"/>
      <c r="CF2" s="154"/>
      <c r="CG2" s="154"/>
      <c r="CH2" s="154"/>
      <c r="CI2" s="154"/>
      <c r="CJ2" s="154"/>
      <c r="CK2" s="154"/>
      <c r="CL2" s="37">
        <v>43500</v>
      </c>
      <c r="CM2" s="154">
        <v>43700</v>
      </c>
      <c r="CN2" s="154"/>
      <c r="CO2" s="154"/>
      <c r="CP2" s="154"/>
      <c r="CQ2" s="154"/>
      <c r="CR2" s="154">
        <v>44300</v>
      </c>
      <c r="CS2" s="37"/>
      <c r="CT2" s="37"/>
      <c r="CU2" s="37"/>
      <c r="CV2" s="37"/>
      <c r="CW2" s="37"/>
      <c r="CX2" s="37"/>
      <c r="CY2" s="37"/>
      <c r="CZ2" s="37"/>
      <c r="DA2" s="37"/>
      <c r="DB2" s="37"/>
      <c r="DC2" s="37"/>
      <c r="DD2" s="37"/>
      <c r="DE2" s="37"/>
      <c r="DF2" s="37"/>
      <c r="DG2" s="37"/>
      <c r="DH2" s="37"/>
      <c r="DI2" s="37"/>
      <c r="DJ2" s="37"/>
      <c r="DK2" s="37"/>
      <c r="DL2" s="37"/>
      <c r="DM2" s="37"/>
      <c r="DN2" s="37"/>
      <c r="DO2" s="37"/>
      <c r="DP2" s="37"/>
      <c r="DQ2" s="37"/>
      <c r="DR2" s="37"/>
      <c r="DS2" s="37"/>
      <c r="DT2" s="37"/>
      <c r="DU2" s="37"/>
      <c r="DV2" s="37"/>
    </row>
    <row r="3" spans="1:16384">
      <c r="A3" s="75" t="s">
        <v>618</v>
      </c>
      <c r="B3" s="132">
        <v>20000</v>
      </c>
      <c r="I3" s="39"/>
      <c r="J3" s="154"/>
      <c r="L3" s="39"/>
      <c r="M3" s="39"/>
      <c r="N3" s="81"/>
      <c r="S3" s="86"/>
      <c r="T3" s="86"/>
      <c r="U3" s="86"/>
      <c r="V3" s="86"/>
      <c r="W3" s="86"/>
      <c r="X3" s="86"/>
      <c r="Y3" s="86"/>
      <c r="Z3" s="86"/>
      <c r="AA3" s="86"/>
      <c r="AB3" s="86"/>
      <c r="AC3" s="86"/>
      <c r="AD3" s="86"/>
      <c r="AE3" s="86"/>
      <c r="AF3" s="86"/>
      <c r="AG3" s="86"/>
      <c r="AI3" s="39">
        <f t="shared" ref="AI3:AI62" si="10">AP3/$B$2</f>
        <v>0.91388750072475966</v>
      </c>
      <c r="AJ3" t="b">
        <f t="shared" si="9"/>
        <v>1</v>
      </c>
      <c r="AK3" s="188">
        <v>44560</v>
      </c>
      <c r="AL3" s="160">
        <f t="shared" ref="AL3:AL63" si="11">AP3</f>
        <v>16550</v>
      </c>
      <c r="AM3" s="37">
        <v>0</v>
      </c>
      <c r="AN3" s="158">
        <v>0</v>
      </c>
      <c r="AO3" s="37">
        <v>0.87</v>
      </c>
      <c r="AP3" s="160">
        <v>16550</v>
      </c>
      <c r="AQ3" s="37">
        <v>20.89</v>
      </c>
      <c r="AR3" t="s">
        <v>596</v>
      </c>
      <c r="AS3" s="159">
        <v>95.3</v>
      </c>
      <c r="AT3" s="37">
        <v>-0.13</v>
      </c>
      <c r="AU3" s="37">
        <v>50</v>
      </c>
      <c r="AV3" s="37">
        <v>-2.96</v>
      </c>
      <c r="AW3" s="37">
        <v>14.23</v>
      </c>
      <c r="AX3" s="37">
        <v>1.4999999999999999E-4</v>
      </c>
      <c r="AZ3" s="37" t="s">
        <v>733</v>
      </c>
      <c r="BA3" s="37"/>
      <c r="BB3" s="37"/>
      <c r="BC3" s="154">
        <f>VLOOKUP(BC2,$AL:$AS,8,0)</f>
        <v>0</v>
      </c>
      <c r="BD3" s="154">
        <f t="shared" ref="BD3:BI3" si="12">VLOOKUP(BD2,$AL:$AS,8,0)</f>
        <v>0</v>
      </c>
      <c r="BE3" s="154">
        <f t="shared" si="12"/>
        <v>0</v>
      </c>
      <c r="BF3" s="154">
        <f t="shared" ref="BF3" si="13">VLOOKUP(BF2,$AL:$AS,8,0)</f>
        <v>0</v>
      </c>
      <c r="BG3" s="154" t="e">
        <f t="shared" ref="BG3" si="14">VLOOKUP(BG2,$AL:$AS,8,0)</f>
        <v>#N/A</v>
      </c>
      <c r="BH3" s="154">
        <f t="shared" si="12"/>
        <v>45.3</v>
      </c>
      <c r="BI3" s="154">
        <f t="shared" si="12"/>
        <v>55.05</v>
      </c>
      <c r="BJ3" s="154">
        <f t="shared" ref="BJ3:BN3" si="15">VLOOKUP(BJ2,$AL:$AS,8,0)</f>
        <v>0</v>
      </c>
      <c r="BK3" s="154">
        <f t="shared" si="15"/>
        <v>0</v>
      </c>
      <c r="BL3" s="154">
        <f t="shared" si="15"/>
        <v>0</v>
      </c>
      <c r="BM3" s="154">
        <f t="shared" si="15"/>
        <v>0</v>
      </c>
      <c r="BN3" s="154">
        <f t="shared" si="15"/>
        <v>0</v>
      </c>
      <c r="BO3" s="154">
        <f>VLOOKUP(BO2,$AL:$AS,3,0)</f>
        <v>0</v>
      </c>
      <c r="BP3" s="154">
        <f>VLOOKUP(BP2,$AL:$AS,3,0)</f>
        <v>34.15</v>
      </c>
      <c r="BQ3" s="154" t="e">
        <f>VLOOKUP(BQ2,$AL:$AS,3,0)</f>
        <v>#N/A</v>
      </c>
      <c r="BR3" s="154" t="e">
        <f>VLOOKUP(BR2,$AL:$AS,3,0)</f>
        <v>#N/A</v>
      </c>
      <c r="BS3" s="154">
        <f t="shared" ref="BS3" si="16">VLOOKUP(BS2,$AL:$AS,3,0)</f>
        <v>0</v>
      </c>
      <c r="BT3" s="154">
        <f t="shared" ref="BT3:BU3" si="17">VLOOKUP(BT2,$AL:$AS,3,0)</f>
        <v>0</v>
      </c>
      <c r="BU3" s="154">
        <f t="shared" si="17"/>
        <v>34.15</v>
      </c>
      <c r="BV3" s="154"/>
      <c r="BW3" s="37" t="s">
        <v>733</v>
      </c>
      <c r="BX3" s="37"/>
      <c r="BY3" s="37"/>
      <c r="BZ3" s="154" t="e">
        <f>VLOOKUP(BZ2,$AL:$AS,8,0)</f>
        <v>#N/A</v>
      </c>
      <c r="CA3" s="154" t="e">
        <f t="shared" ref="CA3:CK3" si="18">VLOOKUP(CA2,$AL:$AS,8,0)</f>
        <v>#N/A</v>
      </c>
      <c r="CB3" s="154" t="e">
        <f t="shared" si="18"/>
        <v>#N/A</v>
      </c>
      <c r="CC3" s="154" t="e">
        <f t="shared" si="18"/>
        <v>#N/A</v>
      </c>
      <c r="CD3" s="154">
        <f t="shared" si="18"/>
        <v>0</v>
      </c>
      <c r="CE3" s="154">
        <f t="shared" si="18"/>
        <v>0</v>
      </c>
      <c r="CF3" s="154">
        <f t="shared" si="18"/>
        <v>0</v>
      </c>
      <c r="CG3" s="154">
        <f t="shared" si="18"/>
        <v>0</v>
      </c>
      <c r="CH3" s="154">
        <f t="shared" si="18"/>
        <v>0</v>
      </c>
      <c r="CI3" s="154">
        <f t="shared" si="18"/>
        <v>0</v>
      </c>
      <c r="CJ3" s="154">
        <f t="shared" si="18"/>
        <v>0</v>
      </c>
      <c r="CK3" s="154">
        <f t="shared" si="18"/>
        <v>0</v>
      </c>
      <c r="CL3" s="154" t="e">
        <f>VLOOKUP(CL2,$AL:$AS,3,0)</f>
        <v>#N/A</v>
      </c>
      <c r="CM3" s="154" t="e">
        <f t="shared" ref="CM3:CR3" si="19">VLOOKUP(CM2,$AL:$AS,3,0)</f>
        <v>#N/A</v>
      </c>
      <c r="CN3" s="154">
        <f t="shared" si="19"/>
        <v>0</v>
      </c>
      <c r="CO3" s="154">
        <f t="shared" si="19"/>
        <v>0</v>
      </c>
      <c r="CP3" s="154">
        <f t="shared" si="19"/>
        <v>0</v>
      </c>
      <c r="CQ3" s="154">
        <f t="shared" si="19"/>
        <v>0</v>
      </c>
      <c r="CR3" s="154" t="e">
        <f t="shared" si="19"/>
        <v>#N/A</v>
      </c>
    </row>
    <row r="4" spans="1:16384">
      <c r="A4" s="75" t="s">
        <v>640</v>
      </c>
      <c r="B4" s="75">
        <v>400</v>
      </c>
      <c r="I4" s="39"/>
      <c r="J4" s="154"/>
      <c r="L4" s="39"/>
      <c r="M4" s="39"/>
      <c r="N4" s="81"/>
      <c r="S4" s="86"/>
      <c r="T4" s="86"/>
      <c r="U4" s="86"/>
      <c r="V4" s="86"/>
      <c r="W4" s="86"/>
      <c r="X4" s="86"/>
      <c r="Y4" s="86"/>
      <c r="Z4" s="86"/>
      <c r="AA4" s="86"/>
      <c r="AB4" s="86"/>
      <c r="AC4" s="86"/>
      <c r="AD4" s="86"/>
      <c r="AE4" s="86"/>
      <c r="AF4" s="86"/>
      <c r="AG4" s="86"/>
      <c r="AI4" s="39">
        <f t="shared" si="10"/>
        <v>0.91664849015293115</v>
      </c>
      <c r="AJ4" t="b">
        <f t="shared" si="9"/>
        <v>1</v>
      </c>
      <c r="AK4" s="188">
        <v>44560</v>
      </c>
      <c r="AL4" s="160">
        <f t="shared" si="11"/>
        <v>16600</v>
      </c>
      <c r="AM4" s="37">
        <v>600</v>
      </c>
      <c r="AN4" s="158">
        <v>1636.3</v>
      </c>
      <c r="AO4" s="37">
        <v>0.9</v>
      </c>
      <c r="AP4" s="160">
        <v>16600</v>
      </c>
      <c r="AQ4" s="37">
        <v>17.13</v>
      </c>
      <c r="AR4" t="s">
        <v>596</v>
      </c>
      <c r="AS4" s="159">
        <v>53.15</v>
      </c>
      <c r="AT4" s="37">
        <v>-0.1</v>
      </c>
      <c r="AU4" s="37">
        <v>10950</v>
      </c>
      <c r="AV4" s="37">
        <v>-1.94</v>
      </c>
      <c r="AW4" s="37">
        <v>11.4</v>
      </c>
      <c r="AX4" s="37">
        <v>1.4999999999999999E-4</v>
      </c>
      <c r="AZ4" t="s">
        <v>732</v>
      </c>
      <c r="BC4" s="37"/>
      <c r="BD4" s="37"/>
      <c r="BE4" s="37"/>
      <c r="BF4" s="37"/>
      <c r="BG4" s="37">
        <v>32.1</v>
      </c>
      <c r="BH4" s="37">
        <v>44.2</v>
      </c>
      <c r="BI4" s="37">
        <v>54.55</v>
      </c>
      <c r="BJ4" s="37"/>
      <c r="BK4" s="37"/>
      <c r="BL4" s="37"/>
      <c r="BM4" s="37"/>
      <c r="BN4" s="37"/>
      <c r="BO4" s="37"/>
      <c r="BP4" s="37">
        <v>33.6</v>
      </c>
      <c r="BQ4" s="37">
        <v>28</v>
      </c>
      <c r="BR4" s="37">
        <v>22.25</v>
      </c>
      <c r="BS4" s="37"/>
      <c r="BT4" s="37"/>
      <c r="BU4" s="37"/>
      <c r="BV4" s="154"/>
      <c r="BZ4" s="37"/>
      <c r="CA4" s="37"/>
      <c r="CB4" s="37"/>
      <c r="CC4" s="37"/>
      <c r="CD4" s="37"/>
      <c r="CE4" s="37"/>
      <c r="CF4" s="37"/>
      <c r="CG4" s="37"/>
      <c r="CH4" s="37"/>
      <c r="CI4" s="37"/>
      <c r="CJ4" s="37"/>
      <c r="CK4" s="37"/>
      <c r="CL4" s="37"/>
      <c r="CM4" s="37"/>
      <c r="CN4" s="37"/>
      <c r="CO4" s="37"/>
      <c r="CP4" s="37"/>
      <c r="CQ4" s="37"/>
      <c r="CR4" s="37"/>
    </row>
    <row r="5" spans="1:16384">
      <c r="A5" s="75" t="s">
        <v>641</v>
      </c>
      <c r="B5" s="82">
        <f>1-B4/B2</f>
        <v>0.97791208457462819</v>
      </c>
      <c r="I5" s="39"/>
      <c r="J5" s="154"/>
      <c r="L5" s="39"/>
      <c r="M5" s="39"/>
      <c r="N5" s="81"/>
      <c r="S5" s="86"/>
      <c r="T5" s="86"/>
      <c r="U5" s="86"/>
      <c r="V5" s="86"/>
      <c r="W5" s="86"/>
      <c r="X5" s="86"/>
      <c r="Y5" s="86"/>
      <c r="Z5" s="86"/>
      <c r="AA5" s="86"/>
      <c r="AB5" s="86"/>
      <c r="AC5" s="86"/>
      <c r="AD5" s="86"/>
      <c r="AE5" s="86"/>
      <c r="AF5" s="86"/>
      <c r="AG5" s="86"/>
      <c r="AI5" s="39">
        <f t="shared" si="10"/>
        <v>0.91940947958110264</v>
      </c>
      <c r="AJ5" t="b">
        <f t="shared" si="9"/>
        <v>1</v>
      </c>
      <c r="AK5" s="188">
        <v>44560</v>
      </c>
      <c r="AL5" s="160">
        <f t="shared" si="11"/>
        <v>16650</v>
      </c>
      <c r="AM5" s="37">
        <v>0</v>
      </c>
      <c r="AN5" s="158">
        <v>0</v>
      </c>
      <c r="AO5" s="37">
        <v>0.85</v>
      </c>
      <c r="AP5" s="160">
        <v>16650</v>
      </c>
      <c r="AQ5" s="37">
        <v>20.84</v>
      </c>
      <c r="AR5" t="s">
        <v>596</v>
      </c>
      <c r="AS5" s="159">
        <v>110.25</v>
      </c>
      <c r="AT5" s="37">
        <v>-0.15</v>
      </c>
      <c r="AU5" s="37">
        <v>350</v>
      </c>
      <c r="AV5" s="37">
        <v>-3.2</v>
      </c>
      <c r="AW5" s="37">
        <v>15.44</v>
      </c>
      <c r="AX5" s="37">
        <v>1.7000000000000001E-4</v>
      </c>
      <c r="AZ5" t="s">
        <v>4</v>
      </c>
      <c r="BA5" s="37"/>
      <c r="BC5" s="37"/>
      <c r="BD5" s="154"/>
      <c r="BE5" s="154"/>
      <c r="BF5" s="154"/>
      <c r="BG5" s="154">
        <v>-800</v>
      </c>
      <c r="BH5" s="154">
        <v>-1000</v>
      </c>
      <c r="BI5" s="154">
        <v>-1000</v>
      </c>
      <c r="BJ5" s="154"/>
      <c r="BK5" s="154"/>
      <c r="BL5" s="154"/>
      <c r="BM5" s="154"/>
      <c r="BN5" s="154"/>
      <c r="BO5" s="154"/>
      <c r="BP5" s="154">
        <v>-1000</v>
      </c>
      <c r="BQ5" s="154">
        <v>-1000</v>
      </c>
      <c r="BR5" s="154">
        <v>-1000</v>
      </c>
      <c r="BS5" s="154"/>
      <c r="BT5" s="154"/>
      <c r="BU5" s="154"/>
      <c r="BV5" s="154"/>
      <c r="BX5" s="37"/>
      <c r="BZ5" s="37"/>
      <c r="CA5" s="154"/>
      <c r="CB5" s="154"/>
      <c r="CC5" s="154"/>
      <c r="CD5" s="154"/>
      <c r="CE5" s="154"/>
      <c r="CF5" s="154"/>
      <c r="CG5" s="154"/>
      <c r="CH5" s="154"/>
      <c r="CI5" s="154"/>
      <c r="CJ5" s="154"/>
      <c r="CK5" s="154"/>
      <c r="CL5" s="154"/>
      <c r="CM5" s="154"/>
      <c r="CN5" s="154"/>
      <c r="CO5" s="154"/>
      <c r="CP5" s="154"/>
      <c r="CQ5" s="154"/>
      <c r="CR5" s="154"/>
    </row>
    <row r="6" spans="1:16384" s="36" customFormat="1">
      <c r="A6" s="75" t="s">
        <v>89</v>
      </c>
      <c r="B6" s="83">
        <v>44483</v>
      </c>
      <c r="C6" s="79"/>
      <c r="D6"/>
      <c r="E6"/>
      <c r="F6"/>
      <c r="G6" s="37"/>
      <c r="H6" s="37"/>
      <c r="I6" s="39"/>
      <c r="J6" s="154"/>
      <c r="K6" s="37"/>
      <c r="L6" s="39"/>
      <c r="M6" s="39"/>
      <c r="N6" s="81"/>
      <c r="O6" s="37"/>
      <c r="P6" s="37"/>
      <c r="Q6" s="37"/>
      <c r="R6" s="37"/>
      <c r="S6" s="86"/>
      <c r="T6" s="86"/>
      <c r="U6" s="86"/>
      <c r="V6" s="86"/>
      <c r="W6" s="86"/>
      <c r="X6" s="86"/>
      <c r="Y6" s="86"/>
      <c r="Z6" s="86"/>
      <c r="AA6" s="86"/>
      <c r="AB6" s="86"/>
      <c r="AC6" s="86"/>
      <c r="AD6" s="86"/>
      <c r="AE6" s="86"/>
      <c r="AF6" s="86"/>
      <c r="AG6" s="86"/>
      <c r="AH6"/>
      <c r="AI6" s="39">
        <f t="shared" si="10"/>
        <v>0.92217046900927413</v>
      </c>
      <c r="AJ6" t="b">
        <f t="shared" si="9"/>
        <v>1</v>
      </c>
      <c r="AK6" s="188">
        <v>44560</v>
      </c>
      <c r="AL6" s="160">
        <f t="shared" si="11"/>
        <v>16700</v>
      </c>
      <c r="AM6" s="37">
        <v>1750</v>
      </c>
      <c r="AN6" s="158">
        <v>1552.65</v>
      </c>
      <c r="AO6" s="37">
        <v>0.9</v>
      </c>
      <c r="AP6" s="160">
        <v>16700</v>
      </c>
      <c r="AQ6" s="37">
        <v>16.34</v>
      </c>
      <c r="AR6" t="s">
        <v>596</v>
      </c>
      <c r="AS6" s="159">
        <v>55.05</v>
      </c>
      <c r="AT6" s="37">
        <v>-0.1</v>
      </c>
      <c r="AU6" s="37">
        <v>30250</v>
      </c>
      <c r="AV6" s="37">
        <v>-1.95</v>
      </c>
      <c r="AW6" s="37">
        <v>11.99</v>
      </c>
      <c r="AX6" s="37">
        <v>1.6000000000000001E-4</v>
      </c>
      <c r="AY6"/>
      <c r="AZ6" t="s">
        <v>128</v>
      </c>
      <c r="BA6" s="37">
        <f>SUM(BC6:BU6)</f>
        <v>-6208910</v>
      </c>
      <c r="BB6"/>
      <c r="BC6" s="154">
        <f t="shared" ref="BC6:BO6" si="20">67000*BC5/50</f>
        <v>0</v>
      </c>
      <c r="BD6" s="154">
        <f t="shared" si="20"/>
        <v>0</v>
      </c>
      <c r="BE6" s="154">
        <f t="shared" si="20"/>
        <v>0</v>
      </c>
      <c r="BF6" s="154">
        <f t="shared" si="20"/>
        <v>0</v>
      </c>
      <c r="BG6" s="154">
        <f t="shared" si="20"/>
        <v>-1072000</v>
      </c>
      <c r="BH6" s="154">
        <f>81897*BH5/50/2</f>
        <v>-818970</v>
      </c>
      <c r="BI6" s="154">
        <f>81897*BI5/50/2</f>
        <v>-818970</v>
      </c>
      <c r="BJ6" s="154">
        <f t="shared" si="20"/>
        <v>0</v>
      </c>
      <c r="BK6" s="154">
        <f t="shared" si="20"/>
        <v>0</v>
      </c>
      <c r="BL6" s="154">
        <f t="shared" si="20"/>
        <v>0</v>
      </c>
      <c r="BM6" s="154">
        <f t="shared" si="20"/>
        <v>0</v>
      </c>
      <c r="BN6" s="154">
        <f t="shared" si="20"/>
        <v>0</v>
      </c>
      <c r="BO6" s="154">
        <f t="shared" si="20"/>
        <v>0</v>
      </c>
      <c r="BP6" s="154">
        <f>81897*BP5/50/2</f>
        <v>-818970</v>
      </c>
      <c r="BQ6" s="154">
        <f t="shared" ref="BQ6" si="21">67000*BQ5/50</f>
        <v>-1340000</v>
      </c>
      <c r="BR6" s="154">
        <f t="shared" ref="BR6" si="22">67000*BR5/50</f>
        <v>-1340000</v>
      </c>
      <c r="BS6" s="154">
        <f>67000*BS5/50</f>
        <v>0</v>
      </c>
      <c r="BT6"/>
      <c r="BU6" s="154"/>
      <c r="BV6" s="154"/>
      <c r="BW6" t="s">
        <v>128</v>
      </c>
      <c r="BX6" s="37"/>
      <c r="BY6"/>
      <c r="BZ6" s="37"/>
      <c r="CA6" s="154">
        <f>50000*CA5/25</f>
        <v>0</v>
      </c>
      <c r="CB6" s="154">
        <f t="shared" ref="CB6:CC6" si="23">50000*CB5/25</f>
        <v>0</v>
      </c>
      <c r="CC6" s="154">
        <f t="shared" si="23"/>
        <v>0</v>
      </c>
      <c r="CD6" s="154">
        <f t="shared" ref="CD6" si="24">50000*CD5/25</f>
        <v>0</v>
      </c>
      <c r="CE6" s="154">
        <f t="shared" ref="CE6" si="25">50000*CE5/25</f>
        <v>0</v>
      </c>
      <c r="CF6" s="154">
        <f t="shared" ref="CF6" si="26">50000*CF5/25</f>
        <v>0</v>
      </c>
      <c r="CG6" s="154">
        <f t="shared" ref="CG6" si="27">50000*CG5/25</f>
        <v>0</v>
      </c>
      <c r="CH6" s="154">
        <f t="shared" ref="CH6" si="28">50000*CH5/25</f>
        <v>0</v>
      </c>
      <c r="CI6" s="154">
        <f t="shared" ref="CI6" si="29">50000*CI5/25</f>
        <v>0</v>
      </c>
      <c r="CJ6" s="154">
        <f t="shared" ref="CJ6" si="30">50000*CJ5/25</f>
        <v>0</v>
      </c>
      <c r="CK6" s="154">
        <f t="shared" ref="CK6" si="31">50000*CK5/25</f>
        <v>0</v>
      </c>
      <c r="CL6" s="154">
        <f t="shared" ref="CL6" si="32">50000*CL5/25</f>
        <v>0</v>
      </c>
      <c r="CM6" s="154">
        <f t="shared" ref="CM6" si="33">50000*CM5/25</f>
        <v>0</v>
      </c>
      <c r="CN6"/>
      <c r="CO6"/>
      <c r="CP6"/>
      <c r="CQ6"/>
      <c r="CR6" s="154"/>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c r="A7" s="75" t="s">
        <v>619</v>
      </c>
      <c r="B7" s="132">
        <v>4000000</v>
      </c>
      <c r="I7" s="39"/>
      <c r="J7" s="154"/>
      <c r="L7" s="39"/>
      <c r="M7" s="39"/>
      <c r="N7" s="81"/>
      <c r="S7" s="86"/>
      <c r="T7" s="86"/>
      <c r="U7" s="86"/>
      <c r="V7" s="86"/>
      <c r="W7" s="86"/>
      <c r="X7" s="86"/>
      <c r="Y7" s="86"/>
      <c r="Z7" s="86"/>
      <c r="AA7" s="86"/>
      <c r="AB7" s="86"/>
      <c r="AC7" s="86"/>
      <c r="AD7" s="86"/>
      <c r="AE7" s="86"/>
      <c r="AF7" s="86"/>
      <c r="AG7" s="86"/>
      <c r="AI7" s="39">
        <f t="shared" si="10"/>
        <v>0.92493145843744562</v>
      </c>
      <c r="AJ7" t="b">
        <f t="shared" si="9"/>
        <v>1</v>
      </c>
      <c r="AK7" s="188">
        <v>44560</v>
      </c>
      <c r="AL7" s="160">
        <f t="shared" si="11"/>
        <v>16750</v>
      </c>
      <c r="AM7" s="37">
        <v>50</v>
      </c>
      <c r="AN7" s="158">
        <v>1511.5</v>
      </c>
      <c r="AO7" s="37">
        <v>0.83</v>
      </c>
      <c r="AP7" s="160">
        <v>16750</v>
      </c>
      <c r="AQ7" s="37">
        <v>20.78</v>
      </c>
      <c r="AR7" t="s">
        <v>596</v>
      </c>
      <c r="AS7" s="159">
        <v>126.95</v>
      </c>
      <c r="AT7" s="37">
        <v>-0.17</v>
      </c>
      <c r="AU7" s="37">
        <v>800</v>
      </c>
      <c r="AV7" s="37">
        <v>-3.44</v>
      </c>
      <c r="AW7" s="37">
        <v>16.649999999999999</v>
      </c>
      <c r="AX7" s="37">
        <v>1.8000000000000001E-4</v>
      </c>
      <c r="BC7" s="37"/>
      <c r="BU7" s="154"/>
      <c r="BZ7" s="37"/>
      <c r="CR7" s="154"/>
    </row>
    <row r="8" spans="1:16384" s="36" customFormat="1">
      <c r="A8" s="75" t="s">
        <v>670</v>
      </c>
      <c r="B8" s="132">
        <v>12</v>
      </c>
      <c r="C8" s="79"/>
      <c r="D8"/>
      <c r="E8"/>
      <c r="F8"/>
      <c r="G8" s="37"/>
      <c r="H8" s="37"/>
      <c r="I8" s="39"/>
      <c r="J8" s="154"/>
      <c r="K8" s="37"/>
      <c r="L8" s="39"/>
      <c r="M8" s="39"/>
      <c r="N8" s="81"/>
      <c r="O8" s="37"/>
      <c r="P8" s="37"/>
      <c r="Q8" s="37"/>
      <c r="R8" s="37"/>
      <c r="S8" s="86"/>
      <c r="T8" s="86"/>
      <c r="U8" s="86"/>
      <c r="V8" s="86"/>
      <c r="W8" s="86"/>
      <c r="X8" s="86"/>
      <c r="Y8" s="86"/>
      <c r="Z8" s="86"/>
      <c r="AA8" s="86"/>
      <c r="AB8" s="86"/>
      <c r="AC8" s="86"/>
      <c r="AD8" s="86"/>
      <c r="AE8" s="86"/>
      <c r="AF8" s="86"/>
      <c r="AG8" s="86"/>
      <c r="AH8"/>
      <c r="AI8" s="39">
        <f t="shared" si="10"/>
        <v>0.92769244786561711</v>
      </c>
      <c r="AJ8" t="b">
        <f t="shared" si="9"/>
        <v>1</v>
      </c>
      <c r="AK8" s="188">
        <v>44560</v>
      </c>
      <c r="AL8" s="160">
        <f t="shared" si="11"/>
        <v>16800</v>
      </c>
      <c r="AM8" s="37">
        <v>1950</v>
      </c>
      <c r="AN8" s="158">
        <v>1470.85</v>
      </c>
      <c r="AO8" s="37">
        <v>0.88</v>
      </c>
      <c r="AP8" s="160">
        <v>16800</v>
      </c>
      <c r="AQ8" s="37">
        <v>16.23</v>
      </c>
      <c r="AR8" t="s">
        <v>596</v>
      </c>
      <c r="AS8" s="159">
        <v>66</v>
      </c>
      <c r="AT8" s="37">
        <v>-0.12</v>
      </c>
      <c r="AU8" s="37">
        <v>50650</v>
      </c>
      <c r="AV8" s="37">
        <v>-2.16</v>
      </c>
      <c r="AW8" s="37">
        <v>13.4</v>
      </c>
      <c r="AX8" s="37">
        <v>1.9000000000000001E-4</v>
      </c>
      <c r="AY8"/>
      <c r="AZ8"/>
      <c r="BA8" t="s">
        <v>680</v>
      </c>
      <c r="BB8"/>
      <c r="BC8" s="37" t="s">
        <v>672</v>
      </c>
      <c r="BD8" s="37" t="s">
        <v>673</v>
      </c>
      <c r="BE8" s="37" t="s">
        <v>673</v>
      </c>
      <c r="BF8" s="37" t="s">
        <v>673</v>
      </c>
      <c r="BG8" s="37" t="s">
        <v>673</v>
      </c>
      <c r="BH8" s="37" t="s">
        <v>673</v>
      </c>
      <c r="BI8" s="37" t="s">
        <v>673</v>
      </c>
      <c r="BJ8" s="37" t="s">
        <v>673</v>
      </c>
      <c r="BK8" s="37" t="s">
        <v>673</v>
      </c>
      <c r="BL8" s="37" t="s">
        <v>673</v>
      </c>
      <c r="BM8" s="37" t="s">
        <v>673</v>
      </c>
      <c r="BN8" s="37" t="s">
        <v>673</v>
      </c>
      <c r="BO8" s="37" t="s">
        <v>674</v>
      </c>
      <c r="BP8" s="37" t="s">
        <v>674</v>
      </c>
      <c r="BQ8" s="37" t="s">
        <v>674</v>
      </c>
      <c r="BR8" s="37" t="s">
        <v>674</v>
      </c>
      <c r="BS8" s="37" t="s">
        <v>674</v>
      </c>
      <c r="BT8" s="37" t="s">
        <v>674</v>
      </c>
      <c r="BU8" s="37" t="s">
        <v>675</v>
      </c>
      <c r="BV8"/>
      <c r="BW8"/>
      <c r="BX8" t="s">
        <v>680</v>
      </c>
      <c r="BY8"/>
      <c r="BZ8" s="37" t="s">
        <v>672</v>
      </c>
      <c r="CA8" s="37" t="s">
        <v>673</v>
      </c>
      <c r="CB8" s="37" t="s">
        <v>673</v>
      </c>
      <c r="CC8" s="37" t="s">
        <v>673</v>
      </c>
      <c r="CD8" s="37" t="s">
        <v>673</v>
      </c>
      <c r="CE8" s="37" t="s">
        <v>673</v>
      </c>
      <c r="CF8" s="37" t="s">
        <v>673</v>
      </c>
      <c r="CG8" s="37" t="s">
        <v>673</v>
      </c>
      <c r="CH8" s="37" t="s">
        <v>673</v>
      </c>
      <c r="CI8" s="37" t="s">
        <v>673</v>
      </c>
      <c r="CJ8" s="37" t="s">
        <v>673</v>
      </c>
      <c r="CK8" s="37" t="s">
        <v>673</v>
      </c>
      <c r="CL8" s="37" t="s">
        <v>674</v>
      </c>
      <c r="CM8" s="37" t="s">
        <v>674</v>
      </c>
      <c r="CN8" s="37" t="s">
        <v>674</v>
      </c>
      <c r="CO8" s="37" t="s">
        <v>674</v>
      </c>
      <c r="CP8" s="37" t="s">
        <v>674</v>
      </c>
      <c r="CQ8" s="37" t="s">
        <v>674</v>
      </c>
      <c r="CR8" s="37" t="s">
        <v>675</v>
      </c>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c r="BMV8"/>
      <c r="BMW8"/>
      <c r="BMX8"/>
      <c r="BMY8"/>
      <c r="BMZ8"/>
      <c r="BNA8"/>
      <c r="BNB8"/>
      <c r="BNC8"/>
      <c r="BND8"/>
      <c r="BNE8"/>
      <c r="BNF8"/>
      <c r="BNG8"/>
      <c r="BNH8"/>
      <c r="BNI8"/>
      <c r="BNJ8"/>
      <c r="BNK8"/>
      <c r="BNL8"/>
      <c r="BNM8"/>
      <c r="BNN8"/>
      <c r="BNO8"/>
      <c r="BNP8"/>
      <c r="BNQ8"/>
      <c r="BNR8"/>
      <c r="BNS8"/>
      <c r="BNT8"/>
      <c r="BNU8"/>
      <c r="BNV8"/>
      <c r="BNW8"/>
      <c r="BNX8"/>
      <c r="BNY8"/>
      <c r="BNZ8"/>
      <c r="BOA8"/>
      <c r="BOB8"/>
      <c r="BOC8"/>
      <c r="BOD8"/>
      <c r="BOE8"/>
      <c r="BOF8"/>
      <c r="BOG8"/>
      <c r="BOH8"/>
      <c r="BOI8"/>
      <c r="BOJ8"/>
      <c r="BOK8"/>
      <c r="BOL8"/>
      <c r="BOM8"/>
      <c r="BON8"/>
      <c r="BOO8"/>
      <c r="BOP8"/>
      <c r="BOQ8"/>
      <c r="BOR8"/>
      <c r="BOS8"/>
      <c r="BOT8"/>
      <c r="BOU8"/>
      <c r="BOV8"/>
      <c r="BOW8"/>
      <c r="BOX8"/>
      <c r="BOY8"/>
      <c r="BOZ8"/>
      <c r="BPA8"/>
      <c r="BPB8"/>
      <c r="BPC8"/>
      <c r="BPD8"/>
      <c r="BPE8"/>
      <c r="BPF8"/>
      <c r="BPG8"/>
      <c r="BPH8"/>
      <c r="BPI8"/>
      <c r="BPJ8"/>
      <c r="BPK8"/>
      <c r="BPL8"/>
      <c r="BPM8"/>
      <c r="BPN8"/>
      <c r="BPO8"/>
      <c r="BPP8"/>
      <c r="BPQ8"/>
      <c r="BPR8"/>
      <c r="BPS8"/>
      <c r="BPT8"/>
      <c r="BPU8"/>
      <c r="BPV8"/>
      <c r="BPW8"/>
      <c r="BPX8"/>
      <c r="BPY8"/>
      <c r="BPZ8"/>
      <c r="BQA8"/>
      <c r="BQB8"/>
      <c r="BQC8"/>
      <c r="BQD8"/>
      <c r="BQE8"/>
      <c r="BQF8"/>
      <c r="BQG8"/>
      <c r="BQH8"/>
      <c r="BQI8"/>
      <c r="BQJ8"/>
      <c r="BQK8"/>
      <c r="BQL8"/>
      <c r="BQM8"/>
      <c r="BQN8"/>
      <c r="BQO8"/>
      <c r="BQP8"/>
      <c r="BQQ8"/>
      <c r="BQR8"/>
      <c r="BQS8"/>
      <c r="BQT8"/>
      <c r="BQU8"/>
      <c r="BQV8"/>
      <c r="BQW8"/>
      <c r="BQX8"/>
      <c r="BQY8"/>
      <c r="BQZ8"/>
      <c r="BRA8"/>
      <c r="BRB8"/>
      <c r="BRC8"/>
      <c r="BRD8"/>
      <c r="BRE8"/>
      <c r="BRF8"/>
      <c r="BRG8"/>
      <c r="BRH8"/>
      <c r="BRI8"/>
      <c r="BRJ8"/>
      <c r="BRK8"/>
      <c r="BRL8"/>
      <c r="BRM8"/>
      <c r="BRN8"/>
      <c r="BRO8"/>
      <c r="BRP8"/>
      <c r="BRQ8"/>
      <c r="BRR8"/>
      <c r="BRS8"/>
      <c r="BRT8"/>
      <c r="BRU8"/>
      <c r="BRV8"/>
      <c r="BRW8"/>
      <c r="BRX8"/>
      <c r="BRY8"/>
      <c r="BRZ8"/>
      <c r="BSA8"/>
      <c r="BSB8"/>
      <c r="BSC8"/>
      <c r="BSD8"/>
      <c r="BSE8"/>
      <c r="BSF8"/>
      <c r="BSG8"/>
      <c r="BSH8"/>
      <c r="BSI8"/>
      <c r="BSJ8"/>
      <c r="BSK8"/>
      <c r="BSL8"/>
      <c r="BSM8"/>
      <c r="BSN8"/>
      <c r="BSO8"/>
      <c r="BSP8"/>
      <c r="BSQ8"/>
      <c r="BSR8"/>
      <c r="BSS8"/>
      <c r="BST8"/>
      <c r="BSU8"/>
      <c r="BSV8"/>
      <c r="BSW8"/>
      <c r="BSX8"/>
      <c r="BSY8"/>
      <c r="BSZ8"/>
      <c r="BTA8"/>
      <c r="BTB8"/>
      <c r="BTC8"/>
      <c r="BTD8"/>
      <c r="BTE8"/>
      <c r="BTF8"/>
      <c r="BTG8"/>
      <c r="BTH8"/>
      <c r="BTI8"/>
      <c r="BTJ8"/>
      <c r="BTK8"/>
      <c r="BTL8"/>
      <c r="BTM8"/>
      <c r="BTN8"/>
      <c r="BTO8"/>
      <c r="BTP8"/>
      <c r="BTQ8"/>
      <c r="BTR8"/>
      <c r="BTS8"/>
      <c r="BTT8"/>
      <c r="BTU8"/>
      <c r="BTV8"/>
      <c r="BTW8"/>
      <c r="BTX8"/>
      <c r="BTY8"/>
      <c r="BTZ8"/>
      <c r="BUA8"/>
      <c r="BUB8"/>
      <c r="BUC8"/>
      <c r="BUD8"/>
      <c r="BUE8"/>
      <c r="BUF8"/>
      <c r="BUG8"/>
      <c r="BUH8"/>
      <c r="BUI8"/>
      <c r="BUJ8"/>
      <c r="BUK8"/>
      <c r="BUL8"/>
      <c r="BUM8"/>
      <c r="BUN8"/>
      <c r="BUO8"/>
      <c r="BUP8"/>
      <c r="BUQ8"/>
      <c r="BUR8"/>
      <c r="BUS8"/>
      <c r="BUT8"/>
      <c r="BUU8"/>
      <c r="BUV8"/>
      <c r="BUW8"/>
      <c r="BUX8"/>
      <c r="BUY8"/>
      <c r="BUZ8"/>
      <c r="BVA8"/>
      <c r="BVB8"/>
      <c r="BVC8"/>
      <c r="BVD8"/>
      <c r="BVE8"/>
      <c r="BVF8"/>
      <c r="BVG8"/>
      <c r="BVH8"/>
      <c r="BVI8"/>
      <c r="BVJ8"/>
      <c r="BVK8"/>
      <c r="BVL8"/>
      <c r="BVM8"/>
      <c r="BVN8"/>
      <c r="BVO8"/>
      <c r="BVP8"/>
      <c r="BVQ8"/>
      <c r="BVR8"/>
      <c r="BVS8"/>
      <c r="BVT8"/>
      <c r="BVU8"/>
      <c r="BVV8"/>
      <c r="BVW8"/>
      <c r="BVX8"/>
      <c r="BVY8"/>
      <c r="BVZ8"/>
      <c r="BWA8"/>
      <c r="BWB8"/>
      <c r="BWC8"/>
      <c r="BWD8"/>
      <c r="BWE8"/>
      <c r="BWF8"/>
      <c r="BWG8"/>
      <c r="BWH8"/>
      <c r="BWI8"/>
      <c r="BWJ8"/>
      <c r="BWK8"/>
      <c r="BWL8"/>
      <c r="BWM8"/>
      <c r="BWN8"/>
      <c r="BWO8"/>
      <c r="BWP8"/>
      <c r="BWQ8"/>
      <c r="BWR8"/>
      <c r="BWS8"/>
      <c r="BWT8"/>
      <c r="BWU8"/>
      <c r="BWV8"/>
      <c r="BWW8"/>
      <c r="BWX8"/>
      <c r="BWY8"/>
      <c r="BWZ8"/>
      <c r="BXA8"/>
      <c r="BXB8"/>
      <c r="BXC8"/>
      <c r="BXD8"/>
      <c r="BXE8"/>
      <c r="BXF8"/>
      <c r="BXG8"/>
      <c r="BXH8"/>
      <c r="BXI8"/>
      <c r="BXJ8"/>
      <c r="BXK8"/>
      <c r="BXL8"/>
      <c r="BXM8"/>
      <c r="BXN8"/>
      <c r="BXO8"/>
      <c r="BXP8"/>
      <c r="BXQ8"/>
      <c r="BXR8"/>
      <c r="BXS8"/>
      <c r="BXT8"/>
      <c r="BXU8"/>
      <c r="BXV8"/>
      <c r="BXW8"/>
      <c r="BXX8"/>
      <c r="BXY8"/>
      <c r="BXZ8"/>
      <c r="BYA8"/>
      <c r="BYB8"/>
      <c r="BYC8"/>
      <c r="BYD8"/>
      <c r="BYE8"/>
      <c r="BYF8"/>
      <c r="BYG8"/>
      <c r="BYH8"/>
      <c r="BYI8"/>
      <c r="BYJ8"/>
      <c r="BYK8"/>
      <c r="BYL8"/>
      <c r="BYM8"/>
      <c r="BYN8"/>
      <c r="BYO8"/>
      <c r="BYP8"/>
      <c r="BYQ8"/>
      <c r="BYR8"/>
      <c r="BYS8"/>
      <c r="BYT8"/>
      <c r="BYU8"/>
      <c r="BYV8"/>
      <c r="BYW8"/>
      <c r="BYX8"/>
      <c r="BYY8"/>
      <c r="BYZ8"/>
      <c r="BZA8"/>
      <c r="BZB8"/>
      <c r="BZC8"/>
      <c r="BZD8"/>
      <c r="BZE8"/>
      <c r="BZF8"/>
      <c r="BZG8"/>
      <c r="BZH8"/>
      <c r="BZI8"/>
      <c r="BZJ8"/>
      <c r="BZK8"/>
      <c r="BZL8"/>
      <c r="BZM8"/>
      <c r="BZN8"/>
      <c r="BZO8"/>
      <c r="BZP8"/>
      <c r="BZQ8"/>
      <c r="BZR8"/>
      <c r="BZS8"/>
      <c r="BZT8"/>
      <c r="BZU8"/>
      <c r="BZV8"/>
      <c r="BZW8"/>
      <c r="BZX8"/>
      <c r="BZY8"/>
      <c r="BZZ8"/>
      <c r="CAA8"/>
      <c r="CAB8"/>
      <c r="CAC8"/>
      <c r="CAD8"/>
      <c r="CAE8"/>
      <c r="CAF8"/>
      <c r="CAG8"/>
      <c r="CAH8"/>
      <c r="CAI8"/>
      <c r="CAJ8"/>
      <c r="CAK8"/>
      <c r="CAL8"/>
      <c r="CAM8"/>
      <c r="CAN8"/>
      <c r="CAO8"/>
      <c r="CAP8"/>
      <c r="CAQ8"/>
      <c r="CAR8"/>
      <c r="CAS8"/>
      <c r="CAT8"/>
      <c r="CAU8"/>
      <c r="CAV8"/>
      <c r="CAW8"/>
      <c r="CAX8"/>
      <c r="CAY8"/>
      <c r="CAZ8"/>
      <c r="CBA8"/>
      <c r="CBB8"/>
      <c r="CBC8"/>
      <c r="CBD8"/>
      <c r="CBE8"/>
      <c r="CBF8"/>
      <c r="CBG8"/>
      <c r="CBH8"/>
      <c r="CBI8"/>
      <c r="CBJ8"/>
      <c r="CBK8"/>
      <c r="CBL8"/>
      <c r="CBM8"/>
      <c r="CBN8"/>
      <c r="CBO8"/>
      <c r="CBP8"/>
      <c r="CBQ8"/>
      <c r="CBR8"/>
      <c r="CBS8"/>
      <c r="CBT8"/>
      <c r="CBU8"/>
      <c r="CBV8"/>
      <c r="CBW8"/>
      <c r="CBX8"/>
      <c r="CBY8"/>
      <c r="CBZ8"/>
      <c r="CCA8"/>
      <c r="CCB8"/>
      <c r="CCC8"/>
      <c r="CCD8"/>
      <c r="CCE8"/>
      <c r="CCF8"/>
      <c r="CCG8"/>
      <c r="CCH8"/>
      <c r="CCI8"/>
      <c r="CCJ8"/>
      <c r="CCK8"/>
      <c r="CCL8"/>
      <c r="CCM8"/>
      <c r="CCN8"/>
      <c r="CCO8"/>
      <c r="CCP8"/>
      <c r="CCQ8"/>
      <c r="CCR8"/>
      <c r="CCS8"/>
      <c r="CCT8"/>
      <c r="CCU8"/>
      <c r="CCV8"/>
      <c r="CCW8"/>
      <c r="CCX8"/>
      <c r="CCY8"/>
      <c r="CCZ8"/>
      <c r="CDA8"/>
      <c r="CDB8"/>
      <c r="CDC8"/>
      <c r="CDD8"/>
      <c r="CDE8"/>
      <c r="CDF8"/>
      <c r="CDG8"/>
      <c r="CDH8"/>
      <c r="CDI8"/>
      <c r="CDJ8"/>
      <c r="CDK8"/>
      <c r="CDL8"/>
      <c r="CDM8"/>
      <c r="CDN8"/>
      <c r="CDO8"/>
      <c r="CDP8"/>
      <c r="CDQ8"/>
      <c r="CDR8"/>
      <c r="CDS8"/>
      <c r="CDT8"/>
      <c r="CDU8"/>
      <c r="CDV8"/>
      <c r="CDW8"/>
      <c r="CDX8"/>
      <c r="CDY8"/>
      <c r="CDZ8"/>
      <c r="CEA8"/>
      <c r="CEB8"/>
      <c r="CEC8"/>
      <c r="CED8"/>
      <c r="CEE8"/>
      <c r="CEF8"/>
      <c r="CEG8"/>
      <c r="CEH8"/>
      <c r="CEI8"/>
      <c r="CEJ8"/>
      <c r="CEK8"/>
      <c r="CEL8"/>
      <c r="CEM8"/>
      <c r="CEN8"/>
      <c r="CEO8"/>
      <c r="CEP8"/>
      <c r="CEQ8"/>
      <c r="CER8"/>
      <c r="CES8"/>
      <c r="CET8"/>
      <c r="CEU8"/>
      <c r="CEV8"/>
      <c r="CEW8"/>
      <c r="CEX8"/>
      <c r="CEY8"/>
      <c r="CEZ8"/>
      <c r="CFA8"/>
      <c r="CFB8"/>
      <c r="CFC8"/>
      <c r="CFD8"/>
      <c r="CFE8"/>
      <c r="CFF8"/>
      <c r="CFG8"/>
      <c r="CFH8"/>
      <c r="CFI8"/>
      <c r="CFJ8"/>
      <c r="CFK8"/>
      <c r="CFL8"/>
      <c r="CFM8"/>
      <c r="CFN8"/>
      <c r="CFO8"/>
      <c r="CFP8"/>
      <c r="CFQ8"/>
      <c r="CFR8"/>
      <c r="CFS8"/>
      <c r="CFT8"/>
      <c r="CFU8"/>
      <c r="CFV8"/>
      <c r="CFW8"/>
      <c r="CFX8"/>
      <c r="CFY8"/>
      <c r="CFZ8"/>
      <c r="CGA8"/>
      <c r="CGB8"/>
      <c r="CGC8"/>
      <c r="CGD8"/>
      <c r="CGE8"/>
      <c r="CGF8"/>
      <c r="CGG8"/>
      <c r="CGH8"/>
      <c r="CGI8"/>
      <c r="CGJ8"/>
      <c r="CGK8"/>
      <c r="CGL8"/>
      <c r="CGM8"/>
      <c r="CGN8"/>
      <c r="CGO8"/>
      <c r="CGP8"/>
      <c r="CGQ8"/>
      <c r="CGR8"/>
      <c r="CGS8"/>
      <c r="CGT8"/>
      <c r="CGU8"/>
      <c r="CGV8"/>
      <c r="CGW8"/>
      <c r="CGX8"/>
      <c r="CGY8"/>
      <c r="CGZ8"/>
      <c r="CHA8"/>
      <c r="CHB8"/>
      <c r="CHC8"/>
      <c r="CHD8"/>
      <c r="CHE8"/>
      <c r="CHF8"/>
      <c r="CHG8"/>
      <c r="CHH8"/>
      <c r="CHI8"/>
      <c r="CHJ8"/>
      <c r="CHK8"/>
      <c r="CHL8"/>
      <c r="CHM8"/>
      <c r="CHN8"/>
      <c r="CHO8"/>
      <c r="CHP8"/>
      <c r="CHQ8"/>
      <c r="CHR8"/>
      <c r="CHS8"/>
      <c r="CHT8"/>
      <c r="CHU8"/>
      <c r="CHV8"/>
      <c r="CHW8"/>
      <c r="CHX8"/>
      <c r="CHY8"/>
      <c r="CHZ8"/>
      <c r="CIA8"/>
      <c r="CIB8"/>
      <c r="CIC8"/>
      <c r="CID8"/>
      <c r="CIE8"/>
      <c r="CIF8"/>
      <c r="CIG8"/>
      <c r="CIH8"/>
      <c r="CII8"/>
      <c r="CIJ8"/>
      <c r="CIK8"/>
      <c r="CIL8"/>
      <c r="CIM8"/>
      <c r="CIN8"/>
      <c r="CIO8"/>
      <c r="CIP8"/>
      <c r="CIQ8"/>
      <c r="CIR8"/>
      <c r="CIS8"/>
      <c r="CIT8"/>
      <c r="CIU8"/>
      <c r="CIV8"/>
      <c r="CIW8"/>
      <c r="CIX8"/>
      <c r="CIY8"/>
      <c r="CIZ8"/>
      <c r="CJA8"/>
      <c r="CJB8"/>
      <c r="CJC8"/>
      <c r="CJD8"/>
      <c r="CJE8"/>
      <c r="CJF8"/>
      <c r="CJG8"/>
      <c r="CJH8"/>
      <c r="CJI8"/>
      <c r="CJJ8"/>
      <c r="CJK8"/>
      <c r="CJL8"/>
      <c r="CJM8"/>
      <c r="CJN8"/>
      <c r="CJO8"/>
      <c r="CJP8"/>
      <c r="CJQ8"/>
      <c r="CJR8"/>
      <c r="CJS8"/>
      <c r="CJT8"/>
      <c r="CJU8"/>
      <c r="CJV8"/>
      <c r="CJW8"/>
      <c r="CJX8"/>
      <c r="CJY8"/>
      <c r="CJZ8"/>
      <c r="CKA8"/>
      <c r="CKB8"/>
      <c r="CKC8"/>
      <c r="CKD8"/>
      <c r="CKE8"/>
      <c r="CKF8"/>
      <c r="CKG8"/>
      <c r="CKH8"/>
      <c r="CKI8"/>
      <c r="CKJ8"/>
      <c r="CKK8"/>
      <c r="CKL8"/>
      <c r="CKM8"/>
      <c r="CKN8"/>
      <c r="CKO8"/>
      <c r="CKP8"/>
      <c r="CKQ8"/>
      <c r="CKR8"/>
      <c r="CKS8"/>
      <c r="CKT8"/>
      <c r="CKU8"/>
      <c r="CKV8"/>
      <c r="CKW8"/>
      <c r="CKX8"/>
      <c r="CKY8"/>
      <c r="CKZ8"/>
      <c r="CLA8"/>
      <c r="CLB8"/>
      <c r="CLC8"/>
      <c r="CLD8"/>
      <c r="CLE8"/>
      <c r="CLF8"/>
      <c r="CLG8"/>
      <c r="CLH8"/>
      <c r="CLI8"/>
      <c r="CLJ8"/>
      <c r="CLK8"/>
      <c r="CLL8"/>
      <c r="CLM8"/>
      <c r="CLN8"/>
      <c r="CLO8"/>
      <c r="CLP8"/>
      <c r="CLQ8"/>
      <c r="CLR8"/>
      <c r="CLS8"/>
      <c r="CLT8"/>
      <c r="CLU8"/>
      <c r="CLV8"/>
      <c r="CLW8"/>
      <c r="CLX8"/>
      <c r="CLY8"/>
      <c r="CLZ8"/>
      <c r="CMA8"/>
      <c r="CMB8"/>
      <c r="CMC8"/>
      <c r="CMD8"/>
      <c r="CME8"/>
      <c r="CMF8"/>
      <c r="CMG8"/>
      <c r="CMH8"/>
      <c r="CMI8"/>
      <c r="CMJ8"/>
      <c r="CMK8"/>
      <c r="CML8"/>
      <c r="CMM8"/>
      <c r="CMN8"/>
      <c r="CMO8"/>
      <c r="CMP8"/>
      <c r="CMQ8"/>
      <c r="CMR8"/>
      <c r="CMS8"/>
      <c r="CMT8"/>
      <c r="CMU8"/>
      <c r="CMV8"/>
      <c r="CMW8"/>
      <c r="CMX8"/>
      <c r="CMY8"/>
      <c r="CMZ8"/>
      <c r="CNA8"/>
      <c r="CNB8"/>
      <c r="CNC8"/>
      <c r="CND8"/>
      <c r="CNE8"/>
      <c r="CNF8"/>
      <c r="CNG8"/>
      <c r="CNH8"/>
      <c r="CNI8"/>
      <c r="CNJ8"/>
      <c r="CNK8"/>
      <c r="CNL8"/>
      <c r="CNM8"/>
      <c r="CNN8"/>
      <c r="CNO8"/>
      <c r="CNP8"/>
      <c r="CNQ8"/>
      <c r="CNR8"/>
      <c r="CNS8"/>
      <c r="CNT8"/>
      <c r="CNU8"/>
      <c r="CNV8"/>
      <c r="CNW8"/>
      <c r="CNX8"/>
      <c r="CNY8"/>
      <c r="CNZ8"/>
      <c r="COA8"/>
      <c r="COB8"/>
      <c r="COC8"/>
      <c r="COD8"/>
      <c r="COE8"/>
      <c r="COF8"/>
      <c r="COG8"/>
      <c r="COH8"/>
      <c r="COI8"/>
      <c r="COJ8"/>
      <c r="COK8"/>
      <c r="COL8"/>
      <c r="COM8"/>
      <c r="CON8"/>
      <c r="COO8"/>
      <c r="COP8"/>
      <c r="COQ8"/>
      <c r="COR8"/>
      <c r="COS8"/>
      <c r="COT8"/>
      <c r="COU8"/>
      <c r="COV8"/>
      <c r="COW8"/>
      <c r="COX8"/>
      <c r="COY8"/>
      <c r="COZ8"/>
      <c r="CPA8"/>
      <c r="CPB8"/>
      <c r="CPC8"/>
      <c r="CPD8"/>
      <c r="CPE8"/>
      <c r="CPF8"/>
      <c r="CPG8"/>
      <c r="CPH8"/>
      <c r="CPI8"/>
      <c r="CPJ8"/>
      <c r="CPK8"/>
      <c r="CPL8"/>
      <c r="CPM8"/>
      <c r="CPN8"/>
      <c r="CPO8"/>
      <c r="CPP8"/>
      <c r="CPQ8"/>
      <c r="CPR8"/>
      <c r="CPS8"/>
      <c r="CPT8"/>
      <c r="CPU8"/>
      <c r="CPV8"/>
      <c r="CPW8"/>
      <c r="CPX8"/>
      <c r="CPY8"/>
      <c r="CPZ8"/>
      <c r="CQA8"/>
      <c r="CQB8"/>
      <c r="CQC8"/>
      <c r="CQD8"/>
      <c r="CQE8"/>
      <c r="CQF8"/>
      <c r="CQG8"/>
      <c r="CQH8"/>
      <c r="CQI8"/>
      <c r="CQJ8"/>
      <c r="CQK8"/>
      <c r="CQL8"/>
      <c r="CQM8"/>
      <c r="CQN8"/>
      <c r="CQO8"/>
      <c r="CQP8"/>
      <c r="CQQ8"/>
      <c r="CQR8"/>
      <c r="CQS8"/>
      <c r="CQT8"/>
      <c r="CQU8"/>
      <c r="CQV8"/>
      <c r="CQW8"/>
      <c r="CQX8"/>
      <c r="CQY8"/>
      <c r="CQZ8"/>
      <c r="CRA8"/>
      <c r="CRB8"/>
      <c r="CRC8"/>
      <c r="CRD8"/>
      <c r="CRE8"/>
      <c r="CRF8"/>
      <c r="CRG8"/>
      <c r="CRH8"/>
      <c r="CRI8"/>
      <c r="CRJ8"/>
      <c r="CRK8"/>
      <c r="CRL8"/>
      <c r="CRM8"/>
      <c r="CRN8"/>
      <c r="CRO8"/>
      <c r="CRP8"/>
      <c r="CRQ8"/>
      <c r="CRR8"/>
      <c r="CRS8"/>
      <c r="CRT8"/>
      <c r="CRU8"/>
      <c r="CRV8"/>
      <c r="CRW8"/>
      <c r="CRX8"/>
      <c r="CRY8"/>
      <c r="CRZ8"/>
      <c r="CSA8"/>
      <c r="CSB8"/>
      <c r="CSC8"/>
      <c r="CSD8"/>
      <c r="CSE8"/>
      <c r="CSF8"/>
      <c r="CSG8"/>
      <c r="CSH8"/>
      <c r="CSI8"/>
      <c r="CSJ8"/>
      <c r="CSK8"/>
      <c r="CSL8"/>
      <c r="CSM8"/>
      <c r="CSN8"/>
      <c r="CSO8"/>
      <c r="CSP8"/>
      <c r="CSQ8"/>
      <c r="CSR8"/>
      <c r="CSS8"/>
      <c r="CST8"/>
      <c r="CSU8"/>
      <c r="CSV8"/>
      <c r="CSW8"/>
      <c r="CSX8"/>
      <c r="CSY8"/>
      <c r="CSZ8"/>
      <c r="CTA8"/>
      <c r="CTB8"/>
      <c r="CTC8"/>
      <c r="CTD8"/>
      <c r="CTE8"/>
      <c r="CTF8"/>
      <c r="CTG8"/>
      <c r="CTH8"/>
      <c r="CTI8"/>
      <c r="CTJ8"/>
      <c r="CTK8"/>
      <c r="CTL8"/>
      <c r="CTM8"/>
      <c r="CTN8"/>
      <c r="CTO8"/>
      <c r="CTP8"/>
      <c r="CTQ8"/>
      <c r="CTR8"/>
      <c r="CTS8"/>
      <c r="CTT8"/>
      <c r="CTU8"/>
      <c r="CTV8"/>
      <c r="CTW8"/>
      <c r="CTX8"/>
      <c r="CTY8"/>
      <c r="CTZ8"/>
      <c r="CUA8"/>
      <c r="CUB8"/>
      <c r="CUC8"/>
      <c r="CUD8"/>
      <c r="CUE8"/>
      <c r="CUF8"/>
      <c r="CUG8"/>
      <c r="CUH8"/>
      <c r="CUI8"/>
      <c r="CUJ8"/>
      <c r="CUK8"/>
      <c r="CUL8"/>
      <c r="CUM8"/>
      <c r="CUN8"/>
      <c r="CUO8"/>
      <c r="CUP8"/>
      <c r="CUQ8"/>
      <c r="CUR8"/>
      <c r="CUS8"/>
      <c r="CUT8"/>
      <c r="CUU8"/>
      <c r="CUV8"/>
      <c r="CUW8"/>
      <c r="CUX8"/>
      <c r="CUY8"/>
      <c r="CUZ8"/>
      <c r="CVA8"/>
      <c r="CVB8"/>
      <c r="CVC8"/>
      <c r="CVD8"/>
      <c r="CVE8"/>
      <c r="CVF8"/>
      <c r="CVG8"/>
      <c r="CVH8"/>
      <c r="CVI8"/>
      <c r="CVJ8"/>
      <c r="CVK8"/>
      <c r="CVL8"/>
      <c r="CVM8"/>
      <c r="CVN8"/>
      <c r="CVO8"/>
      <c r="CVP8"/>
      <c r="CVQ8"/>
      <c r="CVR8"/>
      <c r="CVS8"/>
      <c r="CVT8"/>
      <c r="CVU8"/>
      <c r="CVV8"/>
      <c r="CVW8"/>
      <c r="CVX8"/>
      <c r="CVY8"/>
      <c r="CVZ8"/>
      <c r="CWA8"/>
      <c r="CWB8"/>
      <c r="CWC8"/>
      <c r="CWD8"/>
      <c r="CWE8"/>
      <c r="CWF8"/>
      <c r="CWG8"/>
      <c r="CWH8"/>
      <c r="CWI8"/>
      <c r="CWJ8"/>
      <c r="CWK8"/>
      <c r="CWL8"/>
      <c r="CWM8"/>
      <c r="CWN8"/>
      <c r="CWO8"/>
      <c r="CWP8"/>
      <c r="CWQ8"/>
      <c r="CWR8"/>
      <c r="CWS8"/>
      <c r="CWT8"/>
      <c r="CWU8"/>
      <c r="CWV8"/>
      <c r="CWW8"/>
      <c r="CWX8"/>
      <c r="CWY8"/>
      <c r="CWZ8"/>
      <c r="CXA8"/>
      <c r="CXB8"/>
      <c r="CXC8"/>
      <c r="CXD8"/>
      <c r="CXE8"/>
      <c r="CXF8"/>
      <c r="CXG8"/>
      <c r="CXH8"/>
      <c r="CXI8"/>
      <c r="CXJ8"/>
      <c r="CXK8"/>
      <c r="CXL8"/>
      <c r="CXM8"/>
      <c r="CXN8"/>
      <c r="CXO8"/>
      <c r="CXP8"/>
      <c r="CXQ8"/>
      <c r="CXR8"/>
      <c r="CXS8"/>
      <c r="CXT8"/>
      <c r="CXU8"/>
      <c r="CXV8"/>
      <c r="CXW8"/>
      <c r="CXX8"/>
      <c r="CXY8"/>
      <c r="CXZ8"/>
      <c r="CYA8"/>
      <c r="CYB8"/>
      <c r="CYC8"/>
      <c r="CYD8"/>
      <c r="CYE8"/>
      <c r="CYF8"/>
      <c r="CYG8"/>
      <c r="CYH8"/>
      <c r="CYI8"/>
      <c r="CYJ8"/>
      <c r="CYK8"/>
      <c r="CYL8"/>
      <c r="CYM8"/>
      <c r="CYN8"/>
      <c r="CYO8"/>
      <c r="CYP8"/>
      <c r="CYQ8"/>
      <c r="CYR8"/>
      <c r="CYS8"/>
      <c r="CYT8"/>
      <c r="CYU8"/>
      <c r="CYV8"/>
      <c r="CYW8"/>
      <c r="CYX8"/>
      <c r="CYY8"/>
      <c r="CYZ8"/>
      <c r="CZA8"/>
      <c r="CZB8"/>
      <c r="CZC8"/>
      <c r="CZD8"/>
      <c r="CZE8"/>
      <c r="CZF8"/>
      <c r="CZG8"/>
      <c r="CZH8"/>
      <c r="CZI8"/>
      <c r="CZJ8"/>
      <c r="CZK8"/>
      <c r="CZL8"/>
      <c r="CZM8"/>
      <c r="CZN8"/>
      <c r="CZO8"/>
      <c r="CZP8"/>
      <c r="CZQ8"/>
      <c r="CZR8"/>
      <c r="CZS8"/>
      <c r="CZT8"/>
      <c r="CZU8"/>
      <c r="CZV8"/>
      <c r="CZW8"/>
      <c r="CZX8"/>
      <c r="CZY8"/>
      <c r="CZZ8"/>
      <c r="DAA8"/>
      <c r="DAB8"/>
      <c r="DAC8"/>
      <c r="DAD8"/>
      <c r="DAE8"/>
      <c r="DAF8"/>
      <c r="DAG8"/>
      <c r="DAH8"/>
      <c r="DAI8"/>
      <c r="DAJ8"/>
      <c r="DAK8"/>
      <c r="DAL8"/>
      <c r="DAM8"/>
      <c r="DAN8"/>
      <c r="DAO8"/>
      <c r="DAP8"/>
      <c r="DAQ8"/>
      <c r="DAR8"/>
      <c r="DAS8"/>
      <c r="DAT8"/>
      <c r="DAU8"/>
      <c r="DAV8"/>
      <c r="DAW8"/>
      <c r="DAX8"/>
      <c r="DAY8"/>
      <c r="DAZ8"/>
      <c r="DBA8"/>
      <c r="DBB8"/>
      <c r="DBC8"/>
      <c r="DBD8"/>
      <c r="DBE8"/>
      <c r="DBF8"/>
      <c r="DBG8"/>
      <c r="DBH8"/>
      <c r="DBI8"/>
      <c r="DBJ8"/>
      <c r="DBK8"/>
      <c r="DBL8"/>
      <c r="DBM8"/>
      <c r="DBN8"/>
      <c r="DBO8"/>
      <c r="DBP8"/>
      <c r="DBQ8"/>
      <c r="DBR8"/>
      <c r="DBS8"/>
      <c r="DBT8"/>
      <c r="DBU8"/>
      <c r="DBV8"/>
      <c r="DBW8"/>
      <c r="DBX8"/>
      <c r="DBY8"/>
      <c r="DBZ8"/>
      <c r="DCA8"/>
      <c r="DCB8"/>
      <c r="DCC8"/>
      <c r="DCD8"/>
      <c r="DCE8"/>
      <c r="DCF8"/>
      <c r="DCG8"/>
      <c r="DCH8"/>
      <c r="DCI8"/>
      <c r="DCJ8"/>
      <c r="DCK8"/>
      <c r="DCL8"/>
      <c r="DCM8"/>
      <c r="DCN8"/>
      <c r="DCO8"/>
      <c r="DCP8"/>
      <c r="DCQ8"/>
      <c r="DCR8"/>
      <c r="DCS8"/>
      <c r="DCT8"/>
      <c r="DCU8"/>
      <c r="DCV8"/>
      <c r="DCW8"/>
      <c r="DCX8"/>
      <c r="DCY8"/>
      <c r="DCZ8"/>
      <c r="DDA8"/>
      <c r="DDB8"/>
      <c r="DDC8"/>
      <c r="DDD8"/>
      <c r="DDE8"/>
      <c r="DDF8"/>
      <c r="DDG8"/>
      <c r="DDH8"/>
      <c r="DDI8"/>
      <c r="DDJ8"/>
      <c r="DDK8"/>
      <c r="DDL8"/>
      <c r="DDM8"/>
      <c r="DDN8"/>
      <c r="DDO8"/>
      <c r="DDP8"/>
      <c r="DDQ8"/>
      <c r="DDR8"/>
      <c r="DDS8"/>
      <c r="DDT8"/>
      <c r="DDU8"/>
      <c r="DDV8"/>
      <c r="DDW8"/>
      <c r="DDX8"/>
      <c r="DDY8"/>
      <c r="DDZ8"/>
      <c r="DEA8"/>
      <c r="DEB8"/>
      <c r="DEC8"/>
      <c r="DED8"/>
      <c r="DEE8"/>
      <c r="DEF8"/>
      <c r="DEG8"/>
      <c r="DEH8"/>
      <c r="DEI8"/>
      <c r="DEJ8"/>
      <c r="DEK8"/>
      <c r="DEL8"/>
      <c r="DEM8"/>
      <c r="DEN8"/>
      <c r="DEO8"/>
      <c r="DEP8"/>
      <c r="DEQ8"/>
      <c r="DER8"/>
      <c r="DES8"/>
      <c r="DET8"/>
      <c r="DEU8"/>
      <c r="DEV8"/>
      <c r="DEW8"/>
      <c r="DEX8"/>
      <c r="DEY8"/>
      <c r="DEZ8"/>
      <c r="DFA8"/>
      <c r="DFB8"/>
      <c r="DFC8"/>
      <c r="DFD8"/>
      <c r="DFE8"/>
      <c r="DFF8"/>
      <c r="DFG8"/>
      <c r="DFH8"/>
      <c r="DFI8"/>
      <c r="DFJ8"/>
      <c r="DFK8"/>
      <c r="DFL8"/>
      <c r="DFM8"/>
      <c r="DFN8"/>
      <c r="DFO8"/>
      <c r="DFP8"/>
      <c r="DFQ8"/>
      <c r="DFR8"/>
      <c r="DFS8"/>
      <c r="DFT8"/>
      <c r="DFU8"/>
      <c r="DFV8"/>
      <c r="DFW8"/>
      <c r="DFX8"/>
      <c r="DFY8"/>
      <c r="DFZ8"/>
      <c r="DGA8"/>
      <c r="DGB8"/>
      <c r="DGC8"/>
      <c r="DGD8"/>
      <c r="DGE8"/>
      <c r="DGF8"/>
      <c r="DGG8"/>
      <c r="DGH8"/>
      <c r="DGI8"/>
      <c r="DGJ8"/>
      <c r="DGK8"/>
      <c r="DGL8"/>
      <c r="DGM8"/>
      <c r="DGN8"/>
      <c r="DGO8"/>
      <c r="DGP8"/>
      <c r="DGQ8"/>
      <c r="DGR8"/>
      <c r="DGS8"/>
      <c r="DGT8"/>
      <c r="DGU8"/>
      <c r="DGV8"/>
      <c r="DGW8"/>
      <c r="DGX8"/>
      <c r="DGY8"/>
      <c r="DGZ8"/>
      <c r="DHA8"/>
      <c r="DHB8"/>
      <c r="DHC8"/>
      <c r="DHD8"/>
      <c r="DHE8"/>
      <c r="DHF8"/>
      <c r="DHG8"/>
      <c r="DHH8"/>
      <c r="DHI8"/>
      <c r="DHJ8"/>
      <c r="DHK8"/>
      <c r="DHL8"/>
      <c r="DHM8"/>
      <c r="DHN8"/>
      <c r="DHO8"/>
      <c r="DHP8"/>
      <c r="DHQ8"/>
      <c r="DHR8"/>
      <c r="DHS8"/>
      <c r="DHT8"/>
      <c r="DHU8"/>
      <c r="DHV8"/>
      <c r="DHW8"/>
      <c r="DHX8"/>
      <c r="DHY8"/>
      <c r="DHZ8"/>
      <c r="DIA8"/>
      <c r="DIB8"/>
      <c r="DIC8"/>
      <c r="DID8"/>
      <c r="DIE8"/>
      <c r="DIF8"/>
      <c r="DIG8"/>
      <c r="DIH8"/>
      <c r="DII8"/>
      <c r="DIJ8"/>
      <c r="DIK8"/>
      <c r="DIL8"/>
      <c r="DIM8"/>
      <c r="DIN8"/>
      <c r="DIO8"/>
      <c r="DIP8"/>
      <c r="DIQ8"/>
      <c r="DIR8"/>
      <c r="DIS8"/>
      <c r="DIT8"/>
      <c r="DIU8"/>
      <c r="DIV8"/>
      <c r="DIW8"/>
      <c r="DIX8"/>
      <c r="DIY8"/>
      <c r="DIZ8"/>
      <c r="DJA8"/>
      <c r="DJB8"/>
      <c r="DJC8"/>
      <c r="DJD8"/>
      <c r="DJE8"/>
      <c r="DJF8"/>
      <c r="DJG8"/>
      <c r="DJH8"/>
      <c r="DJI8"/>
      <c r="DJJ8"/>
      <c r="DJK8"/>
      <c r="DJL8"/>
      <c r="DJM8"/>
      <c r="DJN8"/>
      <c r="DJO8"/>
      <c r="DJP8"/>
      <c r="DJQ8"/>
      <c r="DJR8"/>
      <c r="DJS8"/>
      <c r="DJT8"/>
      <c r="DJU8"/>
      <c r="DJV8"/>
      <c r="DJW8"/>
      <c r="DJX8"/>
      <c r="DJY8"/>
      <c r="DJZ8"/>
      <c r="DKA8"/>
      <c r="DKB8"/>
      <c r="DKC8"/>
      <c r="DKD8"/>
      <c r="DKE8"/>
      <c r="DKF8"/>
      <c r="DKG8"/>
      <c r="DKH8"/>
      <c r="DKI8"/>
      <c r="DKJ8"/>
      <c r="DKK8"/>
      <c r="DKL8"/>
      <c r="DKM8"/>
      <c r="DKN8"/>
      <c r="DKO8"/>
      <c r="DKP8"/>
      <c r="DKQ8"/>
      <c r="DKR8"/>
      <c r="DKS8"/>
      <c r="DKT8"/>
      <c r="DKU8"/>
      <c r="DKV8"/>
      <c r="DKW8"/>
      <c r="DKX8"/>
      <c r="DKY8"/>
      <c r="DKZ8"/>
      <c r="DLA8"/>
      <c r="DLB8"/>
      <c r="DLC8"/>
      <c r="DLD8"/>
      <c r="DLE8"/>
      <c r="DLF8"/>
      <c r="DLG8"/>
      <c r="DLH8"/>
      <c r="DLI8"/>
      <c r="DLJ8"/>
      <c r="DLK8"/>
      <c r="DLL8"/>
      <c r="DLM8"/>
      <c r="DLN8"/>
      <c r="DLO8"/>
      <c r="DLP8"/>
      <c r="DLQ8"/>
      <c r="DLR8"/>
      <c r="DLS8"/>
      <c r="DLT8"/>
      <c r="DLU8"/>
      <c r="DLV8"/>
      <c r="DLW8"/>
      <c r="DLX8"/>
      <c r="DLY8"/>
      <c r="DLZ8"/>
      <c r="DMA8"/>
      <c r="DMB8"/>
      <c r="DMC8"/>
      <c r="DMD8"/>
      <c r="DME8"/>
      <c r="DMF8"/>
      <c r="DMG8"/>
      <c r="DMH8"/>
      <c r="DMI8"/>
      <c r="DMJ8"/>
      <c r="DMK8"/>
      <c r="DML8"/>
      <c r="DMM8"/>
      <c r="DMN8"/>
      <c r="DMO8"/>
      <c r="DMP8"/>
      <c r="DMQ8"/>
      <c r="DMR8"/>
      <c r="DMS8"/>
      <c r="DMT8"/>
      <c r="DMU8"/>
      <c r="DMV8"/>
      <c r="DMW8"/>
      <c r="DMX8"/>
      <c r="DMY8"/>
      <c r="DMZ8"/>
      <c r="DNA8"/>
      <c r="DNB8"/>
      <c r="DNC8"/>
      <c r="DND8"/>
      <c r="DNE8"/>
      <c r="DNF8"/>
      <c r="DNG8"/>
      <c r="DNH8"/>
      <c r="DNI8"/>
      <c r="DNJ8"/>
      <c r="DNK8"/>
      <c r="DNL8"/>
      <c r="DNM8"/>
      <c r="DNN8"/>
      <c r="DNO8"/>
      <c r="DNP8"/>
      <c r="DNQ8"/>
      <c r="DNR8"/>
      <c r="DNS8"/>
      <c r="DNT8"/>
      <c r="DNU8"/>
      <c r="DNV8"/>
      <c r="DNW8"/>
      <c r="DNX8"/>
      <c r="DNY8"/>
      <c r="DNZ8"/>
      <c r="DOA8"/>
      <c r="DOB8"/>
      <c r="DOC8"/>
      <c r="DOD8"/>
      <c r="DOE8"/>
      <c r="DOF8"/>
      <c r="DOG8"/>
      <c r="DOH8"/>
      <c r="DOI8"/>
      <c r="DOJ8"/>
      <c r="DOK8"/>
      <c r="DOL8"/>
      <c r="DOM8"/>
      <c r="DON8"/>
      <c r="DOO8"/>
      <c r="DOP8"/>
      <c r="DOQ8"/>
      <c r="DOR8"/>
      <c r="DOS8"/>
      <c r="DOT8"/>
      <c r="DOU8"/>
      <c r="DOV8"/>
      <c r="DOW8"/>
      <c r="DOX8"/>
      <c r="DOY8"/>
      <c r="DOZ8"/>
      <c r="DPA8"/>
      <c r="DPB8"/>
      <c r="DPC8"/>
      <c r="DPD8"/>
      <c r="DPE8"/>
      <c r="DPF8"/>
      <c r="DPG8"/>
      <c r="DPH8"/>
      <c r="DPI8"/>
      <c r="DPJ8"/>
      <c r="DPK8"/>
      <c r="DPL8"/>
      <c r="DPM8"/>
      <c r="DPN8"/>
      <c r="DPO8"/>
      <c r="DPP8"/>
      <c r="DPQ8"/>
      <c r="DPR8"/>
      <c r="DPS8"/>
      <c r="DPT8"/>
      <c r="DPU8"/>
      <c r="DPV8"/>
      <c r="DPW8"/>
      <c r="DPX8"/>
      <c r="DPY8"/>
      <c r="DPZ8"/>
      <c r="DQA8"/>
      <c r="DQB8"/>
      <c r="DQC8"/>
      <c r="DQD8"/>
      <c r="DQE8"/>
      <c r="DQF8"/>
      <c r="DQG8"/>
      <c r="DQH8"/>
      <c r="DQI8"/>
      <c r="DQJ8"/>
      <c r="DQK8"/>
      <c r="DQL8"/>
      <c r="DQM8"/>
      <c r="DQN8"/>
      <c r="DQO8"/>
      <c r="DQP8"/>
      <c r="DQQ8"/>
      <c r="DQR8"/>
      <c r="DQS8"/>
      <c r="DQT8"/>
      <c r="DQU8"/>
      <c r="DQV8"/>
      <c r="DQW8"/>
      <c r="DQX8"/>
      <c r="DQY8"/>
      <c r="DQZ8"/>
      <c r="DRA8"/>
      <c r="DRB8"/>
      <c r="DRC8"/>
      <c r="DRD8"/>
      <c r="DRE8"/>
      <c r="DRF8"/>
      <c r="DRG8"/>
      <c r="DRH8"/>
      <c r="DRI8"/>
      <c r="DRJ8"/>
      <c r="DRK8"/>
      <c r="DRL8"/>
      <c r="DRM8"/>
      <c r="DRN8"/>
      <c r="DRO8"/>
      <c r="DRP8"/>
      <c r="DRQ8"/>
      <c r="DRR8"/>
      <c r="DRS8"/>
      <c r="DRT8"/>
      <c r="DRU8"/>
      <c r="DRV8"/>
      <c r="DRW8"/>
      <c r="DRX8"/>
      <c r="DRY8"/>
      <c r="DRZ8"/>
      <c r="DSA8"/>
      <c r="DSB8"/>
      <c r="DSC8"/>
      <c r="DSD8"/>
      <c r="DSE8"/>
      <c r="DSF8"/>
      <c r="DSG8"/>
      <c r="DSH8"/>
      <c r="DSI8"/>
      <c r="DSJ8"/>
      <c r="DSK8"/>
      <c r="DSL8"/>
      <c r="DSM8"/>
      <c r="DSN8"/>
      <c r="DSO8"/>
      <c r="DSP8"/>
      <c r="DSQ8"/>
      <c r="DSR8"/>
      <c r="DSS8"/>
      <c r="DST8"/>
      <c r="DSU8"/>
      <c r="DSV8"/>
      <c r="DSW8"/>
      <c r="DSX8"/>
      <c r="DSY8"/>
      <c r="DSZ8"/>
      <c r="DTA8"/>
      <c r="DTB8"/>
      <c r="DTC8"/>
      <c r="DTD8"/>
      <c r="DTE8"/>
      <c r="DTF8"/>
      <c r="DTG8"/>
      <c r="DTH8"/>
      <c r="DTI8"/>
      <c r="DTJ8"/>
      <c r="DTK8"/>
      <c r="DTL8"/>
      <c r="DTM8"/>
      <c r="DTN8"/>
      <c r="DTO8"/>
      <c r="DTP8"/>
      <c r="DTQ8"/>
      <c r="DTR8"/>
      <c r="DTS8"/>
      <c r="DTT8"/>
      <c r="DTU8"/>
      <c r="DTV8"/>
      <c r="DTW8"/>
      <c r="DTX8"/>
      <c r="DTY8"/>
      <c r="DTZ8"/>
      <c r="DUA8"/>
      <c r="DUB8"/>
      <c r="DUC8"/>
      <c r="DUD8"/>
      <c r="DUE8"/>
      <c r="DUF8"/>
      <c r="DUG8"/>
      <c r="DUH8"/>
      <c r="DUI8"/>
      <c r="DUJ8"/>
      <c r="DUK8"/>
      <c r="DUL8"/>
      <c r="DUM8"/>
      <c r="DUN8"/>
      <c r="DUO8"/>
      <c r="DUP8"/>
      <c r="DUQ8"/>
      <c r="DUR8"/>
      <c r="DUS8"/>
      <c r="DUT8"/>
      <c r="DUU8"/>
      <c r="DUV8"/>
      <c r="DUW8"/>
      <c r="DUX8"/>
      <c r="DUY8"/>
      <c r="DUZ8"/>
      <c r="DVA8"/>
      <c r="DVB8"/>
      <c r="DVC8"/>
      <c r="DVD8"/>
      <c r="DVE8"/>
      <c r="DVF8"/>
      <c r="DVG8"/>
      <c r="DVH8"/>
      <c r="DVI8"/>
      <c r="DVJ8"/>
      <c r="DVK8"/>
      <c r="DVL8"/>
      <c r="DVM8"/>
      <c r="DVN8"/>
      <c r="DVO8"/>
      <c r="DVP8"/>
      <c r="DVQ8"/>
      <c r="DVR8"/>
      <c r="DVS8"/>
      <c r="DVT8"/>
      <c r="DVU8"/>
      <c r="DVV8"/>
      <c r="DVW8"/>
      <c r="DVX8"/>
      <c r="DVY8"/>
      <c r="DVZ8"/>
      <c r="DWA8"/>
      <c r="DWB8"/>
      <c r="DWC8"/>
      <c r="DWD8"/>
      <c r="DWE8"/>
      <c r="DWF8"/>
      <c r="DWG8"/>
      <c r="DWH8"/>
      <c r="DWI8"/>
      <c r="DWJ8"/>
      <c r="DWK8"/>
      <c r="DWL8"/>
      <c r="DWM8"/>
      <c r="DWN8"/>
      <c r="DWO8"/>
      <c r="DWP8"/>
      <c r="DWQ8"/>
      <c r="DWR8"/>
      <c r="DWS8"/>
      <c r="DWT8"/>
      <c r="DWU8"/>
      <c r="DWV8"/>
      <c r="DWW8"/>
      <c r="DWX8"/>
      <c r="DWY8"/>
      <c r="DWZ8"/>
      <c r="DXA8"/>
      <c r="DXB8"/>
      <c r="DXC8"/>
      <c r="DXD8"/>
      <c r="DXE8"/>
      <c r="DXF8"/>
      <c r="DXG8"/>
      <c r="DXH8"/>
      <c r="DXI8"/>
      <c r="DXJ8"/>
      <c r="DXK8"/>
      <c r="DXL8"/>
      <c r="DXM8"/>
      <c r="DXN8"/>
      <c r="DXO8"/>
      <c r="DXP8"/>
      <c r="DXQ8"/>
      <c r="DXR8"/>
      <c r="DXS8"/>
      <c r="DXT8"/>
      <c r="DXU8"/>
      <c r="DXV8"/>
      <c r="DXW8"/>
      <c r="DXX8"/>
      <c r="DXY8"/>
      <c r="DXZ8"/>
      <c r="DYA8"/>
      <c r="DYB8"/>
      <c r="DYC8"/>
      <c r="DYD8"/>
      <c r="DYE8"/>
      <c r="DYF8"/>
      <c r="DYG8"/>
      <c r="DYH8"/>
      <c r="DYI8"/>
      <c r="DYJ8"/>
      <c r="DYK8"/>
      <c r="DYL8"/>
      <c r="DYM8"/>
      <c r="DYN8"/>
      <c r="DYO8"/>
      <c r="DYP8"/>
      <c r="DYQ8"/>
      <c r="DYR8"/>
      <c r="DYS8"/>
      <c r="DYT8"/>
      <c r="DYU8"/>
      <c r="DYV8"/>
      <c r="DYW8"/>
      <c r="DYX8"/>
      <c r="DYY8"/>
      <c r="DYZ8"/>
      <c r="DZA8"/>
      <c r="DZB8"/>
      <c r="DZC8"/>
      <c r="DZD8"/>
      <c r="DZE8"/>
      <c r="DZF8"/>
      <c r="DZG8"/>
      <c r="DZH8"/>
      <c r="DZI8"/>
      <c r="DZJ8"/>
      <c r="DZK8"/>
      <c r="DZL8"/>
      <c r="DZM8"/>
      <c r="DZN8"/>
      <c r="DZO8"/>
      <c r="DZP8"/>
      <c r="DZQ8"/>
      <c r="DZR8"/>
      <c r="DZS8"/>
      <c r="DZT8"/>
      <c r="DZU8"/>
      <c r="DZV8"/>
      <c r="DZW8"/>
      <c r="DZX8"/>
      <c r="DZY8"/>
      <c r="DZZ8"/>
      <c r="EAA8"/>
      <c r="EAB8"/>
      <c r="EAC8"/>
      <c r="EAD8"/>
      <c r="EAE8"/>
      <c r="EAF8"/>
      <c r="EAG8"/>
      <c r="EAH8"/>
      <c r="EAI8"/>
      <c r="EAJ8"/>
      <c r="EAK8"/>
      <c r="EAL8"/>
      <c r="EAM8"/>
      <c r="EAN8"/>
      <c r="EAO8"/>
      <c r="EAP8"/>
      <c r="EAQ8"/>
      <c r="EAR8"/>
      <c r="EAS8"/>
      <c r="EAT8"/>
      <c r="EAU8"/>
      <c r="EAV8"/>
      <c r="EAW8"/>
      <c r="EAX8"/>
      <c r="EAY8"/>
      <c r="EAZ8"/>
      <c r="EBA8"/>
      <c r="EBB8"/>
      <c r="EBC8"/>
      <c r="EBD8"/>
      <c r="EBE8"/>
      <c r="EBF8"/>
      <c r="EBG8"/>
      <c r="EBH8"/>
      <c r="EBI8"/>
      <c r="EBJ8"/>
      <c r="EBK8"/>
      <c r="EBL8"/>
      <c r="EBM8"/>
      <c r="EBN8"/>
      <c r="EBO8"/>
      <c r="EBP8"/>
      <c r="EBQ8"/>
      <c r="EBR8"/>
      <c r="EBS8"/>
      <c r="EBT8"/>
      <c r="EBU8"/>
      <c r="EBV8"/>
      <c r="EBW8"/>
      <c r="EBX8"/>
      <c r="EBY8"/>
      <c r="EBZ8"/>
      <c r="ECA8"/>
      <c r="ECB8"/>
      <c r="ECC8"/>
      <c r="ECD8"/>
      <c r="ECE8"/>
      <c r="ECF8"/>
      <c r="ECG8"/>
      <c r="ECH8"/>
      <c r="ECI8"/>
      <c r="ECJ8"/>
      <c r="ECK8"/>
      <c r="ECL8"/>
      <c r="ECM8"/>
      <c r="ECN8"/>
      <c r="ECO8"/>
      <c r="ECP8"/>
      <c r="ECQ8"/>
      <c r="ECR8"/>
      <c r="ECS8"/>
      <c r="ECT8"/>
      <c r="ECU8"/>
      <c r="ECV8"/>
      <c r="ECW8"/>
      <c r="ECX8"/>
      <c r="ECY8"/>
      <c r="ECZ8"/>
      <c r="EDA8"/>
      <c r="EDB8"/>
      <c r="EDC8"/>
      <c r="EDD8"/>
      <c r="EDE8"/>
      <c r="EDF8"/>
      <c r="EDG8"/>
      <c r="EDH8"/>
      <c r="EDI8"/>
      <c r="EDJ8"/>
      <c r="EDK8"/>
      <c r="EDL8"/>
      <c r="EDM8"/>
      <c r="EDN8"/>
      <c r="EDO8"/>
      <c r="EDP8"/>
      <c r="EDQ8"/>
      <c r="EDR8"/>
      <c r="EDS8"/>
      <c r="EDT8"/>
      <c r="EDU8"/>
      <c r="EDV8"/>
      <c r="EDW8"/>
      <c r="EDX8"/>
      <c r="EDY8"/>
      <c r="EDZ8"/>
      <c r="EEA8"/>
      <c r="EEB8"/>
      <c r="EEC8"/>
      <c r="EED8"/>
      <c r="EEE8"/>
      <c r="EEF8"/>
      <c r="EEG8"/>
      <c r="EEH8"/>
      <c r="EEI8"/>
      <c r="EEJ8"/>
      <c r="EEK8"/>
      <c r="EEL8"/>
      <c r="EEM8"/>
      <c r="EEN8"/>
      <c r="EEO8"/>
      <c r="EEP8"/>
      <c r="EEQ8"/>
      <c r="EER8"/>
      <c r="EES8"/>
      <c r="EET8"/>
      <c r="EEU8"/>
      <c r="EEV8"/>
      <c r="EEW8"/>
      <c r="EEX8"/>
      <c r="EEY8"/>
      <c r="EEZ8"/>
      <c r="EFA8"/>
      <c r="EFB8"/>
      <c r="EFC8"/>
      <c r="EFD8"/>
      <c r="EFE8"/>
      <c r="EFF8"/>
      <c r="EFG8"/>
      <c r="EFH8"/>
      <c r="EFI8"/>
      <c r="EFJ8"/>
      <c r="EFK8"/>
      <c r="EFL8"/>
      <c r="EFM8"/>
      <c r="EFN8"/>
      <c r="EFO8"/>
      <c r="EFP8"/>
      <c r="EFQ8"/>
      <c r="EFR8"/>
      <c r="EFS8"/>
      <c r="EFT8"/>
      <c r="EFU8"/>
      <c r="EFV8"/>
      <c r="EFW8"/>
      <c r="EFX8"/>
      <c r="EFY8"/>
      <c r="EFZ8"/>
      <c r="EGA8"/>
      <c r="EGB8"/>
      <c r="EGC8"/>
      <c r="EGD8"/>
      <c r="EGE8"/>
      <c r="EGF8"/>
      <c r="EGG8"/>
      <c r="EGH8"/>
      <c r="EGI8"/>
      <c r="EGJ8"/>
      <c r="EGK8"/>
      <c r="EGL8"/>
      <c r="EGM8"/>
      <c r="EGN8"/>
      <c r="EGO8"/>
      <c r="EGP8"/>
      <c r="EGQ8"/>
      <c r="EGR8"/>
      <c r="EGS8"/>
      <c r="EGT8"/>
      <c r="EGU8"/>
      <c r="EGV8"/>
      <c r="EGW8"/>
      <c r="EGX8"/>
      <c r="EGY8"/>
      <c r="EGZ8"/>
      <c r="EHA8"/>
      <c r="EHB8"/>
      <c r="EHC8"/>
      <c r="EHD8"/>
      <c r="EHE8"/>
      <c r="EHF8"/>
      <c r="EHG8"/>
      <c r="EHH8"/>
      <c r="EHI8"/>
      <c r="EHJ8"/>
      <c r="EHK8"/>
      <c r="EHL8"/>
      <c r="EHM8"/>
      <c r="EHN8"/>
      <c r="EHO8"/>
      <c r="EHP8"/>
      <c r="EHQ8"/>
      <c r="EHR8"/>
      <c r="EHS8"/>
      <c r="EHT8"/>
      <c r="EHU8"/>
      <c r="EHV8"/>
      <c r="EHW8"/>
      <c r="EHX8"/>
      <c r="EHY8"/>
      <c r="EHZ8"/>
      <c r="EIA8"/>
      <c r="EIB8"/>
      <c r="EIC8"/>
      <c r="EID8"/>
      <c r="EIE8"/>
      <c r="EIF8"/>
      <c r="EIG8"/>
      <c r="EIH8"/>
      <c r="EII8"/>
      <c r="EIJ8"/>
      <c r="EIK8"/>
      <c r="EIL8"/>
      <c r="EIM8"/>
      <c r="EIN8"/>
      <c r="EIO8"/>
      <c r="EIP8"/>
      <c r="EIQ8"/>
      <c r="EIR8"/>
      <c r="EIS8"/>
      <c r="EIT8"/>
      <c r="EIU8"/>
      <c r="EIV8"/>
      <c r="EIW8"/>
      <c r="EIX8"/>
      <c r="EIY8"/>
      <c r="EIZ8"/>
      <c r="EJA8"/>
      <c r="EJB8"/>
      <c r="EJC8"/>
      <c r="EJD8"/>
      <c r="EJE8"/>
      <c r="EJF8"/>
      <c r="EJG8"/>
      <c r="EJH8"/>
      <c r="EJI8"/>
      <c r="EJJ8"/>
      <c r="EJK8"/>
      <c r="EJL8"/>
      <c r="EJM8"/>
      <c r="EJN8"/>
      <c r="EJO8"/>
      <c r="EJP8"/>
      <c r="EJQ8"/>
      <c r="EJR8"/>
      <c r="EJS8"/>
      <c r="EJT8"/>
      <c r="EJU8"/>
      <c r="EJV8"/>
      <c r="EJW8"/>
      <c r="EJX8"/>
      <c r="EJY8"/>
      <c r="EJZ8"/>
      <c r="EKA8"/>
      <c r="EKB8"/>
      <c r="EKC8"/>
      <c r="EKD8"/>
      <c r="EKE8"/>
      <c r="EKF8"/>
      <c r="EKG8"/>
      <c r="EKH8"/>
      <c r="EKI8"/>
      <c r="EKJ8"/>
      <c r="EKK8"/>
      <c r="EKL8"/>
      <c r="EKM8"/>
      <c r="EKN8"/>
      <c r="EKO8"/>
      <c r="EKP8"/>
      <c r="EKQ8"/>
      <c r="EKR8"/>
      <c r="EKS8"/>
      <c r="EKT8"/>
      <c r="EKU8"/>
      <c r="EKV8"/>
      <c r="EKW8"/>
      <c r="EKX8"/>
      <c r="EKY8"/>
      <c r="EKZ8"/>
      <c r="ELA8"/>
      <c r="ELB8"/>
      <c r="ELC8"/>
      <c r="ELD8"/>
      <c r="ELE8"/>
      <c r="ELF8"/>
      <c r="ELG8"/>
      <c r="ELH8"/>
      <c r="ELI8"/>
      <c r="ELJ8"/>
      <c r="ELK8"/>
      <c r="ELL8"/>
      <c r="ELM8"/>
      <c r="ELN8"/>
      <c r="ELO8"/>
      <c r="ELP8"/>
      <c r="ELQ8"/>
      <c r="ELR8"/>
      <c r="ELS8"/>
      <c r="ELT8"/>
      <c r="ELU8"/>
      <c r="ELV8"/>
      <c r="ELW8"/>
      <c r="ELX8"/>
      <c r="ELY8"/>
      <c r="ELZ8"/>
      <c r="EMA8"/>
      <c r="EMB8"/>
      <c r="EMC8"/>
      <c r="EMD8"/>
      <c r="EME8"/>
      <c r="EMF8"/>
      <c r="EMG8"/>
      <c r="EMH8"/>
      <c r="EMI8"/>
      <c r="EMJ8"/>
      <c r="EMK8"/>
      <c r="EML8"/>
      <c r="EMM8"/>
      <c r="EMN8"/>
      <c r="EMO8"/>
      <c r="EMP8"/>
      <c r="EMQ8"/>
      <c r="EMR8"/>
      <c r="EMS8"/>
      <c r="EMT8"/>
      <c r="EMU8"/>
      <c r="EMV8"/>
      <c r="EMW8"/>
      <c r="EMX8"/>
      <c r="EMY8"/>
      <c r="EMZ8"/>
      <c r="ENA8"/>
      <c r="ENB8"/>
      <c r="ENC8"/>
      <c r="END8"/>
      <c r="ENE8"/>
      <c r="ENF8"/>
      <c r="ENG8"/>
      <c r="ENH8"/>
      <c r="ENI8"/>
      <c r="ENJ8"/>
      <c r="ENK8"/>
      <c r="ENL8"/>
      <c r="ENM8"/>
      <c r="ENN8"/>
      <c r="ENO8"/>
      <c r="ENP8"/>
      <c r="ENQ8"/>
      <c r="ENR8"/>
      <c r="ENS8"/>
      <c r="ENT8"/>
      <c r="ENU8"/>
      <c r="ENV8"/>
      <c r="ENW8"/>
      <c r="ENX8"/>
      <c r="ENY8"/>
      <c r="ENZ8"/>
      <c r="EOA8"/>
      <c r="EOB8"/>
      <c r="EOC8"/>
      <c r="EOD8"/>
      <c r="EOE8"/>
      <c r="EOF8"/>
      <c r="EOG8"/>
      <c r="EOH8"/>
      <c r="EOI8"/>
      <c r="EOJ8"/>
      <c r="EOK8"/>
      <c r="EOL8"/>
      <c r="EOM8"/>
      <c r="EON8"/>
      <c r="EOO8"/>
      <c r="EOP8"/>
      <c r="EOQ8"/>
      <c r="EOR8"/>
      <c r="EOS8"/>
      <c r="EOT8"/>
      <c r="EOU8"/>
      <c r="EOV8"/>
      <c r="EOW8"/>
      <c r="EOX8"/>
      <c r="EOY8"/>
      <c r="EOZ8"/>
      <c r="EPA8"/>
      <c r="EPB8"/>
      <c r="EPC8"/>
      <c r="EPD8"/>
      <c r="EPE8"/>
      <c r="EPF8"/>
      <c r="EPG8"/>
      <c r="EPH8"/>
      <c r="EPI8"/>
      <c r="EPJ8"/>
      <c r="EPK8"/>
      <c r="EPL8"/>
      <c r="EPM8"/>
      <c r="EPN8"/>
      <c r="EPO8"/>
      <c r="EPP8"/>
      <c r="EPQ8"/>
      <c r="EPR8"/>
      <c r="EPS8"/>
      <c r="EPT8"/>
      <c r="EPU8"/>
      <c r="EPV8"/>
      <c r="EPW8"/>
      <c r="EPX8"/>
      <c r="EPY8"/>
      <c r="EPZ8"/>
      <c r="EQA8"/>
      <c r="EQB8"/>
      <c r="EQC8"/>
      <c r="EQD8"/>
      <c r="EQE8"/>
      <c r="EQF8"/>
      <c r="EQG8"/>
      <c r="EQH8"/>
      <c r="EQI8"/>
      <c r="EQJ8"/>
      <c r="EQK8"/>
      <c r="EQL8"/>
      <c r="EQM8"/>
      <c r="EQN8"/>
      <c r="EQO8"/>
      <c r="EQP8"/>
      <c r="EQQ8"/>
      <c r="EQR8"/>
      <c r="EQS8"/>
      <c r="EQT8"/>
      <c r="EQU8"/>
      <c r="EQV8"/>
      <c r="EQW8"/>
      <c r="EQX8"/>
      <c r="EQY8"/>
      <c r="EQZ8"/>
      <c r="ERA8"/>
      <c r="ERB8"/>
      <c r="ERC8"/>
      <c r="ERD8"/>
      <c r="ERE8"/>
      <c r="ERF8"/>
      <c r="ERG8"/>
      <c r="ERH8"/>
      <c r="ERI8"/>
      <c r="ERJ8"/>
      <c r="ERK8"/>
      <c r="ERL8"/>
      <c r="ERM8"/>
      <c r="ERN8"/>
      <c r="ERO8"/>
      <c r="ERP8"/>
      <c r="ERQ8"/>
      <c r="ERR8"/>
      <c r="ERS8"/>
      <c r="ERT8"/>
      <c r="ERU8"/>
      <c r="ERV8"/>
      <c r="ERW8"/>
      <c r="ERX8"/>
      <c r="ERY8"/>
      <c r="ERZ8"/>
      <c r="ESA8"/>
      <c r="ESB8"/>
      <c r="ESC8"/>
      <c r="ESD8"/>
      <c r="ESE8"/>
      <c r="ESF8"/>
      <c r="ESG8"/>
      <c r="ESH8"/>
      <c r="ESI8"/>
      <c r="ESJ8"/>
      <c r="ESK8"/>
      <c r="ESL8"/>
      <c r="ESM8"/>
      <c r="ESN8"/>
      <c r="ESO8"/>
      <c r="ESP8"/>
      <c r="ESQ8"/>
      <c r="ESR8"/>
      <c r="ESS8"/>
      <c r="EST8"/>
      <c r="ESU8"/>
      <c r="ESV8"/>
      <c r="ESW8"/>
      <c r="ESX8"/>
      <c r="ESY8"/>
      <c r="ESZ8"/>
      <c r="ETA8"/>
      <c r="ETB8"/>
      <c r="ETC8"/>
      <c r="ETD8"/>
      <c r="ETE8"/>
      <c r="ETF8"/>
      <c r="ETG8"/>
      <c r="ETH8"/>
      <c r="ETI8"/>
      <c r="ETJ8"/>
      <c r="ETK8"/>
      <c r="ETL8"/>
      <c r="ETM8"/>
      <c r="ETN8"/>
      <c r="ETO8"/>
      <c r="ETP8"/>
      <c r="ETQ8"/>
      <c r="ETR8"/>
      <c r="ETS8"/>
      <c r="ETT8"/>
      <c r="ETU8"/>
      <c r="ETV8"/>
      <c r="ETW8"/>
      <c r="ETX8"/>
      <c r="ETY8"/>
      <c r="ETZ8"/>
      <c r="EUA8"/>
      <c r="EUB8"/>
      <c r="EUC8"/>
      <c r="EUD8"/>
      <c r="EUE8"/>
      <c r="EUF8"/>
      <c r="EUG8"/>
      <c r="EUH8"/>
      <c r="EUI8"/>
      <c r="EUJ8"/>
      <c r="EUK8"/>
      <c r="EUL8"/>
      <c r="EUM8"/>
      <c r="EUN8"/>
      <c r="EUO8"/>
      <c r="EUP8"/>
      <c r="EUQ8"/>
      <c r="EUR8"/>
      <c r="EUS8"/>
      <c r="EUT8"/>
      <c r="EUU8"/>
      <c r="EUV8"/>
      <c r="EUW8"/>
      <c r="EUX8"/>
      <c r="EUY8"/>
      <c r="EUZ8"/>
      <c r="EVA8"/>
      <c r="EVB8"/>
      <c r="EVC8"/>
      <c r="EVD8"/>
      <c r="EVE8"/>
      <c r="EVF8"/>
      <c r="EVG8"/>
      <c r="EVH8"/>
      <c r="EVI8"/>
      <c r="EVJ8"/>
      <c r="EVK8"/>
      <c r="EVL8"/>
      <c r="EVM8"/>
      <c r="EVN8"/>
      <c r="EVO8"/>
      <c r="EVP8"/>
      <c r="EVQ8"/>
      <c r="EVR8"/>
      <c r="EVS8"/>
      <c r="EVT8"/>
      <c r="EVU8"/>
      <c r="EVV8"/>
      <c r="EVW8"/>
      <c r="EVX8"/>
      <c r="EVY8"/>
      <c r="EVZ8"/>
      <c r="EWA8"/>
      <c r="EWB8"/>
      <c r="EWC8"/>
      <c r="EWD8"/>
      <c r="EWE8"/>
      <c r="EWF8"/>
      <c r="EWG8"/>
      <c r="EWH8"/>
      <c r="EWI8"/>
      <c r="EWJ8"/>
      <c r="EWK8"/>
      <c r="EWL8"/>
      <c r="EWM8"/>
      <c r="EWN8"/>
      <c r="EWO8"/>
      <c r="EWP8"/>
      <c r="EWQ8"/>
      <c r="EWR8"/>
      <c r="EWS8"/>
      <c r="EWT8"/>
      <c r="EWU8"/>
      <c r="EWV8"/>
      <c r="EWW8"/>
      <c r="EWX8"/>
      <c r="EWY8"/>
      <c r="EWZ8"/>
      <c r="EXA8"/>
      <c r="EXB8"/>
      <c r="EXC8"/>
      <c r="EXD8"/>
      <c r="EXE8"/>
      <c r="EXF8"/>
      <c r="EXG8"/>
      <c r="EXH8"/>
      <c r="EXI8"/>
      <c r="EXJ8"/>
      <c r="EXK8"/>
      <c r="EXL8"/>
      <c r="EXM8"/>
      <c r="EXN8"/>
      <c r="EXO8"/>
      <c r="EXP8"/>
      <c r="EXQ8"/>
      <c r="EXR8"/>
      <c r="EXS8"/>
      <c r="EXT8"/>
      <c r="EXU8"/>
      <c r="EXV8"/>
      <c r="EXW8"/>
      <c r="EXX8"/>
      <c r="EXY8"/>
      <c r="EXZ8"/>
      <c r="EYA8"/>
      <c r="EYB8"/>
      <c r="EYC8"/>
      <c r="EYD8"/>
      <c r="EYE8"/>
      <c r="EYF8"/>
      <c r="EYG8"/>
      <c r="EYH8"/>
      <c r="EYI8"/>
      <c r="EYJ8"/>
      <c r="EYK8"/>
      <c r="EYL8"/>
      <c r="EYM8"/>
      <c r="EYN8"/>
      <c r="EYO8"/>
      <c r="EYP8"/>
      <c r="EYQ8"/>
      <c r="EYR8"/>
      <c r="EYS8"/>
      <c r="EYT8"/>
      <c r="EYU8"/>
      <c r="EYV8"/>
      <c r="EYW8"/>
      <c r="EYX8"/>
      <c r="EYY8"/>
      <c r="EYZ8"/>
      <c r="EZA8"/>
      <c r="EZB8"/>
      <c r="EZC8"/>
      <c r="EZD8"/>
      <c r="EZE8"/>
      <c r="EZF8"/>
      <c r="EZG8"/>
      <c r="EZH8"/>
      <c r="EZI8"/>
      <c r="EZJ8"/>
      <c r="EZK8"/>
      <c r="EZL8"/>
      <c r="EZM8"/>
      <c r="EZN8"/>
      <c r="EZO8"/>
      <c r="EZP8"/>
      <c r="EZQ8"/>
      <c r="EZR8"/>
      <c r="EZS8"/>
      <c r="EZT8"/>
      <c r="EZU8"/>
      <c r="EZV8"/>
      <c r="EZW8"/>
      <c r="EZX8"/>
      <c r="EZY8"/>
      <c r="EZZ8"/>
      <c r="FAA8"/>
      <c r="FAB8"/>
      <c r="FAC8"/>
      <c r="FAD8"/>
      <c r="FAE8"/>
      <c r="FAF8"/>
      <c r="FAG8"/>
      <c r="FAH8"/>
      <c r="FAI8"/>
      <c r="FAJ8"/>
      <c r="FAK8"/>
      <c r="FAL8"/>
      <c r="FAM8"/>
      <c r="FAN8"/>
      <c r="FAO8"/>
      <c r="FAP8"/>
      <c r="FAQ8"/>
      <c r="FAR8"/>
      <c r="FAS8"/>
      <c r="FAT8"/>
      <c r="FAU8"/>
      <c r="FAV8"/>
      <c r="FAW8"/>
      <c r="FAX8"/>
      <c r="FAY8"/>
      <c r="FAZ8"/>
      <c r="FBA8"/>
      <c r="FBB8"/>
      <c r="FBC8"/>
      <c r="FBD8"/>
      <c r="FBE8"/>
      <c r="FBF8"/>
      <c r="FBG8"/>
      <c r="FBH8"/>
      <c r="FBI8"/>
      <c r="FBJ8"/>
      <c r="FBK8"/>
      <c r="FBL8"/>
      <c r="FBM8"/>
      <c r="FBN8"/>
      <c r="FBO8"/>
      <c r="FBP8"/>
      <c r="FBQ8"/>
      <c r="FBR8"/>
      <c r="FBS8"/>
      <c r="FBT8"/>
      <c r="FBU8"/>
      <c r="FBV8"/>
      <c r="FBW8"/>
      <c r="FBX8"/>
      <c r="FBY8"/>
      <c r="FBZ8"/>
      <c r="FCA8"/>
      <c r="FCB8"/>
      <c r="FCC8"/>
      <c r="FCD8"/>
      <c r="FCE8"/>
      <c r="FCF8"/>
      <c r="FCG8"/>
      <c r="FCH8"/>
      <c r="FCI8"/>
      <c r="FCJ8"/>
      <c r="FCK8"/>
      <c r="FCL8"/>
      <c r="FCM8"/>
      <c r="FCN8"/>
      <c r="FCO8"/>
      <c r="FCP8"/>
      <c r="FCQ8"/>
      <c r="FCR8"/>
      <c r="FCS8"/>
      <c r="FCT8"/>
      <c r="FCU8"/>
      <c r="FCV8"/>
      <c r="FCW8"/>
      <c r="FCX8"/>
      <c r="FCY8"/>
      <c r="FCZ8"/>
      <c r="FDA8"/>
      <c r="FDB8"/>
      <c r="FDC8"/>
      <c r="FDD8"/>
      <c r="FDE8"/>
      <c r="FDF8"/>
      <c r="FDG8"/>
      <c r="FDH8"/>
      <c r="FDI8"/>
      <c r="FDJ8"/>
      <c r="FDK8"/>
      <c r="FDL8"/>
      <c r="FDM8"/>
      <c r="FDN8"/>
      <c r="FDO8"/>
      <c r="FDP8"/>
      <c r="FDQ8"/>
      <c r="FDR8"/>
      <c r="FDS8"/>
      <c r="FDT8"/>
      <c r="FDU8"/>
      <c r="FDV8"/>
      <c r="FDW8"/>
      <c r="FDX8"/>
      <c r="FDY8"/>
      <c r="FDZ8"/>
      <c r="FEA8"/>
      <c r="FEB8"/>
      <c r="FEC8"/>
      <c r="FED8"/>
      <c r="FEE8"/>
      <c r="FEF8"/>
      <c r="FEG8"/>
      <c r="FEH8"/>
      <c r="FEI8"/>
      <c r="FEJ8"/>
      <c r="FEK8"/>
      <c r="FEL8"/>
      <c r="FEM8"/>
      <c r="FEN8"/>
      <c r="FEO8"/>
      <c r="FEP8"/>
      <c r="FEQ8"/>
      <c r="FER8"/>
      <c r="FES8"/>
      <c r="FET8"/>
      <c r="FEU8"/>
      <c r="FEV8"/>
      <c r="FEW8"/>
      <c r="FEX8"/>
      <c r="FEY8"/>
      <c r="FEZ8"/>
      <c r="FFA8"/>
      <c r="FFB8"/>
      <c r="FFC8"/>
      <c r="FFD8"/>
      <c r="FFE8"/>
      <c r="FFF8"/>
      <c r="FFG8"/>
      <c r="FFH8"/>
      <c r="FFI8"/>
      <c r="FFJ8"/>
      <c r="FFK8"/>
      <c r="FFL8"/>
      <c r="FFM8"/>
      <c r="FFN8"/>
      <c r="FFO8"/>
      <c r="FFP8"/>
      <c r="FFQ8"/>
      <c r="FFR8"/>
      <c r="FFS8"/>
      <c r="FFT8"/>
      <c r="FFU8"/>
      <c r="FFV8"/>
      <c r="FFW8"/>
      <c r="FFX8"/>
      <c r="FFY8"/>
      <c r="FFZ8"/>
      <c r="FGA8"/>
      <c r="FGB8"/>
      <c r="FGC8"/>
      <c r="FGD8"/>
      <c r="FGE8"/>
      <c r="FGF8"/>
      <c r="FGG8"/>
      <c r="FGH8"/>
      <c r="FGI8"/>
      <c r="FGJ8"/>
      <c r="FGK8"/>
      <c r="FGL8"/>
      <c r="FGM8"/>
      <c r="FGN8"/>
      <c r="FGO8"/>
      <c r="FGP8"/>
      <c r="FGQ8"/>
      <c r="FGR8"/>
      <c r="FGS8"/>
      <c r="FGT8"/>
      <c r="FGU8"/>
      <c r="FGV8"/>
      <c r="FGW8"/>
      <c r="FGX8"/>
      <c r="FGY8"/>
      <c r="FGZ8"/>
      <c r="FHA8"/>
      <c r="FHB8"/>
      <c r="FHC8"/>
      <c r="FHD8"/>
      <c r="FHE8"/>
      <c r="FHF8"/>
      <c r="FHG8"/>
      <c r="FHH8"/>
      <c r="FHI8"/>
      <c r="FHJ8"/>
      <c r="FHK8"/>
      <c r="FHL8"/>
      <c r="FHM8"/>
      <c r="FHN8"/>
      <c r="FHO8"/>
      <c r="FHP8"/>
      <c r="FHQ8"/>
      <c r="FHR8"/>
      <c r="FHS8"/>
      <c r="FHT8"/>
      <c r="FHU8"/>
      <c r="FHV8"/>
      <c r="FHW8"/>
      <c r="FHX8"/>
      <c r="FHY8"/>
      <c r="FHZ8"/>
      <c r="FIA8"/>
      <c r="FIB8"/>
      <c r="FIC8"/>
      <c r="FID8"/>
      <c r="FIE8"/>
      <c r="FIF8"/>
      <c r="FIG8"/>
      <c r="FIH8"/>
      <c r="FII8"/>
      <c r="FIJ8"/>
      <c r="FIK8"/>
      <c r="FIL8"/>
      <c r="FIM8"/>
      <c r="FIN8"/>
      <c r="FIO8"/>
      <c r="FIP8"/>
      <c r="FIQ8"/>
      <c r="FIR8"/>
      <c r="FIS8"/>
      <c r="FIT8"/>
      <c r="FIU8"/>
      <c r="FIV8"/>
      <c r="FIW8"/>
      <c r="FIX8"/>
      <c r="FIY8"/>
      <c r="FIZ8"/>
      <c r="FJA8"/>
      <c r="FJB8"/>
      <c r="FJC8"/>
      <c r="FJD8"/>
      <c r="FJE8"/>
      <c r="FJF8"/>
      <c r="FJG8"/>
      <c r="FJH8"/>
      <c r="FJI8"/>
      <c r="FJJ8"/>
      <c r="FJK8"/>
      <c r="FJL8"/>
      <c r="FJM8"/>
      <c r="FJN8"/>
      <c r="FJO8"/>
      <c r="FJP8"/>
      <c r="FJQ8"/>
      <c r="FJR8"/>
      <c r="FJS8"/>
      <c r="FJT8"/>
      <c r="FJU8"/>
      <c r="FJV8"/>
      <c r="FJW8"/>
      <c r="FJX8"/>
      <c r="FJY8"/>
      <c r="FJZ8"/>
      <c r="FKA8"/>
      <c r="FKB8"/>
      <c r="FKC8"/>
      <c r="FKD8"/>
      <c r="FKE8"/>
      <c r="FKF8"/>
      <c r="FKG8"/>
      <c r="FKH8"/>
      <c r="FKI8"/>
      <c r="FKJ8"/>
      <c r="FKK8"/>
      <c r="FKL8"/>
      <c r="FKM8"/>
      <c r="FKN8"/>
      <c r="FKO8"/>
      <c r="FKP8"/>
      <c r="FKQ8"/>
      <c r="FKR8"/>
      <c r="FKS8"/>
      <c r="FKT8"/>
      <c r="FKU8"/>
      <c r="FKV8"/>
      <c r="FKW8"/>
      <c r="FKX8"/>
      <c r="FKY8"/>
      <c r="FKZ8"/>
      <c r="FLA8"/>
      <c r="FLB8"/>
      <c r="FLC8"/>
      <c r="FLD8"/>
      <c r="FLE8"/>
      <c r="FLF8"/>
      <c r="FLG8"/>
      <c r="FLH8"/>
      <c r="FLI8"/>
      <c r="FLJ8"/>
      <c r="FLK8"/>
      <c r="FLL8"/>
      <c r="FLM8"/>
      <c r="FLN8"/>
      <c r="FLO8"/>
      <c r="FLP8"/>
      <c r="FLQ8"/>
      <c r="FLR8"/>
      <c r="FLS8"/>
      <c r="FLT8"/>
      <c r="FLU8"/>
      <c r="FLV8"/>
      <c r="FLW8"/>
      <c r="FLX8"/>
      <c r="FLY8"/>
      <c r="FLZ8"/>
      <c r="FMA8"/>
      <c r="FMB8"/>
      <c r="FMC8"/>
      <c r="FMD8"/>
      <c r="FME8"/>
      <c r="FMF8"/>
      <c r="FMG8"/>
      <c r="FMH8"/>
      <c r="FMI8"/>
      <c r="FMJ8"/>
      <c r="FMK8"/>
      <c r="FML8"/>
      <c r="FMM8"/>
      <c r="FMN8"/>
      <c r="FMO8"/>
      <c r="FMP8"/>
      <c r="FMQ8"/>
      <c r="FMR8"/>
      <c r="FMS8"/>
      <c r="FMT8"/>
      <c r="FMU8"/>
      <c r="FMV8"/>
      <c r="FMW8"/>
      <c r="FMX8"/>
      <c r="FMY8"/>
      <c r="FMZ8"/>
      <c r="FNA8"/>
      <c r="FNB8"/>
      <c r="FNC8"/>
      <c r="FND8"/>
      <c r="FNE8"/>
      <c r="FNF8"/>
      <c r="FNG8"/>
      <c r="FNH8"/>
      <c r="FNI8"/>
      <c r="FNJ8"/>
      <c r="FNK8"/>
      <c r="FNL8"/>
      <c r="FNM8"/>
      <c r="FNN8"/>
      <c r="FNO8"/>
      <c r="FNP8"/>
      <c r="FNQ8"/>
      <c r="FNR8"/>
      <c r="FNS8"/>
      <c r="FNT8"/>
      <c r="FNU8"/>
      <c r="FNV8"/>
      <c r="FNW8"/>
      <c r="FNX8"/>
      <c r="FNY8"/>
      <c r="FNZ8"/>
      <c r="FOA8"/>
      <c r="FOB8"/>
      <c r="FOC8"/>
      <c r="FOD8"/>
      <c r="FOE8"/>
      <c r="FOF8"/>
      <c r="FOG8"/>
      <c r="FOH8"/>
      <c r="FOI8"/>
      <c r="FOJ8"/>
      <c r="FOK8"/>
      <c r="FOL8"/>
      <c r="FOM8"/>
      <c r="FON8"/>
      <c r="FOO8"/>
      <c r="FOP8"/>
      <c r="FOQ8"/>
      <c r="FOR8"/>
      <c r="FOS8"/>
      <c r="FOT8"/>
      <c r="FOU8"/>
      <c r="FOV8"/>
      <c r="FOW8"/>
      <c r="FOX8"/>
      <c r="FOY8"/>
      <c r="FOZ8"/>
      <c r="FPA8"/>
      <c r="FPB8"/>
      <c r="FPC8"/>
      <c r="FPD8"/>
      <c r="FPE8"/>
      <c r="FPF8"/>
      <c r="FPG8"/>
      <c r="FPH8"/>
      <c r="FPI8"/>
      <c r="FPJ8"/>
      <c r="FPK8"/>
      <c r="FPL8"/>
      <c r="FPM8"/>
      <c r="FPN8"/>
      <c r="FPO8"/>
      <c r="FPP8"/>
      <c r="FPQ8"/>
      <c r="FPR8"/>
      <c r="FPS8"/>
      <c r="FPT8"/>
      <c r="FPU8"/>
      <c r="FPV8"/>
      <c r="FPW8"/>
      <c r="FPX8"/>
      <c r="FPY8"/>
      <c r="FPZ8"/>
      <c r="FQA8"/>
      <c r="FQB8"/>
      <c r="FQC8"/>
      <c r="FQD8"/>
      <c r="FQE8"/>
      <c r="FQF8"/>
      <c r="FQG8"/>
      <c r="FQH8"/>
      <c r="FQI8"/>
      <c r="FQJ8"/>
      <c r="FQK8"/>
      <c r="FQL8"/>
      <c r="FQM8"/>
      <c r="FQN8"/>
      <c r="FQO8"/>
      <c r="FQP8"/>
      <c r="FQQ8"/>
      <c r="FQR8"/>
      <c r="FQS8"/>
      <c r="FQT8"/>
      <c r="FQU8"/>
      <c r="FQV8"/>
      <c r="FQW8"/>
      <c r="FQX8"/>
      <c r="FQY8"/>
      <c r="FQZ8"/>
      <c r="FRA8"/>
      <c r="FRB8"/>
      <c r="FRC8"/>
      <c r="FRD8"/>
      <c r="FRE8"/>
      <c r="FRF8"/>
      <c r="FRG8"/>
      <c r="FRH8"/>
      <c r="FRI8"/>
      <c r="FRJ8"/>
      <c r="FRK8"/>
      <c r="FRL8"/>
      <c r="FRM8"/>
      <c r="FRN8"/>
      <c r="FRO8"/>
      <c r="FRP8"/>
      <c r="FRQ8"/>
      <c r="FRR8"/>
      <c r="FRS8"/>
      <c r="FRT8"/>
      <c r="FRU8"/>
      <c r="FRV8"/>
      <c r="FRW8"/>
      <c r="FRX8"/>
      <c r="FRY8"/>
      <c r="FRZ8"/>
      <c r="FSA8"/>
      <c r="FSB8"/>
      <c r="FSC8"/>
      <c r="FSD8"/>
      <c r="FSE8"/>
      <c r="FSF8"/>
      <c r="FSG8"/>
      <c r="FSH8"/>
      <c r="FSI8"/>
      <c r="FSJ8"/>
      <c r="FSK8"/>
      <c r="FSL8"/>
      <c r="FSM8"/>
      <c r="FSN8"/>
      <c r="FSO8"/>
      <c r="FSP8"/>
      <c r="FSQ8"/>
      <c r="FSR8"/>
      <c r="FSS8"/>
      <c r="FST8"/>
      <c r="FSU8"/>
      <c r="FSV8"/>
      <c r="FSW8"/>
      <c r="FSX8"/>
      <c r="FSY8"/>
      <c r="FSZ8"/>
      <c r="FTA8"/>
      <c r="FTB8"/>
      <c r="FTC8"/>
      <c r="FTD8"/>
      <c r="FTE8"/>
      <c r="FTF8"/>
      <c r="FTG8"/>
      <c r="FTH8"/>
      <c r="FTI8"/>
      <c r="FTJ8"/>
      <c r="FTK8"/>
      <c r="FTL8"/>
      <c r="FTM8"/>
      <c r="FTN8"/>
      <c r="FTO8"/>
      <c r="FTP8"/>
      <c r="FTQ8"/>
      <c r="FTR8"/>
      <c r="FTS8"/>
      <c r="FTT8"/>
      <c r="FTU8"/>
      <c r="FTV8"/>
      <c r="FTW8"/>
      <c r="FTX8"/>
      <c r="FTY8"/>
      <c r="FTZ8"/>
      <c r="FUA8"/>
      <c r="FUB8"/>
      <c r="FUC8"/>
      <c r="FUD8"/>
      <c r="FUE8"/>
      <c r="FUF8"/>
      <c r="FUG8"/>
      <c r="FUH8"/>
      <c r="FUI8"/>
      <c r="FUJ8"/>
      <c r="FUK8"/>
      <c r="FUL8"/>
      <c r="FUM8"/>
      <c r="FUN8"/>
      <c r="FUO8"/>
      <c r="FUP8"/>
      <c r="FUQ8"/>
      <c r="FUR8"/>
      <c r="FUS8"/>
      <c r="FUT8"/>
      <c r="FUU8"/>
      <c r="FUV8"/>
      <c r="FUW8"/>
      <c r="FUX8"/>
      <c r="FUY8"/>
      <c r="FUZ8"/>
      <c r="FVA8"/>
      <c r="FVB8"/>
      <c r="FVC8"/>
      <c r="FVD8"/>
      <c r="FVE8"/>
      <c r="FVF8"/>
      <c r="FVG8"/>
      <c r="FVH8"/>
      <c r="FVI8"/>
      <c r="FVJ8"/>
      <c r="FVK8"/>
      <c r="FVL8"/>
      <c r="FVM8"/>
      <c r="FVN8"/>
      <c r="FVO8"/>
      <c r="FVP8"/>
      <c r="FVQ8"/>
      <c r="FVR8"/>
      <c r="FVS8"/>
      <c r="FVT8"/>
      <c r="FVU8"/>
      <c r="FVV8"/>
      <c r="FVW8"/>
      <c r="FVX8"/>
      <c r="FVY8"/>
      <c r="FVZ8"/>
      <c r="FWA8"/>
      <c r="FWB8"/>
      <c r="FWC8"/>
      <c r="FWD8"/>
      <c r="FWE8"/>
      <c r="FWF8"/>
      <c r="FWG8"/>
      <c r="FWH8"/>
      <c r="FWI8"/>
      <c r="FWJ8"/>
      <c r="FWK8"/>
      <c r="FWL8"/>
      <c r="FWM8"/>
      <c r="FWN8"/>
      <c r="FWO8"/>
      <c r="FWP8"/>
      <c r="FWQ8"/>
      <c r="FWR8"/>
      <c r="FWS8"/>
      <c r="FWT8"/>
      <c r="FWU8"/>
      <c r="FWV8"/>
      <c r="FWW8"/>
      <c r="FWX8"/>
      <c r="FWY8"/>
      <c r="FWZ8"/>
      <c r="FXA8"/>
      <c r="FXB8"/>
      <c r="FXC8"/>
      <c r="FXD8"/>
      <c r="FXE8"/>
      <c r="FXF8"/>
      <c r="FXG8"/>
      <c r="FXH8"/>
      <c r="FXI8"/>
      <c r="FXJ8"/>
      <c r="FXK8"/>
      <c r="FXL8"/>
      <c r="FXM8"/>
      <c r="FXN8"/>
      <c r="FXO8"/>
      <c r="FXP8"/>
      <c r="FXQ8"/>
      <c r="FXR8"/>
      <c r="FXS8"/>
      <c r="FXT8"/>
      <c r="FXU8"/>
      <c r="FXV8"/>
      <c r="FXW8"/>
      <c r="FXX8"/>
      <c r="FXY8"/>
      <c r="FXZ8"/>
      <c r="FYA8"/>
      <c r="FYB8"/>
      <c r="FYC8"/>
      <c r="FYD8"/>
      <c r="FYE8"/>
      <c r="FYF8"/>
      <c r="FYG8"/>
      <c r="FYH8"/>
      <c r="FYI8"/>
      <c r="FYJ8"/>
      <c r="FYK8"/>
      <c r="FYL8"/>
      <c r="FYM8"/>
      <c r="FYN8"/>
      <c r="FYO8"/>
      <c r="FYP8"/>
      <c r="FYQ8"/>
      <c r="FYR8"/>
      <c r="FYS8"/>
      <c r="FYT8"/>
      <c r="FYU8"/>
      <c r="FYV8"/>
      <c r="FYW8"/>
      <c r="FYX8"/>
      <c r="FYY8"/>
      <c r="FYZ8"/>
      <c r="FZA8"/>
      <c r="FZB8"/>
      <c r="FZC8"/>
      <c r="FZD8"/>
      <c r="FZE8"/>
      <c r="FZF8"/>
      <c r="FZG8"/>
      <c r="FZH8"/>
      <c r="FZI8"/>
      <c r="FZJ8"/>
      <c r="FZK8"/>
      <c r="FZL8"/>
      <c r="FZM8"/>
      <c r="FZN8"/>
      <c r="FZO8"/>
      <c r="FZP8"/>
      <c r="FZQ8"/>
      <c r="FZR8"/>
      <c r="FZS8"/>
      <c r="FZT8"/>
      <c r="FZU8"/>
      <c r="FZV8"/>
      <c r="FZW8"/>
      <c r="FZX8"/>
      <c r="FZY8"/>
      <c r="FZZ8"/>
      <c r="GAA8"/>
      <c r="GAB8"/>
      <c r="GAC8"/>
      <c r="GAD8"/>
      <c r="GAE8"/>
      <c r="GAF8"/>
      <c r="GAG8"/>
      <c r="GAH8"/>
      <c r="GAI8"/>
      <c r="GAJ8"/>
      <c r="GAK8"/>
      <c r="GAL8"/>
      <c r="GAM8"/>
      <c r="GAN8"/>
      <c r="GAO8"/>
      <c r="GAP8"/>
      <c r="GAQ8"/>
      <c r="GAR8"/>
      <c r="GAS8"/>
      <c r="GAT8"/>
      <c r="GAU8"/>
      <c r="GAV8"/>
      <c r="GAW8"/>
      <c r="GAX8"/>
      <c r="GAY8"/>
      <c r="GAZ8"/>
      <c r="GBA8"/>
      <c r="GBB8"/>
      <c r="GBC8"/>
      <c r="GBD8"/>
      <c r="GBE8"/>
      <c r="GBF8"/>
      <c r="GBG8"/>
      <c r="GBH8"/>
      <c r="GBI8"/>
      <c r="GBJ8"/>
      <c r="GBK8"/>
      <c r="GBL8"/>
      <c r="GBM8"/>
      <c r="GBN8"/>
      <c r="GBO8"/>
      <c r="GBP8"/>
      <c r="GBQ8"/>
      <c r="GBR8"/>
      <c r="GBS8"/>
      <c r="GBT8"/>
      <c r="GBU8"/>
      <c r="GBV8"/>
      <c r="GBW8"/>
      <c r="GBX8"/>
      <c r="GBY8"/>
      <c r="GBZ8"/>
      <c r="GCA8"/>
      <c r="GCB8"/>
      <c r="GCC8"/>
      <c r="GCD8"/>
      <c r="GCE8"/>
      <c r="GCF8"/>
      <c r="GCG8"/>
      <c r="GCH8"/>
      <c r="GCI8"/>
      <c r="GCJ8"/>
      <c r="GCK8"/>
      <c r="GCL8"/>
      <c r="GCM8"/>
      <c r="GCN8"/>
      <c r="GCO8"/>
      <c r="GCP8"/>
      <c r="GCQ8"/>
      <c r="GCR8"/>
      <c r="GCS8"/>
      <c r="GCT8"/>
      <c r="GCU8"/>
      <c r="GCV8"/>
      <c r="GCW8"/>
      <c r="GCX8"/>
      <c r="GCY8"/>
      <c r="GCZ8"/>
      <c r="GDA8"/>
      <c r="GDB8"/>
      <c r="GDC8"/>
      <c r="GDD8"/>
      <c r="GDE8"/>
      <c r="GDF8"/>
      <c r="GDG8"/>
      <c r="GDH8"/>
      <c r="GDI8"/>
      <c r="GDJ8"/>
      <c r="GDK8"/>
      <c r="GDL8"/>
      <c r="GDM8"/>
      <c r="GDN8"/>
      <c r="GDO8"/>
      <c r="GDP8"/>
      <c r="GDQ8"/>
      <c r="GDR8"/>
      <c r="GDS8"/>
      <c r="GDT8"/>
      <c r="GDU8"/>
      <c r="GDV8"/>
      <c r="GDW8"/>
      <c r="GDX8"/>
      <c r="GDY8"/>
      <c r="GDZ8"/>
      <c r="GEA8"/>
      <c r="GEB8"/>
      <c r="GEC8"/>
      <c r="GED8"/>
      <c r="GEE8"/>
      <c r="GEF8"/>
      <c r="GEG8"/>
      <c r="GEH8"/>
      <c r="GEI8"/>
      <c r="GEJ8"/>
      <c r="GEK8"/>
      <c r="GEL8"/>
      <c r="GEM8"/>
      <c r="GEN8"/>
      <c r="GEO8"/>
      <c r="GEP8"/>
      <c r="GEQ8"/>
      <c r="GER8"/>
      <c r="GES8"/>
      <c r="GET8"/>
      <c r="GEU8"/>
      <c r="GEV8"/>
      <c r="GEW8"/>
      <c r="GEX8"/>
      <c r="GEY8"/>
      <c r="GEZ8"/>
      <c r="GFA8"/>
      <c r="GFB8"/>
      <c r="GFC8"/>
      <c r="GFD8"/>
      <c r="GFE8"/>
      <c r="GFF8"/>
      <c r="GFG8"/>
      <c r="GFH8"/>
      <c r="GFI8"/>
      <c r="GFJ8"/>
      <c r="GFK8"/>
      <c r="GFL8"/>
      <c r="GFM8"/>
      <c r="GFN8"/>
      <c r="GFO8"/>
      <c r="GFP8"/>
      <c r="GFQ8"/>
      <c r="GFR8"/>
      <c r="GFS8"/>
      <c r="GFT8"/>
      <c r="GFU8"/>
      <c r="GFV8"/>
      <c r="GFW8"/>
      <c r="GFX8"/>
      <c r="GFY8"/>
      <c r="GFZ8"/>
      <c r="GGA8"/>
      <c r="GGB8"/>
      <c r="GGC8"/>
      <c r="GGD8"/>
      <c r="GGE8"/>
      <c r="GGF8"/>
      <c r="GGG8"/>
      <c r="GGH8"/>
      <c r="GGI8"/>
      <c r="GGJ8"/>
      <c r="GGK8"/>
      <c r="GGL8"/>
      <c r="GGM8"/>
      <c r="GGN8"/>
      <c r="GGO8"/>
      <c r="GGP8"/>
      <c r="GGQ8"/>
      <c r="GGR8"/>
      <c r="GGS8"/>
      <c r="GGT8"/>
      <c r="GGU8"/>
      <c r="GGV8"/>
      <c r="GGW8"/>
      <c r="GGX8"/>
      <c r="GGY8"/>
      <c r="GGZ8"/>
      <c r="GHA8"/>
      <c r="GHB8"/>
      <c r="GHC8"/>
      <c r="GHD8"/>
      <c r="GHE8"/>
      <c r="GHF8"/>
      <c r="GHG8"/>
      <c r="GHH8"/>
      <c r="GHI8"/>
      <c r="GHJ8"/>
      <c r="GHK8"/>
      <c r="GHL8"/>
      <c r="GHM8"/>
      <c r="GHN8"/>
      <c r="GHO8"/>
      <c r="GHP8"/>
      <c r="GHQ8"/>
      <c r="GHR8"/>
      <c r="GHS8"/>
      <c r="GHT8"/>
      <c r="GHU8"/>
      <c r="GHV8"/>
      <c r="GHW8"/>
      <c r="GHX8"/>
      <c r="GHY8"/>
      <c r="GHZ8"/>
      <c r="GIA8"/>
      <c r="GIB8"/>
      <c r="GIC8"/>
      <c r="GID8"/>
      <c r="GIE8"/>
      <c r="GIF8"/>
      <c r="GIG8"/>
      <c r="GIH8"/>
      <c r="GII8"/>
      <c r="GIJ8"/>
      <c r="GIK8"/>
      <c r="GIL8"/>
      <c r="GIM8"/>
      <c r="GIN8"/>
      <c r="GIO8"/>
      <c r="GIP8"/>
      <c r="GIQ8"/>
      <c r="GIR8"/>
      <c r="GIS8"/>
      <c r="GIT8"/>
      <c r="GIU8"/>
      <c r="GIV8"/>
      <c r="GIW8"/>
      <c r="GIX8"/>
      <c r="GIY8"/>
      <c r="GIZ8"/>
      <c r="GJA8"/>
      <c r="GJB8"/>
      <c r="GJC8"/>
      <c r="GJD8"/>
      <c r="GJE8"/>
      <c r="GJF8"/>
      <c r="GJG8"/>
      <c r="GJH8"/>
      <c r="GJI8"/>
      <c r="GJJ8"/>
      <c r="GJK8"/>
      <c r="GJL8"/>
      <c r="GJM8"/>
      <c r="GJN8"/>
      <c r="GJO8"/>
      <c r="GJP8"/>
      <c r="GJQ8"/>
      <c r="GJR8"/>
      <c r="GJS8"/>
      <c r="GJT8"/>
      <c r="GJU8"/>
      <c r="GJV8"/>
      <c r="GJW8"/>
      <c r="GJX8"/>
      <c r="GJY8"/>
      <c r="GJZ8"/>
      <c r="GKA8"/>
      <c r="GKB8"/>
      <c r="GKC8"/>
      <c r="GKD8"/>
      <c r="GKE8"/>
      <c r="GKF8"/>
      <c r="GKG8"/>
      <c r="GKH8"/>
      <c r="GKI8"/>
      <c r="GKJ8"/>
      <c r="GKK8"/>
      <c r="GKL8"/>
      <c r="GKM8"/>
      <c r="GKN8"/>
      <c r="GKO8"/>
      <c r="GKP8"/>
      <c r="GKQ8"/>
      <c r="GKR8"/>
      <c r="GKS8"/>
      <c r="GKT8"/>
      <c r="GKU8"/>
      <c r="GKV8"/>
      <c r="GKW8"/>
      <c r="GKX8"/>
      <c r="GKY8"/>
      <c r="GKZ8"/>
      <c r="GLA8"/>
      <c r="GLB8"/>
      <c r="GLC8"/>
      <c r="GLD8"/>
      <c r="GLE8"/>
      <c r="GLF8"/>
      <c r="GLG8"/>
      <c r="GLH8"/>
      <c r="GLI8"/>
      <c r="GLJ8"/>
      <c r="GLK8"/>
      <c r="GLL8"/>
      <c r="GLM8"/>
      <c r="GLN8"/>
      <c r="GLO8"/>
      <c r="GLP8"/>
      <c r="GLQ8"/>
      <c r="GLR8"/>
      <c r="GLS8"/>
      <c r="GLT8"/>
      <c r="GLU8"/>
      <c r="GLV8"/>
      <c r="GLW8"/>
      <c r="GLX8"/>
      <c r="GLY8"/>
      <c r="GLZ8"/>
      <c r="GMA8"/>
      <c r="GMB8"/>
      <c r="GMC8"/>
      <c r="GMD8"/>
      <c r="GME8"/>
      <c r="GMF8"/>
      <c r="GMG8"/>
      <c r="GMH8"/>
      <c r="GMI8"/>
      <c r="GMJ8"/>
      <c r="GMK8"/>
      <c r="GML8"/>
      <c r="GMM8"/>
      <c r="GMN8"/>
      <c r="GMO8"/>
      <c r="GMP8"/>
      <c r="GMQ8"/>
      <c r="GMR8"/>
      <c r="GMS8"/>
      <c r="GMT8"/>
      <c r="GMU8"/>
      <c r="GMV8"/>
      <c r="GMW8"/>
      <c r="GMX8"/>
      <c r="GMY8"/>
      <c r="GMZ8"/>
      <c r="GNA8"/>
      <c r="GNB8"/>
      <c r="GNC8"/>
      <c r="GND8"/>
      <c r="GNE8"/>
      <c r="GNF8"/>
      <c r="GNG8"/>
      <c r="GNH8"/>
      <c r="GNI8"/>
      <c r="GNJ8"/>
      <c r="GNK8"/>
      <c r="GNL8"/>
      <c r="GNM8"/>
      <c r="GNN8"/>
      <c r="GNO8"/>
      <c r="GNP8"/>
      <c r="GNQ8"/>
      <c r="GNR8"/>
      <c r="GNS8"/>
      <c r="GNT8"/>
      <c r="GNU8"/>
      <c r="GNV8"/>
      <c r="GNW8"/>
      <c r="GNX8"/>
      <c r="GNY8"/>
      <c r="GNZ8"/>
      <c r="GOA8"/>
      <c r="GOB8"/>
      <c r="GOC8"/>
      <c r="GOD8"/>
      <c r="GOE8"/>
      <c r="GOF8"/>
      <c r="GOG8"/>
      <c r="GOH8"/>
      <c r="GOI8"/>
      <c r="GOJ8"/>
      <c r="GOK8"/>
      <c r="GOL8"/>
      <c r="GOM8"/>
      <c r="GON8"/>
      <c r="GOO8"/>
      <c r="GOP8"/>
      <c r="GOQ8"/>
      <c r="GOR8"/>
      <c r="GOS8"/>
      <c r="GOT8"/>
      <c r="GOU8"/>
      <c r="GOV8"/>
      <c r="GOW8"/>
      <c r="GOX8"/>
      <c r="GOY8"/>
      <c r="GOZ8"/>
      <c r="GPA8"/>
      <c r="GPB8"/>
      <c r="GPC8"/>
      <c r="GPD8"/>
      <c r="GPE8"/>
      <c r="GPF8"/>
      <c r="GPG8"/>
      <c r="GPH8"/>
      <c r="GPI8"/>
      <c r="GPJ8"/>
      <c r="GPK8"/>
      <c r="GPL8"/>
      <c r="GPM8"/>
      <c r="GPN8"/>
      <c r="GPO8"/>
      <c r="GPP8"/>
      <c r="GPQ8"/>
      <c r="GPR8"/>
      <c r="GPS8"/>
      <c r="GPT8"/>
      <c r="GPU8"/>
      <c r="GPV8"/>
      <c r="GPW8"/>
      <c r="GPX8"/>
      <c r="GPY8"/>
      <c r="GPZ8"/>
      <c r="GQA8"/>
      <c r="GQB8"/>
      <c r="GQC8"/>
      <c r="GQD8"/>
      <c r="GQE8"/>
      <c r="GQF8"/>
      <c r="GQG8"/>
      <c r="GQH8"/>
      <c r="GQI8"/>
      <c r="GQJ8"/>
      <c r="GQK8"/>
      <c r="GQL8"/>
      <c r="GQM8"/>
      <c r="GQN8"/>
      <c r="GQO8"/>
      <c r="GQP8"/>
      <c r="GQQ8"/>
      <c r="GQR8"/>
      <c r="GQS8"/>
      <c r="GQT8"/>
      <c r="GQU8"/>
      <c r="GQV8"/>
      <c r="GQW8"/>
      <c r="GQX8"/>
      <c r="GQY8"/>
      <c r="GQZ8"/>
      <c r="GRA8"/>
      <c r="GRB8"/>
      <c r="GRC8"/>
      <c r="GRD8"/>
      <c r="GRE8"/>
      <c r="GRF8"/>
      <c r="GRG8"/>
      <c r="GRH8"/>
      <c r="GRI8"/>
      <c r="GRJ8"/>
      <c r="GRK8"/>
      <c r="GRL8"/>
      <c r="GRM8"/>
      <c r="GRN8"/>
      <c r="GRO8"/>
      <c r="GRP8"/>
      <c r="GRQ8"/>
      <c r="GRR8"/>
      <c r="GRS8"/>
      <c r="GRT8"/>
      <c r="GRU8"/>
      <c r="GRV8"/>
      <c r="GRW8"/>
      <c r="GRX8"/>
      <c r="GRY8"/>
      <c r="GRZ8"/>
      <c r="GSA8"/>
      <c r="GSB8"/>
      <c r="GSC8"/>
      <c r="GSD8"/>
      <c r="GSE8"/>
      <c r="GSF8"/>
      <c r="GSG8"/>
      <c r="GSH8"/>
      <c r="GSI8"/>
      <c r="GSJ8"/>
      <c r="GSK8"/>
      <c r="GSL8"/>
      <c r="GSM8"/>
      <c r="GSN8"/>
      <c r="GSO8"/>
      <c r="GSP8"/>
      <c r="GSQ8"/>
      <c r="GSR8"/>
      <c r="GSS8"/>
      <c r="GST8"/>
      <c r="GSU8"/>
      <c r="GSV8"/>
      <c r="GSW8"/>
      <c r="GSX8"/>
      <c r="GSY8"/>
      <c r="GSZ8"/>
      <c r="GTA8"/>
      <c r="GTB8"/>
      <c r="GTC8"/>
      <c r="GTD8"/>
      <c r="GTE8"/>
      <c r="GTF8"/>
      <c r="GTG8"/>
      <c r="GTH8"/>
      <c r="GTI8"/>
      <c r="GTJ8"/>
      <c r="GTK8"/>
      <c r="GTL8"/>
      <c r="GTM8"/>
      <c r="GTN8"/>
      <c r="GTO8"/>
      <c r="GTP8"/>
      <c r="GTQ8"/>
      <c r="GTR8"/>
      <c r="GTS8"/>
      <c r="GTT8"/>
      <c r="GTU8"/>
      <c r="GTV8"/>
      <c r="GTW8"/>
      <c r="GTX8"/>
      <c r="GTY8"/>
      <c r="GTZ8"/>
      <c r="GUA8"/>
      <c r="GUB8"/>
      <c r="GUC8"/>
      <c r="GUD8"/>
      <c r="GUE8"/>
      <c r="GUF8"/>
      <c r="GUG8"/>
      <c r="GUH8"/>
      <c r="GUI8"/>
      <c r="GUJ8"/>
      <c r="GUK8"/>
      <c r="GUL8"/>
      <c r="GUM8"/>
      <c r="GUN8"/>
      <c r="GUO8"/>
      <c r="GUP8"/>
      <c r="GUQ8"/>
      <c r="GUR8"/>
      <c r="GUS8"/>
      <c r="GUT8"/>
      <c r="GUU8"/>
      <c r="GUV8"/>
      <c r="GUW8"/>
      <c r="GUX8"/>
      <c r="GUY8"/>
      <c r="GUZ8"/>
      <c r="GVA8"/>
      <c r="GVB8"/>
      <c r="GVC8"/>
      <c r="GVD8"/>
      <c r="GVE8"/>
      <c r="GVF8"/>
      <c r="GVG8"/>
      <c r="GVH8"/>
      <c r="GVI8"/>
      <c r="GVJ8"/>
      <c r="GVK8"/>
      <c r="GVL8"/>
      <c r="GVM8"/>
      <c r="GVN8"/>
      <c r="GVO8"/>
      <c r="GVP8"/>
      <c r="GVQ8"/>
      <c r="GVR8"/>
      <c r="GVS8"/>
      <c r="GVT8"/>
      <c r="GVU8"/>
      <c r="GVV8"/>
      <c r="GVW8"/>
      <c r="GVX8"/>
      <c r="GVY8"/>
      <c r="GVZ8"/>
      <c r="GWA8"/>
      <c r="GWB8"/>
      <c r="GWC8"/>
      <c r="GWD8"/>
      <c r="GWE8"/>
      <c r="GWF8"/>
      <c r="GWG8"/>
      <c r="GWH8"/>
      <c r="GWI8"/>
      <c r="GWJ8"/>
      <c r="GWK8"/>
      <c r="GWL8"/>
      <c r="GWM8"/>
      <c r="GWN8"/>
      <c r="GWO8"/>
      <c r="GWP8"/>
      <c r="GWQ8"/>
      <c r="GWR8"/>
      <c r="GWS8"/>
      <c r="GWT8"/>
      <c r="GWU8"/>
      <c r="GWV8"/>
      <c r="GWW8"/>
      <c r="GWX8"/>
      <c r="GWY8"/>
      <c r="GWZ8"/>
      <c r="GXA8"/>
      <c r="GXB8"/>
      <c r="GXC8"/>
      <c r="GXD8"/>
      <c r="GXE8"/>
      <c r="GXF8"/>
      <c r="GXG8"/>
      <c r="GXH8"/>
      <c r="GXI8"/>
      <c r="GXJ8"/>
      <c r="GXK8"/>
      <c r="GXL8"/>
      <c r="GXM8"/>
      <c r="GXN8"/>
      <c r="GXO8"/>
      <c r="GXP8"/>
      <c r="GXQ8"/>
      <c r="GXR8"/>
      <c r="GXS8"/>
      <c r="GXT8"/>
      <c r="GXU8"/>
      <c r="GXV8"/>
      <c r="GXW8"/>
      <c r="GXX8"/>
      <c r="GXY8"/>
      <c r="GXZ8"/>
      <c r="GYA8"/>
      <c r="GYB8"/>
      <c r="GYC8"/>
      <c r="GYD8"/>
      <c r="GYE8"/>
      <c r="GYF8"/>
      <c r="GYG8"/>
      <c r="GYH8"/>
      <c r="GYI8"/>
      <c r="GYJ8"/>
      <c r="GYK8"/>
      <c r="GYL8"/>
      <c r="GYM8"/>
      <c r="GYN8"/>
      <c r="GYO8"/>
      <c r="GYP8"/>
      <c r="GYQ8"/>
      <c r="GYR8"/>
      <c r="GYS8"/>
      <c r="GYT8"/>
      <c r="GYU8"/>
      <c r="GYV8"/>
      <c r="GYW8"/>
      <c r="GYX8"/>
      <c r="GYY8"/>
      <c r="GYZ8"/>
      <c r="GZA8"/>
      <c r="GZB8"/>
      <c r="GZC8"/>
      <c r="GZD8"/>
      <c r="GZE8"/>
      <c r="GZF8"/>
      <c r="GZG8"/>
      <c r="GZH8"/>
      <c r="GZI8"/>
      <c r="GZJ8"/>
      <c r="GZK8"/>
      <c r="GZL8"/>
      <c r="GZM8"/>
      <c r="GZN8"/>
      <c r="GZO8"/>
      <c r="GZP8"/>
      <c r="GZQ8"/>
      <c r="GZR8"/>
      <c r="GZS8"/>
      <c r="GZT8"/>
      <c r="GZU8"/>
      <c r="GZV8"/>
      <c r="GZW8"/>
      <c r="GZX8"/>
      <c r="GZY8"/>
      <c r="GZZ8"/>
      <c r="HAA8"/>
      <c r="HAB8"/>
      <c r="HAC8"/>
      <c r="HAD8"/>
      <c r="HAE8"/>
      <c r="HAF8"/>
      <c r="HAG8"/>
      <c r="HAH8"/>
      <c r="HAI8"/>
      <c r="HAJ8"/>
      <c r="HAK8"/>
      <c r="HAL8"/>
      <c r="HAM8"/>
      <c r="HAN8"/>
      <c r="HAO8"/>
      <c r="HAP8"/>
      <c r="HAQ8"/>
      <c r="HAR8"/>
      <c r="HAS8"/>
      <c r="HAT8"/>
      <c r="HAU8"/>
      <c r="HAV8"/>
      <c r="HAW8"/>
      <c r="HAX8"/>
      <c r="HAY8"/>
      <c r="HAZ8"/>
      <c r="HBA8"/>
      <c r="HBB8"/>
      <c r="HBC8"/>
      <c r="HBD8"/>
      <c r="HBE8"/>
      <c r="HBF8"/>
      <c r="HBG8"/>
      <c r="HBH8"/>
      <c r="HBI8"/>
      <c r="HBJ8"/>
      <c r="HBK8"/>
      <c r="HBL8"/>
      <c r="HBM8"/>
      <c r="HBN8"/>
      <c r="HBO8"/>
      <c r="HBP8"/>
      <c r="HBQ8"/>
      <c r="HBR8"/>
      <c r="HBS8"/>
      <c r="HBT8"/>
      <c r="HBU8"/>
      <c r="HBV8"/>
      <c r="HBW8"/>
      <c r="HBX8"/>
      <c r="HBY8"/>
      <c r="HBZ8"/>
      <c r="HCA8"/>
      <c r="HCB8"/>
      <c r="HCC8"/>
      <c r="HCD8"/>
      <c r="HCE8"/>
      <c r="HCF8"/>
      <c r="HCG8"/>
      <c r="HCH8"/>
      <c r="HCI8"/>
      <c r="HCJ8"/>
      <c r="HCK8"/>
      <c r="HCL8"/>
      <c r="HCM8"/>
      <c r="HCN8"/>
      <c r="HCO8"/>
      <c r="HCP8"/>
      <c r="HCQ8"/>
      <c r="HCR8"/>
      <c r="HCS8"/>
      <c r="HCT8"/>
      <c r="HCU8"/>
      <c r="HCV8"/>
      <c r="HCW8"/>
      <c r="HCX8"/>
      <c r="HCY8"/>
      <c r="HCZ8"/>
      <c r="HDA8"/>
      <c r="HDB8"/>
      <c r="HDC8"/>
      <c r="HDD8"/>
      <c r="HDE8"/>
      <c r="HDF8"/>
      <c r="HDG8"/>
      <c r="HDH8"/>
      <c r="HDI8"/>
      <c r="HDJ8"/>
      <c r="HDK8"/>
      <c r="HDL8"/>
      <c r="HDM8"/>
      <c r="HDN8"/>
      <c r="HDO8"/>
      <c r="HDP8"/>
      <c r="HDQ8"/>
      <c r="HDR8"/>
      <c r="HDS8"/>
      <c r="HDT8"/>
      <c r="HDU8"/>
      <c r="HDV8"/>
      <c r="HDW8"/>
      <c r="HDX8"/>
      <c r="HDY8"/>
      <c r="HDZ8"/>
      <c r="HEA8"/>
      <c r="HEB8"/>
      <c r="HEC8"/>
      <c r="HED8"/>
      <c r="HEE8"/>
      <c r="HEF8"/>
      <c r="HEG8"/>
      <c r="HEH8"/>
      <c r="HEI8"/>
      <c r="HEJ8"/>
      <c r="HEK8"/>
      <c r="HEL8"/>
      <c r="HEM8"/>
      <c r="HEN8"/>
      <c r="HEO8"/>
      <c r="HEP8"/>
      <c r="HEQ8"/>
      <c r="HER8"/>
      <c r="HES8"/>
      <c r="HET8"/>
      <c r="HEU8"/>
      <c r="HEV8"/>
      <c r="HEW8"/>
      <c r="HEX8"/>
      <c r="HEY8"/>
      <c r="HEZ8"/>
      <c r="HFA8"/>
      <c r="HFB8"/>
      <c r="HFC8"/>
      <c r="HFD8"/>
      <c r="HFE8"/>
      <c r="HFF8"/>
      <c r="HFG8"/>
      <c r="HFH8"/>
      <c r="HFI8"/>
      <c r="HFJ8"/>
      <c r="HFK8"/>
      <c r="HFL8"/>
      <c r="HFM8"/>
      <c r="HFN8"/>
      <c r="HFO8"/>
      <c r="HFP8"/>
      <c r="HFQ8"/>
      <c r="HFR8"/>
      <c r="HFS8"/>
      <c r="HFT8"/>
      <c r="HFU8"/>
      <c r="HFV8"/>
      <c r="HFW8"/>
      <c r="HFX8"/>
      <c r="HFY8"/>
      <c r="HFZ8"/>
      <c r="HGA8"/>
      <c r="HGB8"/>
      <c r="HGC8"/>
      <c r="HGD8"/>
      <c r="HGE8"/>
      <c r="HGF8"/>
      <c r="HGG8"/>
      <c r="HGH8"/>
      <c r="HGI8"/>
      <c r="HGJ8"/>
      <c r="HGK8"/>
      <c r="HGL8"/>
      <c r="HGM8"/>
      <c r="HGN8"/>
      <c r="HGO8"/>
      <c r="HGP8"/>
      <c r="HGQ8"/>
      <c r="HGR8"/>
      <c r="HGS8"/>
      <c r="HGT8"/>
      <c r="HGU8"/>
      <c r="HGV8"/>
      <c r="HGW8"/>
      <c r="HGX8"/>
      <c r="HGY8"/>
      <c r="HGZ8"/>
      <c r="HHA8"/>
      <c r="HHB8"/>
      <c r="HHC8"/>
      <c r="HHD8"/>
      <c r="HHE8"/>
      <c r="HHF8"/>
      <c r="HHG8"/>
      <c r="HHH8"/>
      <c r="HHI8"/>
      <c r="HHJ8"/>
      <c r="HHK8"/>
      <c r="HHL8"/>
      <c r="HHM8"/>
      <c r="HHN8"/>
      <c r="HHO8"/>
      <c r="HHP8"/>
      <c r="HHQ8"/>
      <c r="HHR8"/>
      <c r="HHS8"/>
      <c r="HHT8"/>
      <c r="HHU8"/>
      <c r="HHV8"/>
      <c r="HHW8"/>
      <c r="HHX8"/>
      <c r="HHY8"/>
      <c r="HHZ8"/>
      <c r="HIA8"/>
      <c r="HIB8"/>
      <c r="HIC8"/>
      <c r="HID8"/>
      <c r="HIE8"/>
      <c r="HIF8"/>
      <c r="HIG8"/>
      <c r="HIH8"/>
      <c r="HII8"/>
      <c r="HIJ8"/>
      <c r="HIK8"/>
      <c r="HIL8"/>
      <c r="HIM8"/>
      <c r="HIN8"/>
      <c r="HIO8"/>
      <c r="HIP8"/>
      <c r="HIQ8"/>
      <c r="HIR8"/>
      <c r="HIS8"/>
      <c r="HIT8"/>
      <c r="HIU8"/>
      <c r="HIV8"/>
      <c r="HIW8"/>
      <c r="HIX8"/>
      <c r="HIY8"/>
      <c r="HIZ8"/>
      <c r="HJA8"/>
      <c r="HJB8"/>
      <c r="HJC8"/>
      <c r="HJD8"/>
      <c r="HJE8"/>
      <c r="HJF8"/>
      <c r="HJG8"/>
      <c r="HJH8"/>
      <c r="HJI8"/>
      <c r="HJJ8"/>
      <c r="HJK8"/>
      <c r="HJL8"/>
      <c r="HJM8"/>
      <c r="HJN8"/>
      <c r="HJO8"/>
      <c r="HJP8"/>
      <c r="HJQ8"/>
      <c r="HJR8"/>
      <c r="HJS8"/>
      <c r="HJT8"/>
      <c r="HJU8"/>
      <c r="HJV8"/>
      <c r="HJW8"/>
      <c r="HJX8"/>
      <c r="HJY8"/>
      <c r="HJZ8"/>
      <c r="HKA8"/>
      <c r="HKB8"/>
      <c r="HKC8"/>
      <c r="HKD8"/>
      <c r="HKE8"/>
      <c r="HKF8"/>
      <c r="HKG8"/>
      <c r="HKH8"/>
      <c r="HKI8"/>
      <c r="HKJ8"/>
      <c r="HKK8"/>
      <c r="HKL8"/>
      <c r="HKM8"/>
      <c r="HKN8"/>
      <c r="HKO8"/>
      <c r="HKP8"/>
      <c r="HKQ8"/>
      <c r="HKR8"/>
      <c r="HKS8"/>
      <c r="HKT8"/>
      <c r="HKU8"/>
      <c r="HKV8"/>
      <c r="HKW8"/>
      <c r="HKX8"/>
      <c r="HKY8"/>
      <c r="HKZ8"/>
      <c r="HLA8"/>
      <c r="HLB8"/>
      <c r="HLC8"/>
      <c r="HLD8"/>
      <c r="HLE8"/>
      <c r="HLF8"/>
      <c r="HLG8"/>
      <c r="HLH8"/>
      <c r="HLI8"/>
      <c r="HLJ8"/>
      <c r="HLK8"/>
      <c r="HLL8"/>
      <c r="HLM8"/>
      <c r="HLN8"/>
      <c r="HLO8"/>
      <c r="HLP8"/>
      <c r="HLQ8"/>
      <c r="HLR8"/>
      <c r="HLS8"/>
      <c r="HLT8"/>
      <c r="HLU8"/>
      <c r="HLV8"/>
      <c r="HLW8"/>
      <c r="HLX8"/>
      <c r="HLY8"/>
      <c r="HLZ8"/>
      <c r="HMA8"/>
      <c r="HMB8"/>
      <c r="HMC8"/>
      <c r="HMD8"/>
      <c r="HME8"/>
      <c r="HMF8"/>
      <c r="HMG8"/>
      <c r="HMH8"/>
      <c r="HMI8"/>
      <c r="HMJ8"/>
      <c r="HMK8"/>
      <c r="HML8"/>
      <c r="HMM8"/>
      <c r="HMN8"/>
      <c r="HMO8"/>
      <c r="HMP8"/>
      <c r="HMQ8"/>
      <c r="HMR8"/>
      <c r="HMS8"/>
      <c r="HMT8"/>
      <c r="HMU8"/>
      <c r="HMV8"/>
      <c r="HMW8"/>
      <c r="HMX8"/>
      <c r="HMY8"/>
      <c r="HMZ8"/>
      <c r="HNA8"/>
      <c r="HNB8"/>
      <c r="HNC8"/>
      <c r="HND8"/>
      <c r="HNE8"/>
      <c r="HNF8"/>
      <c r="HNG8"/>
      <c r="HNH8"/>
      <c r="HNI8"/>
      <c r="HNJ8"/>
      <c r="HNK8"/>
      <c r="HNL8"/>
      <c r="HNM8"/>
      <c r="HNN8"/>
      <c r="HNO8"/>
      <c r="HNP8"/>
      <c r="HNQ8"/>
      <c r="HNR8"/>
      <c r="HNS8"/>
      <c r="HNT8"/>
      <c r="HNU8"/>
      <c r="HNV8"/>
      <c r="HNW8"/>
      <c r="HNX8"/>
      <c r="HNY8"/>
      <c r="HNZ8"/>
      <c r="HOA8"/>
      <c r="HOB8"/>
      <c r="HOC8"/>
      <c r="HOD8"/>
      <c r="HOE8"/>
      <c r="HOF8"/>
      <c r="HOG8"/>
      <c r="HOH8"/>
      <c r="HOI8"/>
      <c r="HOJ8"/>
      <c r="HOK8"/>
      <c r="HOL8"/>
      <c r="HOM8"/>
      <c r="HON8"/>
      <c r="HOO8"/>
      <c r="HOP8"/>
      <c r="HOQ8"/>
      <c r="HOR8"/>
      <c r="HOS8"/>
      <c r="HOT8"/>
      <c r="HOU8"/>
      <c r="HOV8"/>
      <c r="HOW8"/>
      <c r="HOX8"/>
      <c r="HOY8"/>
      <c r="HOZ8"/>
      <c r="HPA8"/>
      <c r="HPB8"/>
      <c r="HPC8"/>
      <c r="HPD8"/>
      <c r="HPE8"/>
      <c r="HPF8"/>
      <c r="HPG8"/>
      <c r="HPH8"/>
      <c r="HPI8"/>
      <c r="HPJ8"/>
      <c r="HPK8"/>
      <c r="HPL8"/>
      <c r="HPM8"/>
      <c r="HPN8"/>
      <c r="HPO8"/>
      <c r="HPP8"/>
      <c r="HPQ8"/>
      <c r="HPR8"/>
      <c r="HPS8"/>
      <c r="HPT8"/>
      <c r="HPU8"/>
      <c r="HPV8"/>
      <c r="HPW8"/>
      <c r="HPX8"/>
      <c r="HPY8"/>
      <c r="HPZ8"/>
      <c r="HQA8"/>
      <c r="HQB8"/>
      <c r="HQC8"/>
      <c r="HQD8"/>
      <c r="HQE8"/>
      <c r="HQF8"/>
      <c r="HQG8"/>
      <c r="HQH8"/>
      <c r="HQI8"/>
      <c r="HQJ8"/>
      <c r="HQK8"/>
      <c r="HQL8"/>
      <c r="HQM8"/>
      <c r="HQN8"/>
      <c r="HQO8"/>
      <c r="HQP8"/>
      <c r="HQQ8"/>
      <c r="HQR8"/>
      <c r="HQS8"/>
      <c r="HQT8"/>
      <c r="HQU8"/>
      <c r="HQV8"/>
      <c r="HQW8"/>
      <c r="HQX8"/>
      <c r="HQY8"/>
      <c r="HQZ8"/>
      <c r="HRA8"/>
      <c r="HRB8"/>
      <c r="HRC8"/>
      <c r="HRD8"/>
      <c r="HRE8"/>
      <c r="HRF8"/>
      <c r="HRG8"/>
      <c r="HRH8"/>
      <c r="HRI8"/>
      <c r="HRJ8"/>
      <c r="HRK8"/>
      <c r="HRL8"/>
      <c r="HRM8"/>
      <c r="HRN8"/>
      <c r="HRO8"/>
      <c r="HRP8"/>
      <c r="HRQ8"/>
      <c r="HRR8"/>
      <c r="HRS8"/>
      <c r="HRT8"/>
      <c r="HRU8"/>
      <c r="HRV8"/>
      <c r="HRW8"/>
      <c r="HRX8"/>
      <c r="HRY8"/>
      <c r="HRZ8"/>
      <c r="HSA8"/>
      <c r="HSB8"/>
      <c r="HSC8"/>
      <c r="HSD8"/>
      <c r="HSE8"/>
      <c r="HSF8"/>
      <c r="HSG8"/>
      <c r="HSH8"/>
      <c r="HSI8"/>
      <c r="HSJ8"/>
      <c r="HSK8"/>
      <c r="HSL8"/>
      <c r="HSM8"/>
      <c r="HSN8"/>
      <c r="HSO8"/>
      <c r="HSP8"/>
      <c r="HSQ8"/>
      <c r="HSR8"/>
      <c r="HSS8"/>
      <c r="HST8"/>
      <c r="HSU8"/>
      <c r="HSV8"/>
      <c r="HSW8"/>
      <c r="HSX8"/>
      <c r="HSY8"/>
      <c r="HSZ8"/>
      <c r="HTA8"/>
      <c r="HTB8"/>
      <c r="HTC8"/>
      <c r="HTD8"/>
      <c r="HTE8"/>
      <c r="HTF8"/>
      <c r="HTG8"/>
      <c r="HTH8"/>
      <c r="HTI8"/>
      <c r="HTJ8"/>
      <c r="HTK8"/>
      <c r="HTL8"/>
      <c r="HTM8"/>
      <c r="HTN8"/>
      <c r="HTO8"/>
      <c r="HTP8"/>
      <c r="HTQ8"/>
      <c r="HTR8"/>
      <c r="HTS8"/>
      <c r="HTT8"/>
      <c r="HTU8"/>
      <c r="HTV8"/>
      <c r="HTW8"/>
      <c r="HTX8"/>
      <c r="HTY8"/>
      <c r="HTZ8"/>
      <c r="HUA8"/>
      <c r="HUB8"/>
      <c r="HUC8"/>
      <c r="HUD8"/>
      <c r="HUE8"/>
      <c r="HUF8"/>
      <c r="HUG8"/>
      <c r="HUH8"/>
      <c r="HUI8"/>
      <c r="HUJ8"/>
      <c r="HUK8"/>
      <c r="HUL8"/>
      <c r="HUM8"/>
      <c r="HUN8"/>
      <c r="HUO8"/>
      <c r="HUP8"/>
      <c r="HUQ8"/>
      <c r="HUR8"/>
      <c r="HUS8"/>
      <c r="HUT8"/>
      <c r="HUU8"/>
      <c r="HUV8"/>
      <c r="HUW8"/>
      <c r="HUX8"/>
      <c r="HUY8"/>
      <c r="HUZ8"/>
      <c r="HVA8"/>
      <c r="HVB8"/>
      <c r="HVC8"/>
      <c r="HVD8"/>
      <c r="HVE8"/>
      <c r="HVF8"/>
      <c r="HVG8"/>
      <c r="HVH8"/>
      <c r="HVI8"/>
      <c r="HVJ8"/>
      <c r="HVK8"/>
      <c r="HVL8"/>
      <c r="HVM8"/>
      <c r="HVN8"/>
      <c r="HVO8"/>
      <c r="HVP8"/>
      <c r="HVQ8"/>
      <c r="HVR8"/>
      <c r="HVS8"/>
      <c r="HVT8"/>
      <c r="HVU8"/>
      <c r="HVV8"/>
      <c r="HVW8"/>
      <c r="HVX8"/>
      <c r="HVY8"/>
      <c r="HVZ8"/>
      <c r="HWA8"/>
      <c r="HWB8"/>
      <c r="HWC8"/>
      <c r="HWD8"/>
      <c r="HWE8"/>
      <c r="HWF8"/>
      <c r="HWG8"/>
      <c r="HWH8"/>
      <c r="HWI8"/>
      <c r="HWJ8"/>
      <c r="HWK8"/>
      <c r="HWL8"/>
      <c r="HWM8"/>
      <c r="HWN8"/>
      <c r="HWO8"/>
      <c r="HWP8"/>
      <c r="HWQ8"/>
      <c r="HWR8"/>
      <c r="HWS8"/>
      <c r="HWT8"/>
      <c r="HWU8"/>
      <c r="HWV8"/>
      <c r="HWW8"/>
      <c r="HWX8"/>
      <c r="HWY8"/>
      <c r="HWZ8"/>
      <c r="HXA8"/>
      <c r="HXB8"/>
      <c r="HXC8"/>
      <c r="HXD8"/>
      <c r="HXE8"/>
      <c r="HXF8"/>
      <c r="HXG8"/>
      <c r="HXH8"/>
      <c r="HXI8"/>
      <c r="HXJ8"/>
      <c r="HXK8"/>
      <c r="HXL8"/>
      <c r="HXM8"/>
      <c r="HXN8"/>
      <c r="HXO8"/>
      <c r="HXP8"/>
      <c r="HXQ8"/>
      <c r="HXR8"/>
      <c r="HXS8"/>
      <c r="HXT8"/>
      <c r="HXU8"/>
      <c r="HXV8"/>
      <c r="HXW8"/>
      <c r="HXX8"/>
      <c r="HXY8"/>
      <c r="HXZ8"/>
      <c r="HYA8"/>
      <c r="HYB8"/>
      <c r="HYC8"/>
      <c r="HYD8"/>
      <c r="HYE8"/>
      <c r="HYF8"/>
      <c r="HYG8"/>
      <c r="HYH8"/>
      <c r="HYI8"/>
      <c r="HYJ8"/>
      <c r="HYK8"/>
      <c r="HYL8"/>
      <c r="HYM8"/>
      <c r="HYN8"/>
      <c r="HYO8"/>
      <c r="HYP8"/>
      <c r="HYQ8"/>
      <c r="HYR8"/>
      <c r="HYS8"/>
      <c r="HYT8"/>
      <c r="HYU8"/>
      <c r="HYV8"/>
      <c r="HYW8"/>
      <c r="HYX8"/>
      <c r="HYY8"/>
      <c r="HYZ8"/>
      <c r="HZA8"/>
      <c r="HZB8"/>
      <c r="HZC8"/>
      <c r="HZD8"/>
      <c r="HZE8"/>
      <c r="HZF8"/>
      <c r="HZG8"/>
      <c r="HZH8"/>
      <c r="HZI8"/>
      <c r="HZJ8"/>
      <c r="HZK8"/>
      <c r="HZL8"/>
      <c r="HZM8"/>
      <c r="HZN8"/>
      <c r="HZO8"/>
      <c r="HZP8"/>
      <c r="HZQ8"/>
      <c r="HZR8"/>
      <c r="HZS8"/>
      <c r="HZT8"/>
      <c r="HZU8"/>
      <c r="HZV8"/>
      <c r="HZW8"/>
      <c r="HZX8"/>
      <c r="HZY8"/>
      <c r="HZZ8"/>
      <c r="IAA8"/>
      <c r="IAB8"/>
      <c r="IAC8"/>
      <c r="IAD8"/>
      <c r="IAE8"/>
      <c r="IAF8"/>
      <c r="IAG8"/>
      <c r="IAH8"/>
      <c r="IAI8"/>
      <c r="IAJ8"/>
      <c r="IAK8"/>
      <c r="IAL8"/>
      <c r="IAM8"/>
      <c r="IAN8"/>
      <c r="IAO8"/>
      <c r="IAP8"/>
      <c r="IAQ8"/>
      <c r="IAR8"/>
      <c r="IAS8"/>
      <c r="IAT8"/>
      <c r="IAU8"/>
      <c r="IAV8"/>
      <c r="IAW8"/>
      <c r="IAX8"/>
      <c r="IAY8"/>
      <c r="IAZ8"/>
      <c r="IBA8"/>
      <c r="IBB8"/>
      <c r="IBC8"/>
      <c r="IBD8"/>
      <c r="IBE8"/>
      <c r="IBF8"/>
      <c r="IBG8"/>
      <c r="IBH8"/>
      <c r="IBI8"/>
      <c r="IBJ8"/>
      <c r="IBK8"/>
      <c r="IBL8"/>
      <c r="IBM8"/>
      <c r="IBN8"/>
      <c r="IBO8"/>
      <c r="IBP8"/>
      <c r="IBQ8"/>
      <c r="IBR8"/>
      <c r="IBS8"/>
      <c r="IBT8"/>
      <c r="IBU8"/>
      <c r="IBV8"/>
      <c r="IBW8"/>
      <c r="IBX8"/>
      <c r="IBY8"/>
      <c r="IBZ8"/>
      <c r="ICA8"/>
      <c r="ICB8"/>
      <c r="ICC8"/>
      <c r="ICD8"/>
      <c r="ICE8"/>
      <c r="ICF8"/>
      <c r="ICG8"/>
      <c r="ICH8"/>
      <c r="ICI8"/>
      <c r="ICJ8"/>
      <c r="ICK8"/>
      <c r="ICL8"/>
      <c r="ICM8"/>
      <c r="ICN8"/>
      <c r="ICO8"/>
      <c r="ICP8"/>
      <c r="ICQ8"/>
      <c r="ICR8"/>
      <c r="ICS8"/>
      <c r="ICT8"/>
      <c r="ICU8"/>
      <c r="ICV8"/>
      <c r="ICW8"/>
      <c r="ICX8"/>
      <c r="ICY8"/>
      <c r="ICZ8"/>
      <c r="IDA8"/>
      <c r="IDB8"/>
      <c r="IDC8"/>
      <c r="IDD8"/>
      <c r="IDE8"/>
      <c r="IDF8"/>
      <c r="IDG8"/>
      <c r="IDH8"/>
      <c r="IDI8"/>
      <c r="IDJ8"/>
      <c r="IDK8"/>
      <c r="IDL8"/>
      <c r="IDM8"/>
      <c r="IDN8"/>
      <c r="IDO8"/>
      <c r="IDP8"/>
      <c r="IDQ8"/>
      <c r="IDR8"/>
      <c r="IDS8"/>
      <c r="IDT8"/>
      <c r="IDU8"/>
      <c r="IDV8"/>
      <c r="IDW8"/>
      <c r="IDX8"/>
      <c r="IDY8"/>
      <c r="IDZ8"/>
      <c r="IEA8"/>
      <c r="IEB8"/>
      <c r="IEC8"/>
      <c r="IED8"/>
      <c r="IEE8"/>
      <c r="IEF8"/>
      <c r="IEG8"/>
      <c r="IEH8"/>
      <c r="IEI8"/>
      <c r="IEJ8"/>
      <c r="IEK8"/>
      <c r="IEL8"/>
      <c r="IEM8"/>
      <c r="IEN8"/>
      <c r="IEO8"/>
      <c r="IEP8"/>
      <c r="IEQ8"/>
      <c r="IER8"/>
      <c r="IES8"/>
      <c r="IET8"/>
      <c r="IEU8"/>
      <c r="IEV8"/>
      <c r="IEW8"/>
      <c r="IEX8"/>
      <c r="IEY8"/>
      <c r="IEZ8"/>
      <c r="IFA8"/>
      <c r="IFB8"/>
      <c r="IFC8"/>
      <c r="IFD8"/>
      <c r="IFE8"/>
      <c r="IFF8"/>
      <c r="IFG8"/>
      <c r="IFH8"/>
      <c r="IFI8"/>
      <c r="IFJ8"/>
      <c r="IFK8"/>
      <c r="IFL8"/>
      <c r="IFM8"/>
      <c r="IFN8"/>
      <c r="IFO8"/>
      <c r="IFP8"/>
      <c r="IFQ8"/>
      <c r="IFR8"/>
      <c r="IFS8"/>
      <c r="IFT8"/>
      <c r="IFU8"/>
      <c r="IFV8"/>
      <c r="IFW8"/>
      <c r="IFX8"/>
      <c r="IFY8"/>
      <c r="IFZ8"/>
      <c r="IGA8"/>
      <c r="IGB8"/>
      <c r="IGC8"/>
      <c r="IGD8"/>
      <c r="IGE8"/>
      <c r="IGF8"/>
      <c r="IGG8"/>
      <c r="IGH8"/>
      <c r="IGI8"/>
      <c r="IGJ8"/>
      <c r="IGK8"/>
      <c r="IGL8"/>
      <c r="IGM8"/>
      <c r="IGN8"/>
      <c r="IGO8"/>
      <c r="IGP8"/>
      <c r="IGQ8"/>
      <c r="IGR8"/>
      <c r="IGS8"/>
      <c r="IGT8"/>
      <c r="IGU8"/>
      <c r="IGV8"/>
      <c r="IGW8"/>
      <c r="IGX8"/>
      <c r="IGY8"/>
      <c r="IGZ8"/>
      <c r="IHA8"/>
      <c r="IHB8"/>
      <c r="IHC8"/>
      <c r="IHD8"/>
      <c r="IHE8"/>
      <c r="IHF8"/>
      <c r="IHG8"/>
      <c r="IHH8"/>
      <c r="IHI8"/>
      <c r="IHJ8"/>
      <c r="IHK8"/>
      <c r="IHL8"/>
      <c r="IHM8"/>
      <c r="IHN8"/>
      <c r="IHO8"/>
      <c r="IHP8"/>
      <c r="IHQ8"/>
      <c r="IHR8"/>
      <c r="IHS8"/>
      <c r="IHT8"/>
      <c r="IHU8"/>
      <c r="IHV8"/>
      <c r="IHW8"/>
      <c r="IHX8"/>
      <c r="IHY8"/>
      <c r="IHZ8"/>
      <c r="IIA8"/>
      <c r="IIB8"/>
      <c r="IIC8"/>
      <c r="IID8"/>
      <c r="IIE8"/>
      <c r="IIF8"/>
      <c r="IIG8"/>
      <c r="IIH8"/>
      <c r="III8"/>
      <c r="IIJ8"/>
      <c r="IIK8"/>
      <c r="IIL8"/>
      <c r="IIM8"/>
      <c r="IIN8"/>
      <c r="IIO8"/>
      <c r="IIP8"/>
      <c r="IIQ8"/>
      <c r="IIR8"/>
      <c r="IIS8"/>
      <c r="IIT8"/>
      <c r="IIU8"/>
      <c r="IIV8"/>
      <c r="IIW8"/>
      <c r="IIX8"/>
      <c r="IIY8"/>
      <c r="IIZ8"/>
      <c r="IJA8"/>
      <c r="IJB8"/>
      <c r="IJC8"/>
      <c r="IJD8"/>
      <c r="IJE8"/>
      <c r="IJF8"/>
      <c r="IJG8"/>
      <c r="IJH8"/>
      <c r="IJI8"/>
      <c r="IJJ8"/>
      <c r="IJK8"/>
      <c r="IJL8"/>
      <c r="IJM8"/>
      <c r="IJN8"/>
      <c r="IJO8"/>
      <c r="IJP8"/>
      <c r="IJQ8"/>
      <c r="IJR8"/>
      <c r="IJS8"/>
      <c r="IJT8"/>
      <c r="IJU8"/>
      <c r="IJV8"/>
      <c r="IJW8"/>
      <c r="IJX8"/>
      <c r="IJY8"/>
      <c r="IJZ8"/>
      <c r="IKA8"/>
      <c r="IKB8"/>
      <c r="IKC8"/>
      <c r="IKD8"/>
      <c r="IKE8"/>
      <c r="IKF8"/>
      <c r="IKG8"/>
      <c r="IKH8"/>
      <c r="IKI8"/>
      <c r="IKJ8"/>
      <c r="IKK8"/>
      <c r="IKL8"/>
      <c r="IKM8"/>
      <c r="IKN8"/>
      <c r="IKO8"/>
      <c r="IKP8"/>
      <c r="IKQ8"/>
      <c r="IKR8"/>
      <c r="IKS8"/>
      <c r="IKT8"/>
      <c r="IKU8"/>
      <c r="IKV8"/>
      <c r="IKW8"/>
      <c r="IKX8"/>
      <c r="IKY8"/>
      <c r="IKZ8"/>
      <c r="ILA8"/>
      <c r="ILB8"/>
      <c r="ILC8"/>
      <c r="ILD8"/>
      <c r="ILE8"/>
      <c r="ILF8"/>
      <c r="ILG8"/>
      <c r="ILH8"/>
      <c r="ILI8"/>
      <c r="ILJ8"/>
      <c r="ILK8"/>
      <c r="ILL8"/>
      <c r="ILM8"/>
      <c r="ILN8"/>
      <c r="ILO8"/>
      <c r="ILP8"/>
      <c r="ILQ8"/>
      <c r="ILR8"/>
      <c r="ILS8"/>
      <c r="ILT8"/>
      <c r="ILU8"/>
      <c r="ILV8"/>
      <c r="ILW8"/>
      <c r="ILX8"/>
      <c r="ILY8"/>
      <c r="ILZ8"/>
      <c r="IMA8"/>
      <c r="IMB8"/>
      <c r="IMC8"/>
      <c r="IMD8"/>
      <c r="IME8"/>
      <c r="IMF8"/>
      <c r="IMG8"/>
      <c r="IMH8"/>
      <c r="IMI8"/>
      <c r="IMJ8"/>
      <c r="IMK8"/>
      <c r="IML8"/>
      <c r="IMM8"/>
      <c r="IMN8"/>
      <c r="IMO8"/>
      <c r="IMP8"/>
      <c r="IMQ8"/>
      <c r="IMR8"/>
      <c r="IMS8"/>
      <c r="IMT8"/>
      <c r="IMU8"/>
      <c r="IMV8"/>
      <c r="IMW8"/>
      <c r="IMX8"/>
      <c r="IMY8"/>
      <c r="IMZ8"/>
      <c r="INA8"/>
      <c r="INB8"/>
      <c r="INC8"/>
      <c r="IND8"/>
      <c r="INE8"/>
      <c r="INF8"/>
      <c r="ING8"/>
      <c r="INH8"/>
      <c r="INI8"/>
      <c r="INJ8"/>
      <c r="INK8"/>
      <c r="INL8"/>
      <c r="INM8"/>
      <c r="INN8"/>
      <c r="INO8"/>
      <c r="INP8"/>
      <c r="INQ8"/>
      <c r="INR8"/>
      <c r="INS8"/>
      <c r="INT8"/>
      <c r="INU8"/>
      <c r="INV8"/>
      <c r="INW8"/>
      <c r="INX8"/>
      <c r="INY8"/>
      <c r="INZ8"/>
      <c r="IOA8"/>
      <c r="IOB8"/>
      <c r="IOC8"/>
      <c r="IOD8"/>
      <c r="IOE8"/>
      <c r="IOF8"/>
      <c r="IOG8"/>
      <c r="IOH8"/>
      <c r="IOI8"/>
      <c r="IOJ8"/>
      <c r="IOK8"/>
      <c r="IOL8"/>
      <c r="IOM8"/>
      <c r="ION8"/>
      <c r="IOO8"/>
      <c r="IOP8"/>
      <c r="IOQ8"/>
      <c r="IOR8"/>
      <c r="IOS8"/>
      <c r="IOT8"/>
      <c r="IOU8"/>
      <c r="IOV8"/>
      <c r="IOW8"/>
      <c r="IOX8"/>
      <c r="IOY8"/>
      <c r="IOZ8"/>
      <c r="IPA8"/>
      <c r="IPB8"/>
      <c r="IPC8"/>
      <c r="IPD8"/>
      <c r="IPE8"/>
      <c r="IPF8"/>
      <c r="IPG8"/>
      <c r="IPH8"/>
      <c r="IPI8"/>
      <c r="IPJ8"/>
      <c r="IPK8"/>
      <c r="IPL8"/>
      <c r="IPM8"/>
      <c r="IPN8"/>
      <c r="IPO8"/>
      <c r="IPP8"/>
      <c r="IPQ8"/>
      <c r="IPR8"/>
      <c r="IPS8"/>
      <c r="IPT8"/>
      <c r="IPU8"/>
      <c r="IPV8"/>
      <c r="IPW8"/>
      <c r="IPX8"/>
      <c r="IPY8"/>
      <c r="IPZ8"/>
      <c r="IQA8"/>
      <c r="IQB8"/>
      <c r="IQC8"/>
      <c r="IQD8"/>
      <c r="IQE8"/>
      <c r="IQF8"/>
      <c r="IQG8"/>
      <c r="IQH8"/>
      <c r="IQI8"/>
      <c r="IQJ8"/>
      <c r="IQK8"/>
      <c r="IQL8"/>
      <c r="IQM8"/>
      <c r="IQN8"/>
      <c r="IQO8"/>
      <c r="IQP8"/>
      <c r="IQQ8"/>
      <c r="IQR8"/>
      <c r="IQS8"/>
      <c r="IQT8"/>
      <c r="IQU8"/>
      <c r="IQV8"/>
      <c r="IQW8"/>
      <c r="IQX8"/>
      <c r="IQY8"/>
      <c r="IQZ8"/>
      <c r="IRA8"/>
      <c r="IRB8"/>
      <c r="IRC8"/>
      <c r="IRD8"/>
      <c r="IRE8"/>
      <c r="IRF8"/>
      <c r="IRG8"/>
      <c r="IRH8"/>
      <c r="IRI8"/>
      <c r="IRJ8"/>
      <c r="IRK8"/>
      <c r="IRL8"/>
      <c r="IRM8"/>
      <c r="IRN8"/>
      <c r="IRO8"/>
      <c r="IRP8"/>
      <c r="IRQ8"/>
      <c r="IRR8"/>
      <c r="IRS8"/>
      <c r="IRT8"/>
      <c r="IRU8"/>
      <c r="IRV8"/>
      <c r="IRW8"/>
      <c r="IRX8"/>
      <c r="IRY8"/>
      <c r="IRZ8"/>
      <c r="ISA8"/>
      <c r="ISB8"/>
      <c r="ISC8"/>
      <c r="ISD8"/>
      <c r="ISE8"/>
      <c r="ISF8"/>
      <c r="ISG8"/>
      <c r="ISH8"/>
      <c r="ISI8"/>
      <c r="ISJ8"/>
      <c r="ISK8"/>
      <c r="ISL8"/>
      <c r="ISM8"/>
      <c r="ISN8"/>
      <c r="ISO8"/>
      <c r="ISP8"/>
      <c r="ISQ8"/>
      <c r="ISR8"/>
      <c r="ISS8"/>
      <c r="IST8"/>
      <c r="ISU8"/>
      <c r="ISV8"/>
      <c r="ISW8"/>
      <c r="ISX8"/>
      <c r="ISY8"/>
      <c r="ISZ8"/>
      <c r="ITA8"/>
      <c r="ITB8"/>
      <c r="ITC8"/>
      <c r="ITD8"/>
      <c r="ITE8"/>
      <c r="ITF8"/>
      <c r="ITG8"/>
      <c r="ITH8"/>
      <c r="ITI8"/>
      <c r="ITJ8"/>
      <c r="ITK8"/>
      <c r="ITL8"/>
      <c r="ITM8"/>
      <c r="ITN8"/>
      <c r="ITO8"/>
      <c r="ITP8"/>
      <c r="ITQ8"/>
      <c r="ITR8"/>
      <c r="ITS8"/>
      <c r="ITT8"/>
      <c r="ITU8"/>
      <c r="ITV8"/>
      <c r="ITW8"/>
      <c r="ITX8"/>
      <c r="ITY8"/>
      <c r="ITZ8"/>
      <c r="IUA8"/>
      <c r="IUB8"/>
      <c r="IUC8"/>
      <c r="IUD8"/>
      <c r="IUE8"/>
      <c r="IUF8"/>
      <c r="IUG8"/>
      <c r="IUH8"/>
      <c r="IUI8"/>
      <c r="IUJ8"/>
      <c r="IUK8"/>
      <c r="IUL8"/>
      <c r="IUM8"/>
      <c r="IUN8"/>
      <c r="IUO8"/>
      <c r="IUP8"/>
      <c r="IUQ8"/>
      <c r="IUR8"/>
      <c r="IUS8"/>
      <c r="IUT8"/>
      <c r="IUU8"/>
      <c r="IUV8"/>
      <c r="IUW8"/>
      <c r="IUX8"/>
      <c r="IUY8"/>
      <c r="IUZ8"/>
      <c r="IVA8"/>
      <c r="IVB8"/>
      <c r="IVC8"/>
      <c r="IVD8"/>
      <c r="IVE8"/>
      <c r="IVF8"/>
      <c r="IVG8"/>
      <c r="IVH8"/>
      <c r="IVI8"/>
      <c r="IVJ8"/>
      <c r="IVK8"/>
      <c r="IVL8"/>
      <c r="IVM8"/>
      <c r="IVN8"/>
      <c r="IVO8"/>
      <c r="IVP8"/>
      <c r="IVQ8"/>
      <c r="IVR8"/>
      <c r="IVS8"/>
      <c r="IVT8"/>
      <c r="IVU8"/>
      <c r="IVV8"/>
      <c r="IVW8"/>
      <c r="IVX8"/>
      <c r="IVY8"/>
      <c r="IVZ8"/>
      <c r="IWA8"/>
      <c r="IWB8"/>
      <c r="IWC8"/>
      <c r="IWD8"/>
      <c r="IWE8"/>
      <c r="IWF8"/>
      <c r="IWG8"/>
      <c r="IWH8"/>
      <c r="IWI8"/>
      <c r="IWJ8"/>
      <c r="IWK8"/>
      <c r="IWL8"/>
      <c r="IWM8"/>
      <c r="IWN8"/>
      <c r="IWO8"/>
      <c r="IWP8"/>
      <c r="IWQ8"/>
      <c r="IWR8"/>
      <c r="IWS8"/>
      <c r="IWT8"/>
      <c r="IWU8"/>
      <c r="IWV8"/>
      <c r="IWW8"/>
      <c r="IWX8"/>
      <c r="IWY8"/>
      <c r="IWZ8"/>
      <c r="IXA8"/>
      <c r="IXB8"/>
      <c r="IXC8"/>
      <c r="IXD8"/>
      <c r="IXE8"/>
      <c r="IXF8"/>
      <c r="IXG8"/>
      <c r="IXH8"/>
      <c r="IXI8"/>
      <c r="IXJ8"/>
      <c r="IXK8"/>
      <c r="IXL8"/>
      <c r="IXM8"/>
      <c r="IXN8"/>
      <c r="IXO8"/>
      <c r="IXP8"/>
      <c r="IXQ8"/>
      <c r="IXR8"/>
      <c r="IXS8"/>
      <c r="IXT8"/>
      <c r="IXU8"/>
      <c r="IXV8"/>
      <c r="IXW8"/>
      <c r="IXX8"/>
      <c r="IXY8"/>
      <c r="IXZ8"/>
      <c r="IYA8"/>
      <c r="IYB8"/>
      <c r="IYC8"/>
      <c r="IYD8"/>
      <c r="IYE8"/>
      <c r="IYF8"/>
      <c r="IYG8"/>
      <c r="IYH8"/>
      <c r="IYI8"/>
      <c r="IYJ8"/>
      <c r="IYK8"/>
      <c r="IYL8"/>
      <c r="IYM8"/>
      <c r="IYN8"/>
      <c r="IYO8"/>
      <c r="IYP8"/>
      <c r="IYQ8"/>
      <c r="IYR8"/>
      <c r="IYS8"/>
      <c r="IYT8"/>
      <c r="IYU8"/>
      <c r="IYV8"/>
      <c r="IYW8"/>
      <c r="IYX8"/>
      <c r="IYY8"/>
      <c r="IYZ8"/>
      <c r="IZA8"/>
      <c r="IZB8"/>
      <c r="IZC8"/>
      <c r="IZD8"/>
      <c r="IZE8"/>
      <c r="IZF8"/>
      <c r="IZG8"/>
      <c r="IZH8"/>
      <c r="IZI8"/>
      <c r="IZJ8"/>
      <c r="IZK8"/>
      <c r="IZL8"/>
      <c r="IZM8"/>
      <c r="IZN8"/>
      <c r="IZO8"/>
      <c r="IZP8"/>
      <c r="IZQ8"/>
      <c r="IZR8"/>
      <c r="IZS8"/>
      <c r="IZT8"/>
      <c r="IZU8"/>
      <c r="IZV8"/>
      <c r="IZW8"/>
      <c r="IZX8"/>
      <c r="IZY8"/>
      <c r="IZZ8"/>
      <c r="JAA8"/>
      <c r="JAB8"/>
      <c r="JAC8"/>
      <c r="JAD8"/>
      <c r="JAE8"/>
      <c r="JAF8"/>
      <c r="JAG8"/>
      <c r="JAH8"/>
      <c r="JAI8"/>
      <c r="JAJ8"/>
      <c r="JAK8"/>
      <c r="JAL8"/>
      <c r="JAM8"/>
      <c r="JAN8"/>
      <c r="JAO8"/>
      <c r="JAP8"/>
      <c r="JAQ8"/>
      <c r="JAR8"/>
      <c r="JAS8"/>
      <c r="JAT8"/>
      <c r="JAU8"/>
      <c r="JAV8"/>
      <c r="JAW8"/>
      <c r="JAX8"/>
      <c r="JAY8"/>
      <c r="JAZ8"/>
      <c r="JBA8"/>
      <c r="JBB8"/>
      <c r="JBC8"/>
      <c r="JBD8"/>
      <c r="JBE8"/>
      <c r="JBF8"/>
      <c r="JBG8"/>
      <c r="JBH8"/>
      <c r="JBI8"/>
      <c r="JBJ8"/>
      <c r="JBK8"/>
      <c r="JBL8"/>
      <c r="JBM8"/>
      <c r="JBN8"/>
      <c r="JBO8"/>
      <c r="JBP8"/>
      <c r="JBQ8"/>
      <c r="JBR8"/>
      <c r="JBS8"/>
      <c r="JBT8"/>
      <c r="JBU8"/>
      <c r="JBV8"/>
      <c r="JBW8"/>
      <c r="JBX8"/>
      <c r="JBY8"/>
      <c r="JBZ8"/>
      <c r="JCA8"/>
      <c r="JCB8"/>
      <c r="JCC8"/>
      <c r="JCD8"/>
      <c r="JCE8"/>
      <c r="JCF8"/>
      <c r="JCG8"/>
      <c r="JCH8"/>
      <c r="JCI8"/>
      <c r="JCJ8"/>
      <c r="JCK8"/>
      <c r="JCL8"/>
      <c r="JCM8"/>
      <c r="JCN8"/>
      <c r="JCO8"/>
      <c r="JCP8"/>
      <c r="JCQ8"/>
      <c r="JCR8"/>
      <c r="JCS8"/>
      <c r="JCT8"/>
      <c r="JCU8"/>
      <c r="JCV8"/>
      <c r="JCW8"/>
      <c r="JCX8"/>
      <c r="JCY8"/>
      <c r="JCZ8"/>
      <c r="JDA8"/>
      <c r="JDB8"/>
      <c r="JDC8"/>
      <c r="JDD8"/>
      <c r="JDE8"/>
      <c r="JDF8"/>
      <c r="JDG8"/>
      <c r="JDH8"/>
      <c r="JDI8"/>
      <c r="JDJ8"/>
      <c r="JDK8"/>
      <c r="JDL8"/>
      <c r="JDM8"/>
      <c r="JDN8"/>
      <c r="JDO8"/>
      <c r="JDP8"/>
      <c r="JDQ8"/>
      <c r="JDR8"/>
      <c r="JDS8"/>
      <c r="JDT8"/>
      <c r="JDU8"/>
      <c r="JDV8"/>
      <c r="JDW8"/>
      <c r="JDX8"/>
      <c r="JDY8"/>
      <c r="JDZ8"/>
      <c r="JEA8"/>
      <c r="JEB8"/>
      <c r="JEC8"/>
      <c r="JED8"/>
      <c r="JEE8"/>
      <c r="JEF8"/>
      <c r="JEG8"/>
      <c r="JEH8"/>
      <c r="JEI8"/>
      <c r="JEJ8"/>
      <c r="JEK8"/>
      <c r="JEL8"/>
      <c r="JEM8"/>
      <c r="JEN8"/>
      <c r="JEO8"/>
      <c r="JEP8"/>
      <c r="JEQ8"/>
      <c r="JER8"/>
      <c r="JES8"/>
      <c r="JET8"/>
      <c r="JEU8"/>
      <c r="JEV8"/>
      <c r="JEW8"/>
      <c r="JEX8"/>
      <c r="JEY8"/>
      <c r="JEZ8"/>
      <c r="JFA8"/>
      <c r="JFB8"/>
      <c r="JFC8"/>
      <c r="JFD8"/>
      <c r="JFE8"/>
      <c r="JFF8"/>
      <c r="JFG8"/>
      <c r="JFH8"/>
      <c r="JFI8"/>
      <c r="JFJ8"/>
      <c r="JFK8"/>
      <c r="JFL8"/>
      <c r="JFM8"/>
      <c r="JFN8"/>
      <c r="JFO8"/>
      <c r="JFP8"/>
      <c r="JFQ8"/>
      <c r="JFR8"/>
      <c r="JFS8"/>
      <c r="JFT8"/>
      <c r="JFU8"/>
      <c r="JFV8"/>
      <c r="JFW8"/>
      <c r="JFX8"/>
      <c r="JFY8"/>
      <c r="JFZ8"/>
      <c r="JGA8"/>
      <c r="JGB8"/>
      <c r="JGC8"/>
      <c r="JGD8"/>
      <c r="JGE8"/>
      <c r="JGF8"/>
      <c r="JGG8"/>
      <c r="JGH8"/>
      <c r="JGI8"/>
      <c r="JGJ8"/>
      <c r="JGK8"/>
      <c r="JGL8"/>
      <c r="JGM8"/>
      <c r="JGN8"/>
      <c r="JGO8"/>
      <c r="JGP8"/>
      <c r="JGQ8"/>
      <c r="JGR8"/>
      <c r="JGS8"/>
      <c r="JGT8"/>
      <c r="JGU8"/>
      <c r="JGV8"/>
      <c r="JGW8"/>
      <c r="JGX8"/>
      <c r="JGY8"/>
      <c r="JGZ8"/>
      <c r="JHA8"/>
      <c r="JHB8"/>
      <c r="JHC8"/>
      <c r="JHD8"/>
      <c r="JHE8"/>
      <c r="JHF8"/>
      <c r="JHG8"/>
      <c r="JHH8"/>
      <c r="JHI8"/>
      <c r="JHJ8"/>
      <c r="JHK8"/>
      <c r="JHL8"/>
      <c r="JHM8"/>
      <c r="JHN8"/>
      <c r="JHO8"/>
      <c r="JHP8"/>
      <c r="JHQ8"/>
      <c r="JHR8"/>
      <c r="JHS8"/>
      <c r="JHT8"/>
      <c r="JHU8"/>
      <c r="JHV8"/>
      <c r="JHW8"/>
      <c r="JHX8"/>
      <c r="JHY8"/>
      <c r="JHZ8"/>
      <c r="JIA8"/>
      <c r="JIB8"/>
      <c r="JIC8"/>
      <c r="JID8"/>
      <c r="JIE8"/>
      <c r="JIF8"/>
      <c r="JIG8"/>
      <c r="JIH8"/>
      <c r="JII8"/>
      <c r="JIJ8"/>
      <c r="JIK8"/>
      <c r="JIL8"/>
      <c r="JIM8"/>
      <c r="JIN8"/>
      <c r="JIO8"/>
      <c r="JIP8"/>
      <c r="JIQ8"/>
      <c r="JIR8"/>
      <c r="JIS8"/>
      <c r="JIT8"/>
      <c r="JIU8"/>
      <c r="JIV8"/>
      <c r="JIW8"/>
      <c r="JIX8"/>
      <c r="JIY8"/>
      <c r="JIZ8"/>
      <c r="JJA8"/>
      <c r="JJB8"/>
      <c r="JJC8"/>
      <c r="JJD8"/>
      <c r="JJE8"/>
      <c r="JJF8"/>
      <c r="JJG8"/>
      <c r="JJH8"/>
      <c r="JJI8"/>
      <c r="JJJ8"/>
      <c r="JJK8"/>
      <c r="JJL8"/>
      <c r="JJM8"/>
      <c r="JJN8"/>
      <c r="JJO8"/>
      <c r="JJP8"/>
      <c r="JJQ8"/>
      <c r="JJR8"/>
      <c r="JJS8"/>
      <c r="JJT8"/>
      <c r="JJU8"/>
      <c r="JJV8"/>
      <c r="JJW8"/>
      <c r="JJX8"/>
      <c r="JJY8"/>
      <c r="JJZ8"/>
      <c r="JKA8"/>
      <c r="JKB8"/>
      <c r="JKC8"/>
      <c r="JKD8"/>
      <c r="JKE8"/>
      <c r="JKF8"/>
      <c r="JKG8"/>
      <c r="JKH8"/>
      <c r="JKI8"/>
      <c r="JKJ8"/>
      <c r="JKK8"/>
      <c r="JKL8"/>
      <c r="JKM8"/>
      <c r="JKN8"/>
      <c r="JKO8"/>
      <c r="JKP8"/>
      <c r="JKQ8"/>
      <c r="JKR8"/>
      <c r="JKS8"/>
      <c r="JKT8"/>
      <c r="JKU8"/>
      <c r="JKV8"/>
      <c r="JKW8"/>
      <c r="JKX8"/>
      <c r="JKY8"/>
      <c r="JKZ8"/>
      <c r="JLA8"/>
      <c r="JLB8"/>
      <c r="JLC8"/>
      <c r="JLD8"/>
      <c r="JLE8"/>
      <c r="JLF8"/>
      <c r="JLG8"/>
      <c r="JLH8"/>
      <c r="JLI8"/>
      <c r="JLJ8"/>
      <c r="JLK8"/>
      <c r="JLL8"/>
      <c r="JLM8"/>
      <c r="JLN8"/>
      <c r="JLO8"/>
      <c r="JLP8"/>
      <c r="JLQ8"/>
      <c r="JLR8"/>
      <c r="JLS8"/>
      <c r="JLT8"/>
      <c r="JLU8"/>
      <c r="JLV8"/>
      <c r="JLW8"/>
      <c r="JLX8"/>
      <c r="JLY8"/>
      <c r="JLZ8"/>
      <c r="JMA8"/>
      <c r="JMB8"/>
      <c r="JMC8"/>
      <c r="JMD8"/>
      <c r="JME8"/>
      <c r="JMF8"/>
      <c r="JMG8"/>
      <c r="JMH8"/>
      <c r="JMI8"/>
      <c r="JMJ8"/>
      <c r="JMK8"/>
      <c r="JML8"/>
      <c r="JMM8"/>
      <c r="JMN8"/>
      <c r="JMO8"/>
      <c r="JMP8"/>
      <c r="JMQ8"/>
      <c r="JMR8"/>
      <c r="JMS8"/>
      <c r="JMT8"/>
      <c r="JMU8"/>
      <c r="JMV8"/>
      <c r="JMW8"/>
      <c r="JMX8"/>
      <c r="JMY8"/>
      <c r="JMZ8"/>
      <c r="JNA8"/>
      <c r="JNB8"/>
      <c r="JNC8"/>
      <c r="JND8"/>
      <c r="JNE8"/>
      <c r="JNF8"/>
      <c r="JNG8"/>
      <c r="JNH8"/>
      <c r="JNI8"/>
      <c r="JNJ8"/>
      <c r="JNK8"/>
      <c r="JNL8"/>
      <c r="JNM8"/>
      <c r="JNN8"/>
      <c r="JNO8"/>
      <c r="JNP8"/>
      <c r="JNQ8"/>
      <c r="JNR8"/>
      <c r="JNS8"/>
      <c r="JNT8"/>
      <c r="JNU8"/>
      <c r="JNV8"/>
      <c r="JNW8"/>
      <c r="JNX8"/>
      <c r="JNY8"/>
      <c r="JNZ8"/>
      <c r="JOA8"/>
      <c r="JOB8"/>
      <c r="JOC8"/>
      <c r="JOD8"/>
      <c r="JOE8"/>
      <c r="JOF8"/>
      <c r="JOG8"/>
      <c r="JOH8"/>
      <c r="JOI8"/>
      <c r="JOJ8"/>
      <c r="JOK8"/>
      <c r="JOL8"/>
      <c r="JOM8"/>
      <c r="JON8"/>
      <c r="JOO8"/>
      <c r="JOP8"/>
      <c r="JOQ8"/>
      <c r="JOR8"/>
      <c r="JOS8"/>
      <c r="JOT8"/>
      <c r="JOU8"/>
      <c r="JOV8"/>
      <c r="JOW8"/>
      <c r="JOX8"/>
      <c r="JOY8"/>
      <c r="JOZ8"/>
      <c r="JPA8"/>
      <c r="JPB8"/>
      <c r="JPC8"/>
      <c r="JPD8"/>
      <c r="JPE8"/>
      <c r="JPF8"/>
      <c r="JPG8"/>
      <c r="JPH8"/>
      <c r="JPI8"/>
      <c r="JPJ8"/>
      <c r="JPK8"/>
      <c r="JPL8"/>
      <c r="JPM8"/>
      <c r="JPN8"/>
      <c r="JPO8"/>
      <c r="JPP8"/>
      <c r="JPQ8"/>
      <c r="JPR8"/>
      <c r="JPS8"/>
      <c r="JPT8"/>
      <c r="JPU8"/>
      <c r="JPV8"/>
      <c r="JPW8"/>
      <c r="JPX8"/>
      <c r="JPY8"/>
      <c r="JPZ8"/>
      <c r="JQA8"/>
      <c r="JQB8"/>
      <c r="JQC8"/>
      <c r="JQD8"/>
      <c r="JQE8"/>
      <c r="JQF8"/>
      <c r="JQG8"/>
      <c r="JQH8"/>
      <c r="JQI8"/>
      <c r="JQJ8"/>
      <c r="JQK8"/>
      <c r="JQL8"/>
      <c r="JQM8"/>
      <c r="JQN8"/>
      <c r="JQO8"/>
      <c r="JQP8"/>
      <c r="JQQ8"/>
      <c r="JQR8"/>
      <c r="JQS8"/>
      <c r="JQT8"/>
      <c r="JQU8"/>
      <c r="JQV8"/>
      <c r="JQW8"/>
      <c r="JQX8"/>
      <c r="JQY8"/>
      <c r="JQZ8"/>
      <c r="JRA8"/>
      <c r="JRB8"/>
      <c r="JRC8"/>
      <c r="JRD8"/>
      <c r="JRE8"/>
      <c r="JRF8"/>
      <c r="JRG8"/>
      <c r="JRH8"/>
      <c r="JRI8"/>
      <c r="JRJ8"/>
      <c r="JRK8"/>
      <c r="JRL8"/>
      <c r="JRM8"/>
      <c r="JRN8"/>
      <c r="JRO8"/>
      <c r="JRP8"/>
      <c r="JRQ8"/>
      <c r="JRR8"/>
      <c r="JRS8"/>
      <c r="JRT8"/>
      <c r="JRU8"/>
      <c r="JRV8"/>
      <c r="JRW8"/>
      <c r="JRX8"/>
      <c r="JRY8"/>
      <c r="JRZ8"/>
      <c r="JSA8"/>
      <c r="JSB8"/>
      <c r="JSC8"/>
      <c r="JSD8"/>
      <c r="JSE8"/>
      <c r="JSF8"/>
      <c r="JSG8"/>
      <c r="JSH8"/>
      <c r="JSI8"/>
      <c r="JSJ8"/>
      <c r="JSK8"/>
      <c r="JSL8"/>
      <c r="JSM8"/>
      <c r="JSN8"/>
      <c r="JSO8"/>
      <c r="JSP8"/>
      <c r="JSQ8"/>
      <c r="JSR8"/>
      <c r="JSS8"/>
      <c r="JST8"/>
      <c r="JSU8"/>
      <c r="JSV8"/>
      <c r="JSW8"/>
      <c r="JSX8"/>
      <c r="JSY8"/>
      <c r="JSZ8"/>
      <c r="JTA8"/>
      <c r="JTB8"/>
      <c r="JTC8"/>
      <c r="JTD8"/>
      <c r="JTE8"/>
      <c r="JTF8"/>
      <c r="JTG8"/>
      <c r="JTH8"/>
      <c r="JTI8"/>
      <c r="JTJ8"/>
      <c r="JTK8"/>
      <c r="JTL8"/>
      <c r="JTM8"/>
      <c r="JTN8"/>
      <c r="JTO8"/>
      <c r="JTP8"/>
      <c r="JTQ8"/>
      <c r="JTR8"/>
      <c r="JTS8"/>
      <c r="JTT8"/>
      <c r="JTU8"/>
      <c r="JTV8"/>
      <c r="JTW8"/>
      <c r="JTX8"/>
      <c r="JTY8"/>
      <c r="JTZ8"/>
      <c r="JUA8"/>
      <c r="JUB8"/>
      <c r="JUC8"/>
      <c r="JUD8"/>
      <c r="JUE8"/>
      <c r="JUF8"/>
      <c r="JUG8"/>
      <c r="JUH8"/>
      <c r="JUI8"/>
      <c r="JUJ8"/>
      <c r="JUK8"/>
      <c r="JUL8"/>
      <c r="JUM8"/>
      <c r="JUN8"/>
      <c r="JUO8"/>
      <c r="JUP8"/>
      <c r="JUQ8"/>
      <c r="JUR8"/>
      <c r="JUS8"/>
      <c r="JUT8"/>
      <c r="JUU8"/>
      <c r="JUV8"/>
      <c r="JUW8"/>
      <c r="JUX8"/>
      <c r="JUY8"/>
      <c r="JUZ8"/>
      <c r="JVA8"/>
      <c r="JVB8"/>
      <c r="JVC8"/>
      <c r="JVD8"/>
      <c r="JVE8"/>
      <c r="JVF8"/>
      <c r="JVG8"/>
      <c r="JVH8"/>
      <c r="JVI8"/>
      <c r="JVJ8"/>
      <c r="JVK8"/>
      <c r="JVL8"/>
      <c r="JVM8"/>
      <c r="JVN8"/>
      <c r="JVO8"/>
      <c r="JVP8"/>
      <c r="JVQ8"/>
      <c r="JVR8"/>
      <c r="JVS8"/>
      <c r="JVT8"/>
      <c r="JVU8"/>
      <c r="JVV8"/>
      <c r="JVW8"/>
      <c r="JVX8"/>
      <c r="JVY8"/>
      <c r="JVZ8"/>
      <c r="JWA8"/>
      <c r="JWB8"/>
      <c r="JWC8"/>
      <c r="JWD8"/>
      <c r="JWE8"/>
      <c r="JWF8"/>
      <c r="JWG8"/>
      <c r="JWH8"/>
      <c r="JWI8"/>
      <c r="JWJ8"/>
      <c r="JWK8"/>
      <c r="JWL8"/>
      <c r="JWM8"/>
      <c r="JWN8"/>
      <c r="JWO8"/>
      <c r="JWP8"/>
      <c r="JWQ8"/>
      <c r="JWR8"/>
      <c r="JWS8"/>
      <c r="JWT8"/>
      <c r="JWU8"/>
      <c r="JWV8"/>
      <c r="JWW8"/>
      <c r="JWX8"/>
      <c r="JWY8"/>
      <c r="JWZ8"/>
      <c r="JXA8"/>
      <c r="JXB8"/>
      <c r="JXC8"/>
      <c r="JXD8"/>
      <c r="JXE8"/>
      <c r="JXF8"/>
      <c r="JXG8"/>
      <c r="JXH8"/>
      <c r="JXI8"/>
      <c r="JXJ8"/>
      <c r="JXK8"/>
      <c r="JXL8"/>
      <c r="JXM8"/>
      <c r="JXN8"/>
      <c r="JXO8"/>
      <c r="JXP8"/>
      <c r="JXQ8"/>
      <c r="JXR8"/>
      <c r="JXS8"/>
      <c r="JXT8"/>
      <c r="JXU8"/>
      <c r="JXV8"/>
      <c r="JXW8"/>
      <c r="JXX8"/>
      <c r="JXY8"/>
      <c r="JXZ8"/>
      <c r="JYA8"/>
      <c r="JYB8"/>
      <c r="JYC8"/>
      <c r="JYD8"/>
      <c r="JYE8"/>
      <c r="JYF8"/>
      <c r="JYG8"/>
      <c r="JYH8"/>
      <c r="JYI8"/>
      <c r="JYJ8"/>
      <c r="JYK8"/>
      <c r="JYL8"/>
      <c r="JYM8"/>
      <c r="JYN8"/>
      <c r="JYO8"/>
      <c r="JYP8"/>
      <c r="JYQ8"/>
      <c r="JYR8"/>
      <c r="JYS8"/>
      <c r="JYT8"/>
      <c r="JYU8"/>
      <c r="JYV8"/>
      <c r="JYW8"/>
      <c r="JYX8"/>
      <c r="JYY8"/>
      <c r="JYZ8"/>
      <c r="JZA8"/>
      <c r="JZB8"/>
      <c r="JZC8"/>
      <c r="JZD8"/>
      <c r="JZE8"/>
      <c r="JZF8"/>
      <c r="JZG8"/>
      <c r="JZH8"/>
      <c r="JZI8"/>
      <c r="JZJ8"/>
      <c r="JZK8"/>
      <c r="JZL8"/>
      <c r="JZM8"/>
      <c r="JZN8"/>
      <c r="JZO8"/>
      <c r="JZP8"/>
      <c r="JZQ8"/>
      <c r="JZR8"/>
      <c r="JZS8"/>
      <c r="JZT8"/>
      <c r="JZU8"/>
      <c r="JZV8"/>
      <c r="JZW8"/>
      <c r="JZX8"/>
      <c r="JZY8"/>
      <c r="JZZ8"/>
      <c r="KAA8"/>
      <c r="KAB8"/>
      <c r="KAC8"/>
      <c r="KAD8"/>
      <c r="KAE8"/>
      <c r="KAF8"/>
      <c r="KAG8"/>
      <c r="KAH8"/>
      <c r="KAI8"/>
      <c r="KAJ8"/>
      <c r="KAK8"/>
      <c r="KAL8"/>
      <c r="KAM8"/>
      <c r="KAN8"/>
      <c r="KAO8"/>
      <c r="KAP8"/>
      <c r="KAQ8"/>
      <c r="KAR8"/>
      <c r="KAS8"/>
      <c r="KAT8"/>
      <c r="KAU8"/>
      <c r="KAV8"/>
      <c r="KAW8"/>
      <c r="KAX8"/>
      <c r="KAY8"/>
      <c r="KAZ8"/>
      <c r="KBA8"/>
      <c r="KBB8"/>
      <c r="KBC8"/>
      <c r="KBD8"/>
      <c r="KBE8"/>
      <c r="KBF8"/>
      <c r="KBG8"/>
      <c r="KBH8"/>
      <c r="KBI8"/>
      <c r="KBJ8"/>
      <c r="KBK8"/>
      <c r="KBL8"/>
      <c r="KBM8"/>
      <c r="KBN8"/>
      <c r="KBO8"/>
      <c r="KBP8"/>
      <c r="KBQ8"/>
      <c r="KBR8"/>
      <c r="KBS8"/>
      <c r="KBT8"/>
      <c r="KBU8"/>
      <c r="KBV8"/>
      <c r="KBW8"/>
      <c r="KBX8"/>
      <c r="KBY8"/>
      <c r="KBZ8"/>
      <c r="KCA8"/>
      <c r="KCB8"/>
      <c r="KCC8"/>
      <c r="KCD8"/>
      <c r="KCE8"/>
      <c r="KCF8"/>
      <c r="KCG8"/>
      <c r="KCH8"/>
      <c r="KCI8"/>
      <c r="KCJ8"/>
      <c r="KCK8"/>
      <c r="KCL8"/>
      <c r="KCM8"/>
      <c r="KCN8"/>
      <c r="KCO8"/>
      <c r="KCP8"/>
      <c r="KCQ8"/>
      <c r="KCR8"/>
      <c r="KCS8"/>
      <c r="KCT8"/>
      <c r="KCU8"/>
      <c r="KCV8"/>
      <c r="KCW8"/>
      <c r="KCX8"/>
      <c r="KCY8"/>
      <c r="KCZ8"/>
      <c r="KDA8"/>
      <c r="KDB8"/>
      <c r="KDC8"/>
      <c r="KDD8"/>
      <c r="KDE8"/>
      <c r="KDF8"/>
      <c r="KDG8"/>
      <c r="KDH8"/>
      <c r="KDI8"/>
      <c r="KDJ8"/>
      <c r="KDK8"/>
      <c r="KDL8"/>
      <c r="KDM8"/>
      <c r="KDN8"/>
      <c r="KDO8"/>
      <c r="KDP8"/>
      <c r="KDQ8"/>
      <c r="KDR8"/>
      <c r="KDS8"/>
      <c r="KDT8"/>
      <c r="KDU8"/>
      <c r="KDV8"/>
      <c r="KDW8"/>
      <c r="KDX8"/>
      <c r="KDY8"/>
      <c r="KDZ8"/>
      <c r="KEA8"/>
      <c r="KEB8"/>
      <c r="KEC8"/>
      <c r="KED8"/>
      <c r="KEE8"/>
      <c r="KEF8"/>
      <c r="KEG8"/>
      <c r="KEH8"/>
      <c r="KEI8"/>
      <c r="KEJ8"/>
      <c r="KEK8"/>
      <c r="KEL8"/>
      <c r="KEM8"/>
      <c r="KEN8"/>
      <c r="KEO8"/>
      <c r="KEP8"/>
      <c r="KEQ8"/>
      <c r="KER8"/>
      <c r="KES8"/>
      <c r="KET8"/>
      <c r="KEU8"/>
      <c r="KEV8"/>
      <c r="KEW8"/>
      <c r="KEX8"/>
      <c r="KEY8"/>
      <c r="KEZ8"/>
      <c r="KFA8"/>
      <c r="KFB8"/>
      <c r="KFC8"/>
      <c r="KFD8"/>
      <c r="KFE8"/>
      <c r="KFF8"/>
      <c r="KFG8"/>
      <c r="KFH8"/>
      <c r="KFI8"/>
      <c r="KFJ8"/>
      <c r="KFK8"/>
      <c r="KFL8"/>
      <c r="KFM8"/>
      <c r="KFN8"/>
      <c r="KFO8"/>
      <c r="KFP8"/>
      <c r="KFQ8"/>
      <c r="KFR8"/>
      <c r="KFS8"/>
      <c r="KFT8"/>
      <c r="KFU8"/>
      <c r="KFV8"/>
      <c r="KFW8"/>
      <c r="KFX8"/>
      <c r="KFY8"/>
      <c r="KFZ8"/>
      <c r="KGA8"/>
      <c r="KGB8"/>
      <c r="KGC8"/>
      <c r="KGD8"/>
      <c r="KGE8"/>
      <c r="KGF8"/>
      <c r="KGG8"/>
      <c r="KGH8"/>
      <c r="KGI8"/>
      <c r="KGJ8"/>
      <c r="KGK8"/>
      <c r="KGL8"/>
      <c r="KGM8"/>
      <c r="KGN8"/>
      <c r="KGO8"/>
      <c r="KGP8"/>
      <c r="KGQ8"/>
      <c r="KGR8"/>
      <c r="KGS8"/>
      <c r="KGT8"/>
      <c r="KGU8"/>
      <c r="KGV8"/>
      <c r="KGW8"/>
      <c r="KGX8"/>
      <c r="KGY8"/>
      <c r="KGZ8"/>
      <c r="KHA8"/>
      <c r="KHB8"/>
      <c r="KHC8"/>
      <c r="KHD8"/>
      <c r="KHE8"/>
      <c r="KHF8"/>
      <c r="KHG8"/>
      <c r="KHH8"/>
      <c r="KHI8"/>
      <c r="KHJ8"/>
      <c r="KHK8"/>
      <c r="KHL8"/>
      <c r="KHM8"/>
      <c r="KHN8"/>
      <c r="KHO8"/>
      <c r="KHP8"/>
      <c r="KHQ8"/>
      <c r="KHR8"/>
      <c r="KHS8"/>
      <c r="KHT8"/>
      <c r="KHU8"/>
      <c r="KHV8"/>
      <c r="KHW8"/>
      <c r="KHX8"/>
      <c r="KHY8"/>
      <c r="KHZ8"/>
      <c r="KIA8"/>
      <c r="KIB8"/>
      <c r="KIC8"/>
      <c r="KID8"/>
      <c r="KIE8"/>
      <c r="KIF8"/>
      <c r="KIG8"/>
      <c r="KIH8"/>
      <c r="KII8"/>
      <c r="KIJ8"/>
      <c r="KIK8"/>
      <c r="KIL8"/>
      <c r="KIM8"/>
      <c r="KIN8"/>
      <c r="KIO8"/>
      <c r="KIP8"/>
      <c r="KIQ8"/>
      <c r="KIR8"/>
      <c r="KIS8"/>
      <c r="KIT8"/>
      <c r="KIU8"/>
      <c r="KIV8"/>
      <c r="KIW8"/>
      <c r="KIX8"/>
      <c r="KIY8"/>
      <c r="KIZ8"/>
      <c r="KJA8"/>
      <c r="KJB8"/>
      <c r="KJC8"/>
      <c r="KJD8"/>
      <c r="KJE8"/>
      <c r="KJF8"/>
      <c r="KJG8"/>
      <c r="KJH8"/>
      <c r="KJI8"/>
      <c r="KJJ8"/>
      <c r="KJK8"/>
      <c r="KJL8"/>
      <c r="KJM8"/>
      <c r="KJN8"/>
      <c r="KJO8"/>
      <c r="KJP8"/>
      <c r="KJQ8"/>
      <c r="KJR8"/>
      <c r="KJS8"/>
      <c r="KJT8"/>
      <c r="KJU8"/>
      <c r="KJV8"/>
      <c r="KJW8"/>
      <c r="KJX8"/>
      <c r="KJY8"/>
      <c r="KJZ8"/>
      <c r="KKA8"/>
      <c r="KKB8"/>
      <c r="KKC8"/>
      <c r="KKD8"/>
      <c r="KKE8"/>
      <c r="KKF8"/>
      <c r="KKG8"/>
      <c r="KKH8"/>
      <c r="KKI8"/>
      <c r="KKJ8"/>
      <c r="KKK8"/>
      <c r="KKL8"/>
      <c r="KKM8"/>
      <c r="KKN8"/>
      <c r="KKO8"/>
      <c r="KKP8"/>
      <c r="KKQ8"/>
      <c r="KKR8"/>
      <c r="KKS8"/>
      <c r="KKT8"/>
      <c r="KKU8"/>
      <c r="KKV8"/>
      <c r="KKW8"/>
      <c r="KKX8"/>
      <c r="KKY8"/>
      <c r="KKZ8"/>
      <c r="KLA8"/>
      <c r="KLB8"/>
      <c r="KLC8"/>
      <c r="KLD8"/>
      <c r="KLE8"/>
      <c r="KLF8"/>
      <c r="KLG8"/>
      <c r="KLH8"/>
      <c r="KLI8"/>
      <c r="KLJ8"/>
      <c r="KLK8"/>
      <c r="KLL8"/>
      <c r="KLM8"/>
      <c r="KLN8"/>
      <c r="KLO8"/>
      <c r="KLP8"/>
      <c r="KLQ8"/>
      <c r="KLR8"/>
      <c r="KLS8"/>
      <c r="KLT8"/>
      <c r="KLU8"/>
      <c r="KLV8"/>
      <c r="KLW8"/>
      <c r="KLX8"/>
      <c r="KLY8"/>
      <c r="KLZ8"/>
      <c r="KMA8"/>
      <c r="KMB8"/>
      <c r="KMC8"/>
      <c r="KMD8"/>
      <c r="KME8"/>
      <c r="KMF8"/>
      <c r="KMG8"/>
      <c r="KMH8"/>
      <c r="KMI8"/>
      <c r="KMJ8"/>
      <c r="KMK8"/>
      <c r="KML8"/>
      <c r="KMM8"/>
      <c r="KMN8"/>
      <c r="KMO8"/>
      <c r="KMP8"/>
      <c r="KMQ8"/>
      <c r="KMR8"/>
      <c r="KMS8"/>
      <c r="KMT8"/>
      <c r="KMU8"/>
      <c r="KMV8"/>
      <c r="KMW8"/>
      <c r="KMX8"/>
      <c r="KMY8"/>
      <c r="KMZ8"/>
      <c r="KNA8"/>
      <c r="KNB8"/>
      <c r="KNC8"/>
      <c r="KND8"/>
      <c r="KNE8"/>
      <c r="KNF8"/>
      <c r="KNG8"/>
      <c r="KNH8"/>
      <c r="KNI8"/>
      <c r="KNJ8"/>
      <c r="KNK8"/>
      <c r="KNL8"/>
      <c r="KNM8"/>
      <c r="KNN8"/>
      <c r="KNO8"/>
      <c r="KNP8"/>
      <c r="KNQ8"/>
      <c r="KNR8"/>
      <c r="KNS8"/>
      <c r="KNT8"/>
      <c r="KNU8"/>
      <c r="KNV8"/>
      <c r="KNW8"/>
      <c r="KNX8"/>
      <c r="KNY8"/>
      <c r="KNZ8"/>
      <c r="KOA8"/>
      <c r="KOB8"/>
      <c r="KOC8"/>
      <c r="KOD8"/>
      <c r="KOE8"/>
      <c r="KOF8"/>
      <c r="KOG8"/>
      <c r="KOH8"/>
      <c r="KOI8"/>
      <c r="KOJ8"/>
      <c r="KOK8"/>
      <c r="KOL8"/>
      <c r="KOM8"/>
      <c r="KON8"/>
      <c r="KOO8"/>
      <c r="KOP8"/>
      <c r="KOQ8"/>
      <c r="KOR8"/>
      <c r="KOS8"/>
      <c r="KOT8"/>
      <c r="KOU8"/>
      <c r="KOV8"/>
      <c r="KOW8"/>
      <c r="KOX8"/>
      <c r="KOY8"/>
      <c r="KOZ8"/>
      <c r="KPA8"/>
      <c r="KPB8"/>
      <c r="KPC8"/>
      <c r="KPD8"/>
      <c r="KPE8"/>
      <c r="KPF8"/>
      <c r="KPG8"/>
      <c r="KPH8"/>
      <c r="KPI8"/>
      <c r="KPJ8"/>
      <c r="KPK8"/>
      <c r="KPL8"/>
      <c r="KPM8"/>
      <c r="KPN8"/>
      <c r="KPO8"/>
      <c r="KPP8"/>
      <c r="KPQ8"/>
      <c r="KPR8"/>
      <c r="KPS8"/>
      <c r="KPT8"/>
      <c r="KPU8"/>
      <c r="KPV8"/>
      <c r="KPW8"/>
      <c r="KPX8"/>
      <c r="KPY8"/>
      <c r="KPZ8"/>
      <c r="KQA8"/>
      <c r="KQB8"/>
      <c r="KQC8"/>
      <c r="KQD8"/>
      <c r="KQE8"/>
      <c r="KQF8"/>
      <c r="KQG8"/>
      <c r="KQH8"/>
      <c r="KQI8"/>
      <c r="KQJ8"/>
      <c r="KQK8"/>
      <c r="KQL8"/>
      <c r="KQM8"/>
      <c r="KQN8"/>
      <c r="KQO8"/>
      <c r="KQP8"/>
      <c r="KQQ8"/>
      <c r="KQR8"/>
      <c r="KQS8"/>
      <c r="KQT8"/>
      <c r="KQU8"/>
      <c r="KQV8"/>
      <c r="KQW8"/>
      <c r="KQX8"/>
      <c r="KQY8"/>
      <c r="KQZ8"/>
      <c r="KRA8"/>
      <c r="KRB8"/>
      <c r="KRC8"/>
      <c r="KRD8"/>
      <c r="KRE8"/>
      <c r="KRF8"/>
      <c r="KRG8"/>
      <c r="KRH8"/>
      <c r="KRI8"/>
      <c r="KRJ8"/>
      <c r="KRK8"/>
      <c r="KRL8"/>
      <c r="KRM8"/>
      <c r="KRN8"/>
      <c r="KRO8"/>
      <c r="KRP8"/>
      <c r="KRQ8"/>
      <c r="KRR8"/>
      <c r="KRS8"/>
      <c r="KRT8"/>
      <c r="KRU8"/>
      <c r="KRV8"/>
      <c r="KRW8"/>
      <c r="KRX8"/>
      <c r="KRY8"/>
      <c r="KRZ8"/>
      <c r="KSA8"/>
      <c r="KSB8"/>
      <c r="KSC8"/>
      <c r="KSD8"/>
      <c r="KSE8"/>
      <c r="KSF8"/>
      <c r="KSG8"/>
      <c r="KSH8"/>
      <c r="KSI8"/>
      <c r="KSJ8"/>
      <c r="KSK8"/>
      <c r="KSL8"/>
      <c r="KSM8"/>
      <c r="KSN8"/>
      <c r="KSO8"/>
      <c r="KSP8"/>
      <c r="KSQ8"/>
      <c r="KSR8"/>
      <c r="KSS8"/>
      <c r="KST8"/>
      <c r="KSU8"/>
      <c r="KSV8"/>
      <c r="KSW8"/>
      <c r="KSX8"/>
      <c r="KSY8"/>
      <c r="KSZ8"/>
      <c r="KTA8"/>
      <c r="KTB8"/>
      <c r="KTC8"/>
      <c r="KTD8"/>
      <c r="KTE8"/>
      <c r="KTF8"/>
      <c r="KTG8"/>
      <c r="KTH8"/>
      <c r="KTI8"/>
      <c r="KTJ8"/>
      <c r="KTK8"/>
      <c r="KTL8"/>
      <c r="KTM8"/>
      <c r="KTN8"/>
      <c r="KTO8"/>
      <c r="KTP8"/>
      <c r="KTQ8"/>
      <c r="KTR8"/>
      <c r="KTS8"/>
      <c r="KTT8"/>
      <c r="KTU8"/>
      <c r="KTV8"/>
      <c r="KTW8"/>
      <c r="KTX8"/>
      <c r="KTY8"/>
      <c r="KTZ8"/>
      <c r="KUA8"/>
      <c r="KUB8"/>
      <c r="KUC8"/>
      <c r="KUD8"/>
      <c r="KUE8"/>
      <c r="KUF8"/>
      <c r="KUG8"/>
      <c r="KUH8"/>
      <c r="KUI8"/>
      <c r="KUJ8"/>
      <c r="KUK8"/>
      <c r="KUL8"/>
      <c r="KUM8"/>
      <c r="KUN8"/>
      <c r="KUO8"/>
      <c r="KUP8"/>
      <c r="KUQ8"/>
      <c r="KUR8"/>
      <c r="KUS8"/>
      <c r="KUT8"/>
      <c r="KUU8"/>
      <c r="KUV8"/>
      <c r="KUW8"/>
      <c r="KUX8"/>
      <c r="KUY8"/>
      <c r="KUZ8"/>
      <c r="KVA8"/>
      <c r="KVB8"/>
      <c r="KVC8"/>
      <c r="KVD8"/>
      <c r="KVE8"/>
      <c r="KVF8"/>
      <c r="KVG8"/>
      <c r="KVH8"/>
      <c r="KVI8"/>
      <c r="KVJ8"/>
      <c r="KVK8"/>
      <c r="KVL8"/>
      <c r="KVM8"/>
      <c r="KVN8"/>
      <c r="KVO8"/>
      <c r="KVP8"/>
      <c r="KVQ8"/>
      <c r="KVR8"/>
      <c r="KVS8"/>
      <c r="KVT8"/>
      <c r="KVU8"/>
      <c r="KVV8"/>
      <c r="KVW8"/>
      <c r="KVX8"/>
      <c r="KVY8"/>
      <c r="KVZ8"/>
      <c r="KWA8"/>
      <c r="KWB8"/>
      <c r="KWC8"/>
      <c r="KWD8"/>
      <c r="KWE8"/>
      <c r="KWF8"/>
      <c r="KWG8"/>
      <c r="KWH8"/>
      <c r="KWI8"/>
      <c r="KWJ8"/>
      <c r="KWK8"/>
      <c r="KWL8"/>
      <c r="KWM8"/>
      <c r="KWN8"/>
      <c r="KWO8"/>
      <c r="KWP8"/>
      <c r="KWQ8"/>
      <c r="KWR8"/>
      <c r="KWS8"/>
      <c r="KWT8"/>
      <c r="KWU8"/>
      <c r="KWV8"/>
      <c r="KWW8"/>
      <c r="KWX8"/>
      <c r="KWY8"/>
      <c r="KWZ8"/>
      <c r="KXA8"/>
      <c r="KXB8"/>
      <c r="KXC8"/>
      <c r="KXD8"/>
      <c r="KXE8"/>
      <c r="KXF8"/>
      <c r="KXG8"/>
      <c r="KXH8"/>
      <c r="KXI8"/>
      <c r="KXJ8"/>
      <c r="KXK8"/>
      <c r="KXL8"/>
      <c r="KXM8"/>
      <c r="KXN8"/>
      <c r="KXO8"/>
      <c r="KXP8"/>
      <c r="KXQ8"/>
      <c r="KXR8"/>
      <c r="KXS8"/>
      <c r="KXT8"/>
      <c r="KXU8"/>
      <c r="KXV8"/>
      <c r="KXW8"/>
      <c r="KXX8"/>
      <c r="KXY8"/>
      <c r="KXZ8"/>
      <c r="KYA8"/>
      <c r="KYB8"/>
      <c r="KYC8"/>
      <c r="KYD8"/>
      <c r="KYE8"/>
      <c r="KYF8"/>
      <c r="KYG8"/>
      <c r="KYH8"/>
      <c r="KYI8"/>
      <c r="KYJ8"/>
      <c r="KYK8"/>
      <c r="KYL8"/>
      <c r="KYM8"/>
      <c r="KYN8"/>
      <c r="KYO8"/>
      <c r="KYP8"/>
      <c r="KYQ8"/>
      <c r="KYR8"/>
      <c r="KYS8"/>
      <c r="KYT8"/>
      <c r="KYU8"/>
      <c r="KYV8"/>
      <c r="KYW8"/>
      <c r="KYX8"/>
      <c r="KYY8"/>
      <c r="KYZ8"/>
      <c r="KZA8"/>
      <c r="KZB8"/>
      <c r="KZC8"/>
      <c r="KZD8"/>
      <c r="KZE8"/>
      <c r="KZF8"/>
      <c r="KZG8"/>
      <c r="KZH8"/>
      <c r="KZI8"/>
      <c r="KZJ8"/>
      <c r="KZK8"/>
      <c r="KZL8"/>
      <c r="KZM8"/>
      <c r="KZN8"/>
      <c r="KZO8"/>
      <c r="KZP8"/>
      <c r="KZQ8"/>
      <c r="KZR8"/>
      <c r="KZS8"/>
      <c r="KZT8"/>
      <c r="KZU8"/>
      <c r="KZV8"/>
      <c r="KZW8"/>
      <c r="KZX8"/>
      <c r="KZY8"/>
      <c r="KZZ8"/>
      <c r="LAA8"/>
      <c r="LAB8"/>
      <c r="LAC8"/>
      <c r="LAD8"/>
      <c r="LAE8"/>
      <c r="LAF8"/>
      <c r="LAG8"/>
      <c r="LAH8"/>
      <c r="LAI8"/>
      <c r="LAJ8"/>
      <c r="LAK8"/>
      <c r="LAL8"/>
      <c r="LAM8"/>
      <c r="LAN8"/>
      <c r="LAO8"/>
      <c r="LAP8"/>
      <c r="LAQ8"/>
      <c r="LAR8"/>
      <c r="LAS8"/>
      <c r="LAT8"/>
      <c r="LAU8"/>
      <c r="LAV8"/>
      <c r="LAW8"/>
      <c r="LAX8"/>
      <c r="LAY8"/>
      <c r="LAZ8"/>
      <c r="LBA8"/>
      <c r="LBB8"/>
      <c r="LBC8"/>
      <c r="LBD8"/>
      <c r="LBE8"/>
      <c r="LBF8"/>
      <c r="LBG8"/>
      <c r="LBH8"/>
      <c r="LBI8"/>
      <c r="LBJ8"/>
      <c r="LBK8"/>
      <c r="LBL8"/>
      <c r="LBM8"/>
      <c r="LBN8"/>
      <c r="LBO8"/>
      <c r="LBP8"/>
      <c r="LBQ8"/>
      <c r="LBR8"/>
      <c r="LBS8"/>
      <c r="LBT8"/>
      <c r="LBU8"/>
      <c r="LBV8"/>
      <c r="LBW8"/>
      <c r="LBX8"/>
      <c r="LBY8"/>
      <c r="LBZ8"/>
      <c r="LCA8"/>
      <c r="LCB8"/>
      <c r="LCC8"/>
      <c r="LCD8"/>
      <c r="LCE8"/>
      <c r="LCF8"/>
      <c r="LCG8"/>
      <c r="LCH8"/>
      <c r="LCI8"/>
      <c r="LCJ8"/>
      <c r="LCK8"/>
      <c r="LCL8"/>
      <c r="LCM8"/>
      <c r="LCN8"/>
      <c r="LCO8"/>
      <c r="LCP8"/>
      <c r="LCQ8"/>
      <c r="LCR8"/>
      <c r="LCS8"/>
      <c r="LCT8"/>
      <c r="LCU8"/>
      <c r="LCV8"/>
      <c r="LCW8"/>
      <c r="LCX8"/>
      <c r="LCY8"/>
      <c r="LCZ8"/>
      <c r="LDA8"/>
      <c r="LDB8"/>
      <c r="LDC8"/>
      <c r="LDD8"/>
      <c r="LDE8"/>
      <c r="LDF8"/>
      <c r="LDG8"/>
      <c r="LDH8"/>
      <c r="LDI8"/>
      <c r="LDJ8"/>
      <c r="LDK8"/>
      <c r="LDL8"/>
      <c r="LDM8"/>
      <c r="LDN8"/>
      <c r="LDO8"/>
      <c r="LDP8"/>
      <c r="LDQ8"/>
      <c r="LDR8"/>
      <c r="LDS8"/>
      <c r="LDT8"/>
      <c r="LDU8"/>
      <c r="LDV8"/>
      <c r="LDW8"/>
      <c r="LDX8"/>
      <c r="LDY8"/>
      <c r="LDZ8"/>
      <c r="LEA8"/>
      <c r="LEB8"/>
      <c r="LEC8"/>
      <c r="LED8"/>
      <c r="LEE8"/>
      <c r="LEF8"/>
      <c r="LEG8"/>
      <c r="LEH8"/>
      <c r="LEI8"/>
      <c r="LEJ8"/>
      <c r="LEK8"/>
      <c r="LEL8"/>
      <c r="LEM8"/>
      <c r="LEN8"/>
      <c r="LEO8"/>
      <c r="LEP8"/>
      <c r="LEQ8"/>
      <c r="LER8"/>
      <c r="LES8"/>
      <c r="LET8"/>
      <c r="LEU8"/>
      <c r="LEV8"/>
      <c r="LEW8"/>
      <c r="LEX8"/>
      <c r="LEY8"/>
      <c r="LEZ8"/>
      <c r="LFA8"/>
      <c r="LFB8"/>
      <c r="LFC8"/>
      <c r="LFD8"/>
      <c r="LFE8"/>
      <c r="LFF8"/>
      <c r="LFG8"/>
      <c r="LFH8"/>
      <c r="LFI8"/>
      <c r="LFJ8"/>
      <c r="LFK8"/>
      <c r="LFL8"/>
      <c r="LFM8"/>
      <c r="LFN8"/>
      <c r="LFO8"/>
      <c r="LFP8"/>
      <c r="LFQ8"/>
      <c r="LFR8"/>
      <c r="LFS8"/>
      <c r="LFT8"/>
      <c r="LFU8"/>
      <c r="LFV8"/>
      <c r="LFW8"/>
      <c r="LFX8"/>
      <c r="LFY8"/>
      <c r="LFZ8"/>
      <c r="LGA8"/>
      <c r="LGB8"/>
      <c r="LGC8"/>
      <c r="LGD8"/>
      <c r="LGE8"/>
      <c r="LGF8"/>
      <c r="LGG8"/>
      <c r="LGH8"/>
      <c r="LGI8"/>
      <c r="LGJ8"/>
      <c r="LGK8"/>
      <c r="LGL8"/>
      <c r="LGM8"/>
      <c r="LGN8"/>
      <c r="LGO8"/>
      <c r="LGP8"/>
      <c r="LGQ8"/>
      <c r="LGR8"/>
      <c r="LGS8"/>
      <c r="LGT8"/>
      <c r="LGU8"/>
      <c r="LGV8"/>
      <c r="LGW8"/>
      <c r="LGX8"/>
      <c r="LGY8"/>
      <c r="LGZ8"/>
      <c r="LHA8"/>
      <c r="LHB8"/>
      <c r="LHC8"/>
      <c r="LHD8"/>
      <c r="LHE8"/>
      <c r="LHF8"/>
      <c r="LHG8"/>
      <c r="LHH8"/>
      <c r="LHI8"/>
      <c r="LHJ8"/>
      <c r="LHK8"/>
      <c r="LHL8"/>
      <c r="LHM8"/>
      <c r="LHN8"/>
      <c r="LHO8"/>
      <c r="LHP8"/>
      <c r="LHQ8"/>
      <c r="LHR8"/>
      <c r="LHS8"/>
      <c r="LHT8"/>
      <c r="LHU8"/>
      <c r="LHV8"/>
      <c r="LHW8"/>
      <c r="LHX8"/>
      <c r="LHY8"/>
      <c r="LHZ8"/>
      <c r="LIA8"/>
      <c r="LIB8"/>
      <c r="LIC8"/>
      <c r="LID8"/>
      <c r="LIE8"/>
      <c r="LIF8"/>
      <c r="LIG8"/>
      <c r="LIH8"/>
      <c r="LII8"/>
      <c r="LIJ8"/>
      <c r="LIK8"/>
      <c r="LIL8"/>
      <c r="LIM8"/>
      <c r="LIN8"/>
      <c r="LIO8"/>
      <c r="LIP8"/>
      <c r="LIQ8"/>
      <c r="LIR8"/>
      <c r="LIS8"/>
      <c r="LIT8"/>
      <c r="LIU8"/>
      <c r="LIV8"/>
      <c r="LIW8"/>
      <c r="LIX8"/>
      <c r="LIY8"/>
      <c r="LIZ8"/>
      <c r="LJA8"/>
      <c r="LJB8"/>
      <c r="LJC8"/>
      <c r="LJD8"/>
      <c r="LJE8"/>
      <c r="LJF8"/>
      <c r="LJG8"/>
      <c r="LJH8"/>
      <c r="LJI8"/>
      <c r="LJJ8"/>
      <c r="LJK8"/>
      <c r="LJL8"/>
      <c r="LJM8"/>
      <c r="LJN8"/>
      <c r="LJO8"/>
      <c r="LJP8"/>
      <c r="LJQ8"/>
      <c r="LJR8"/>
      <c r="LJS8"/>
      <c r="LJT8"/>
      <c r="LJU8"/>
      <c r="LJV8"/>
      <c r="LJW8"/>
      <c r="LJX8"/>
      <c r="LJY8"/>
      <c r="LJZ8"/>
      <c r="LKA8"/>
      <c r="LKB8"/>
      <c r="LKC8"/>
      <c r="LKD8"/>
      <c r="LKE8"/>
      <c r="LKF8"/>
      <c r="LKG8"/>
      <c r="LKH8"/>
      <c r="LKI8"/>
      <c r="LKJ8"/>
      <c r="LKK8"/>
      <c r="LKL8"/>
      <c r="LKM8"/>
      <c r="LKN8"/>
      <c r="LKO8"/>
      <c r="LKP8"/>
      <c r="LKQ8"/>
      <c r="LKR8"/>
      <c r="LKS8"/>
      <c r="LKT8"/>
      <c r="LKU8"/>
      <c r="LKV8"/>
      <c r="LKW8"/>
      <c r="LKX8"/>
      <c r="LKY8"/>
      <c r="LKZ8"/>
      <c r="LLA8"/>
      <c r="LLB8"/>
      <c r="LLC8"/>
      <c r="LLD8"/>
      <c r="LLE8"/>
      <c r="LLF8"/>
      <c r="LLG8"/>
      <c r="LLH8"/>
      <c r="LLI8"/>
      <c r="LLJ8"/>
      <c r="LLK8"/>
      <c r="LLL8"/>
      <c r="LLM8"/>
      <c r="LLN8"/>
      <c r="LLO8"/>
      <c r="LLP8"/>
      <c r="LLQ8"/>
      <c r="LLR8"/>
      <c r="LLS8"/>
      <c r="LLT8"/>
      <c r="LLU8"/>
      <c r="LLV8"/>
      <c r="LLW8"/>
      <c r="LLX8"/>
      <c r="LLY8"/>
      <c r="LLZ8"/>
      <c r="LMA8"/>
      <c r="LMB8"/>
      <c r="LMC8"/>
      <c r="LMD8"/>
      <c r="LME8"/>
      <c r="LMF8"/>
      <c r="LMG8"/>
      <c r="LMH8"/>
      <c r="LMI8"/>
      <c r="LMJ8"/>
      <c r="LMK8"/>
      <c r="LML8"/>
      <c r="LMM8"/>
      <c r="LMN8"/>
      <c r="LMO8"/>
      <c r="LMP8"/>
      <c r="LMQ8"/>
      <c r="LMR8"/>
      <c r="LMS8"/>
      <c r="LMT8"/>
      <c r="LMU8"/>
      <c r="LMV8"/>
      <c r="LMW8"/>
      <c r="LMX8"/>
      <c r="LMY8"/>
      <c r="LMZ8"/>
      <c r="LNA8"/>
      <c r="LNB8"/>
      <c r="LNC8"/>
      <c r="LND8"/>
      <c r="LNE8"/>
      <c r="LNF8"/>
      <c r="LNG8"/>
      <c r="LNH8"/>
      <c r="LNI8"/>
      <c r="LNJ8"/>
      <c r="LNK8"/>
      <c r="LNL8"/>
      <c r="LNM8"/>
      <c r="LNN8"/>
      <c r="LNO8"/>
      <c r="LNP8"/>
      <c r="LNQ8"/>
      <c r="LNR8"/>
      <c r="LNS8"/>
      <c r="LNT8"/>
      <c r="LNU8"/>
      <c r="LNV8"/>
      <c r="LNW8"/>
      <c r="LNX8"/>
      <c r="LNY8"/>
      <c r="LNZ8"/>
      <c r="LOA8"/>
      <c r="LOB8"/>
      <c r="LOC8"/>
      <c r="LOD8"/>
      <c r="LOE8"/>
      <c r="LOF8"/>
      <c r="LOG8"/>
      <c r="LOH8"/>
      <c r="LOI8"/>
      <c r="LOJ8"/>
      <c r="LOK8"/>
      <c r="LOL8"/>
      <c r="LOM8"/>
      <c r="LON8"/>
      <c r="LOO8"/>
      <c r="LOP8"/>
      <c r="LOQ8"/>
      <c r="LOR8"/>
      <c r="LOS8"/>
      <c r="LOT8"/>
      <c r="LOU8"/>
      <c r="LOV8"/>
      <c r="LOW8"/>
      <c r="LOX8"/>
      <c r="LOY8"/>
      <c r="LOZ8"/>
      <c r="LPA8"/>
      <c r="LPB8"/>
      <c r="LPC8"/>
      <c r="LPD8"/>
      <c r="LPE8"/>
      <c r="LPF8"/>
      <c r="LPG8"/>
      <c r="LPH8"/>
      <c r="LPI8"/>
      <c r="LPJ8"/>
      <c r="LPK8"/>
      <c r="LPL8"/>
      <c r="LPM8"/>
      <c r="LPN8"/>
      <c r="LPO8"/>
      <c r="LPP8"/>
      <c r="LPQ8"/>
      <c r="LPR8"/>
      <c r="LPS8"/>
      <c r="LPT8"/>
      <c r="LPU8"/>
      <c r="LPV8"/>
      <c r="LPW8"/>
      <c r="LPX8"/>
      <c r="LPY8"/>
      <c r="LPZ8"/>
      <c r="LQA8"/>
      <c r="LQB8"/>
      <c r="LQC8"/>
      <c r="LQD8"/>
      <c r="LQE8"/>
      <c r="LQF8"/>
      <c r="LQG8"/>
      <c r="LQH8"/>
      <c r="LQI8"/>
      <c r="LQJ8"/>
      <c r="LQK8"/>
      <c r="LQL8"/>
      <c r="LQM8"/>
      <c r="LQN8"/>
      <c r="LQO8"/>
      <c r="LQP8"/>
      <c r="LQQ8"/>
      <c r="LQR8"/>
      <c r="LQS8"/>
      <c r="LQT8"/>
      <c r="LQU8"/>
      <c r="LQV8"/>
      <c r="LQW8"/>
      <c r="LQX8"/>
      <c r="LQY8"/>
      <c r="LQZ8"/>
      <c r="LRA8"/>
      <c r="LRB8"/>
      <c r="LRC8"/>
      <c r="LRD8"/>
      <c r="LRE8"/>
      <c r="LRF8"/>
      <c r="LRG8"/>
      <c r="LRH8"/>
      <c r="LRI8"/>
      <c r="LRJ8"/>
      <c r="LRK8"/>
      <c r="LRL8"/>
      <c r="LRM8"/>
      <c r="LRN8"/>
      <c r="LRO8"/>
      <c r="LRP8"/>
      <c r="LRQ8"/>
      <c r="LRR8"/>
      <c r="LRS8"/>
      <c r="LRT8"/>
      <c r="LRU8"/>
      <c r="LRV8"/>
      <c r="LRW8"/>
      <c r="LRX8"/>
      <c r="LRY8"/>
      <c r="LRZ8"/>
      <c r="LSA8"/>
      <c r="LSB8"/>
      <c r="LSC8"/>
      <c r="LSD8"/>
      <c r="LSE8"/>
      <c r="LSF8"/>
      <c r="LSG8"/>
      <c r="LSH8"/>
      <c r="LSI8"/>
      <c r="LSJ8"/>
      <c r="LSK8"/>
      <c r="LSL8"/>
      <c r="LSM8"/>
      <c r="LSN8"/>
      <c r="LSO8"/>
      <c r="LSP8"/>
      <c r="LSQ8"/>
      <c r="LSR8"/>
      <c r="LSS8"/>
      <c r="LST8"/>
      <c r="LSU8"/>
      <c r="LSV8"/>
      <c r="LSW8"/>
      <c r="LSX8"/>
      <c r="LSY8"/>
      <c r="LSZ8"/>
      <c r="LTA8"/>
      <c r="LTB8"/>
      <c r="LTC8"/>
      <c r="LTD8"/>
      <c r="LTE8"/>
      <c r="LTF8"/>
      <c r="LTG8"/>
      <c r="LTH8"/>
      <c r="LTI8"/>
      <c r="LTJ8"/>
      <c r="LTK8"/>
      <c r="LTL8"/>
      <c r="LTM8"/>
      <c r="LTN8"/>
      <c r="LTO8"/>
      <c r="LTP8"/>
      <c r="LTQ8"/>
      <c r="LTR8"/>
      <c r="LTS8"/>
      <c r="LTT8"/>
      <c r="LTU8"/>
      <c r="LTV8"/>
      <c r="LTW8"/>
      <c r="LTX8"/>
      <c r="LTY8"/>
      <c r="LTZ8"/>
      <c r="LUA8"/>
      <c r="LUB8"/>
      <c r="LUC8"/>
      <c r="LUD8"/>
      <c r="LUE8"/>
      <c r="LUF8"/>
      <c r="LUG8"/>
      <c r="LUH8"/>
      <c r="LUI8"/>
      <c r="LUJ8"/>
      <c r="LUK8"/>
      <c r="LUL8"/>
      <c r="LUM8"/>
      <c r="LUN8"/>
      <c r="LUO8"/>
      <c r="LUP8"/>
      <c r="LUQ8"/>
      <c r="LUR8"/>
      <c r="LUS8"/>
      <c r="LUT8"/>
      <c r="LUU8"/>
      <c r="LUV8"/>
      <c r="LUW8"/>
      <c r="LUX8"/>
      <c r="LUY8"/>
      <c r="LUZ8"/>
      <c r="LVA8"/>
      <c r="LVB8"/>
      <c r="LVC8"/>
      <c r="LVD8"/>
      <c r="LVE8"/>
      <c r="LVF8"/>
      <c r="LVG8"/>
      <c r="LVH8"/>
      <c r="LVI8"/>
      <c r="LVJ8"/>
      <c r="LVK8"/>
      <c r="LVL8"/>
      <c r="LVM8"/>
      <c r="LVN8"/>
      <c r="LVO8"/>
      <c r="LVP8"/>
      <c r="LVQ8"/>
      <c r="LVR8"/>
      <c r="LVS8"/>
      <c r="LVT8"/>
      <c r="LVU8"/>
      <c r="LVV8"/>
      <c r="LVW8"/>
      <c r="LVX8"/>
      <c r="LVY8"/>
      <c r="LVZ8"/>
      <c r="LWA8"/>
      <c r="LWB8"/>
      <c r="LWC8"/>
      <c r="LWD8"/>
      <c r="LWE8"/>
      <c r="LWF8"/>
      <c r="LWG8"/>
      <c r="LWH8"/>
      <c r="LWI8"/>
      <c r="LWJ8"/>
      <c r="LWK8"/>
      <c r="LWL8"/>
      <c r="LWM8"/>
      <c r="LWN8"/>
      <c r="LWO8"/>
      <c r="LWP8"/>
      <c r="LWQ8"/>
      <c r="LWR8"/>
      <c r="LWS8"/>
      <c r="LWT8"/>
      <c r="LWU8"/>
      <c r="LWV8"/>
      <c r="LWW8"/>
      <c r="LWX8"/>
      <c r="LWY8"/>
      <c r="LWZ8"/>
      <c r="LXA8"/>
      <c r="LXB8"/>
      <c r="LXC8"/>
      <c r="LXD8"/>
      <c r="LXE8"/>
      <c r="LXF8"/>
      <c r="LXG8"/>
      <c r="LXH8"/>
      <c r="LXI8"/>
      <c r="LXJ8"/>
      <c r="LXK8"/>
      <c r="LXL8"/>
      <c r="LXM8"/>
      <c r="LXN8"/>
      <c r="LXO8"/>
      <c r="LXP8"/>
      <c r="LXQ8"/>
      <c r="LXR8"/>
      <c r="LXS8"/>
      <c r="LXT8"/>
      <c r="LXU8"/>
      <c r="LXV8"/>
      <c r="LXW8"/>
      <c r="LXX8"/>
      <c r="LXY8"/>
      <c r="LXZ8"/>
      <c r="LYA8"/>
      <c r="LYB8"/>
      <c r="LYC8"/>
      <c r="LYD8"/>
      <c r="LYE8"/>
      <c r="LYF8"/>
      <c r="LYG8"/>
      <c r="LYH8"/>
      <c r="LYI8"/>
      <c r="LYJ8"/>
      <c r="LYK8"/>
      <c r="LYL8"/>
      <c r="LYM8"/>
      <c r="LYN8"/>
      <c r="LYO8"/>
      <c r="LYP8"/>
      <c r="LYQ8"/>
      <c r="LYR8"/>
      <c r="LYS8"/>
      <c r="LYT8"/>
      <c r="LYU8"/>
      <c r="LYV8"/>
      <c r="LYW8"/>
      <c r="LYX8"/>
      <c r="LYY8"/>
      <c r="LYZ8"/>
      <c r="LZA8"/>
      <c r="LZB8"/>
      <c r="LZC8"/>
      <c r="LZD8"/>
      <c r="LZE8"/>
      <c r="LZF8"/>
      <c r="LZG8"/>
      <c r="LZH8"/>
      <c r="LZI8"/>
      <c r="LZJ8"/>
      <c r="LZK8"/>
      <c r="LZL8"/>
      <c r="LZM8"/>
      <c r="LZN8"/>
      <c r="LZO8"/>
      <c r="LZP8"/>
      <c r="LZQ8"/>
      <c r="LZR8"/>
      <c r="LZS8"/>
      <c r="LZT8"/>
      <c r="LZU8"/>
      <c r="LZV8"/>
      <c r="LZW8"/>
      <c r="LZX8"/>
      <c r="LZY8"/>
      <c r="LZZ8"/>
      <c r="MAA8"/>
      <c r="MAB8"/>
      <c r="MAC8"/>
      <c r="MAD8"/>
      <c r="MAE8"/>
      <c r="MAF8"/>
      <c r="MAG8"/>
      <c r="MAH8"/>
      <c r="MAI8"/>
      <c r="MAJ8"/>
      <c r="MAK8"/>
      <c r="MAL8"/>
      <c r="MAM8"/>
      <c r="MAN8"/>
      <c r="MAO8"/>
      <c r="MAP8"/>
      <c r="MAQ8"/>
      <c r="MAR8"/>
      <c r="MAS8"/>
      <c r="MAT8"/>
      <c r="MAU8"/>
      <c r="MAV8"/>
      <c r="MAW8"/>
      <c r="MAX8"/>
      <c r="MAY8"/>
      <c r="MAZ8"/>
      <c r="MBA8"/>
      <c r="MBB8"/>
      <c r="MBC8"/>
      <c r="MBD8"/>
      <c r="MBE8"/>
      <c r="MBF8"/>
      <c r="MBG8"/>
      <c r="MBH8"/>
      <c r="MBI8"/>
      <c r="MBJ8"/>
      <c r="MBK8"/>
      <c r="MBL8"/>
      <c r="MBM8"/>
      <c r="MBN8"/>
      <c r="MBO8"/>
      <c r="MBP8"/>
      <c r="MBQ8"/>
      <c r="MBR8"/>
      <c r="MBS8"/>
      <c r="MBT8"/>
      <c r="MBU8"/>
      <c r="MBV8"/>
      <c r="MBW8"/>
      <c r="MBX8"/>
      <c r="MBY8"/>
      <c r="MBZ8"/>
      <c r="MCA8"/>
      <c r="MCB8"/>
      <c r="MCC8"/>
      <c r="MCD8"/>
      <c r="MCE8"/>
      <c r="MCF8"/>
      <c r="MCG8"/>
      <c r="MCH8"/>
      <c r="MCI8"/>
      <c r="MCJ8"/>
      <c r="MCK8"/>
      <c r="MCL8"/>
      <c r="MCM8"/>
      <c r="MCN8"/>
      <c r="MCO8"/>
      <c r="MCP8"/>
      <c r="MCQ8"/>
      <c r="MCR8"/>
      <c r="MCS8"/>
      <c r="MCT8"/>
      <c r="MCU8"/>
      <c r="MCV8"/>
      <c r="MCW8"/>
      <c r="MCX8"/>
      <c r="MCY8"/>
      <c r="MCZ8"/>
      <c r="MDA8"/>
      <c r="MDB8"/>
      <c r="MDC8"/>
      <c r="MDD8"/>
      <c r="MDE8"/>
      <c r="MDF8"/>
      <c r="MDG8"/>
      <c r="MDH8"/>
      <c r="MDI8"/>
      <c r="MDJ8"/>
      <c r="MDK8"/>
      <c r="MDL8"/>
      <c r="MDM8"/>
      <c r="MDN8"/>
      <c r="MDO8"/>
      <c r="MDP8"/>
      <c r="MDQ8"/>
      <c r="MDR8"/>
      <c r="MDS8"/>
      <c r="MDT8"/>
      <c r="MDU8"/>
      <c r="MDV8"/>
      <c r="MDW8"/>
      <c r="MDX8"/>
      <c r="MDY8"/>
      <c r="MDZ8"/>
      <c r="MEA8"/>
      <c r="MEB8"/>
      <c r="MEC8"/>
      <c r="MED8"/>
      <c r="MEE8"/>
      <c r="MEF8"/>
      <c r="MEG8"/>
      <c r="MEH8"/>
      <c r="MEI8"/>
      <c r="MEJ8"/>
      <c r="MEK8"/>
      <c r="MEL8"/>
      <c r="MEM8"/>
      <c r="MEN8"/>
      <c r="MEO8"/>
      <c r="MEP8"/>
      <c r="MEQ8"/>
      <c r="MER8"/>
      <c r="MES8"/>
      <c r="MET8"/>
      <c r="MEU8"/>
      <c r="MEV8"/>
      <c r="MEW8"/>
      <c r="MEX8"/>
      <c r="MEY8"/>
      <c r="MEZ8"/>
      <c r="MFA8"/>
      <c r="MFB8"/>
      <c r="MFC8"/>
      <c r="MFD8"/>
      <c r="MFE8"/>
      <c r="MFF8"/>
      <c r="MFG8"/>
      <c r="MFH8"/>
      <c r="MFI8"/>
      <c r="MFJ8"/>
      <c r="MFK8"/>
      <c r="MFL8"/>
      <c r="MFM8"/>
      <c r="MFN8"/>
      <c r="MFO8"/>
      <c r="MFP8"/>
      <c r="MFQ8"/>
      <c r="MFR8"/>
      <c r="MFS8"/>
      <c r="MFT8"/>
      <c r="MFU8"/>
      <c r="MFV8"/>
      <c r="MFW8"/>
      <c r="MFX8"/>
      <c r="MFY8"/>
      <c r="MFZ8"/>
      <c r="MGA8"/>
      <c r="MGB8"/>
      <c r="MGC8"/>
      <c r="MGD8"/>
      <c r="MGE8"/>
      <c r="MGF8"/>
      <c r="MGG8"/>
      <c r="MGH8"/>
      <c r="MGI8"/>
      <c r="MGJ8"/>
      <c r="MGK8"/>
      <c r="MGL8"/>
      <c r="MGM8"/>
      <c r="MGN8"/>
      <c r="MGO8"/>
      <c r="MGP8"/>
      <c r="MGQ8"/>
      <c r="MGR8"/>
      <c r="MGS8"/>
      <c r="MGT8"/>
      <c r="MGU8"/>
      <c r="MGV8"/>
      <c r="MGW8"/>
      <c r="MGX8"/>
      <c r="MGY8"/>
      <c r="MGZ8"/>
      <c r="MHA8"/>
      <c r="MHB8"/>
      <c r="MHC8"/>
      <c r="MHD8"/>
      <c r="MHE8"/>
      <c r="MHF8"/>
      <c r="MHG8"/>
      <c r="MHH8"/>
      <c r="MHI8"/>
      <c r="MHJ8"/>
      <c r="MHK8"/>
      <c r="MHL8"/>
      <c r="MHM8"/>
      <c r="MHN8"/>
      <c r="MHO8"/>
      <c r="MHP8"/>
      <c r="MHQ8"/>
      <c r="MHR8"/>
      <c r="MHS8"/>
      <c r="MHT8"/>
      <c r="MHU8"/>
      <c r="MHV8"/>
      <c r="MHW8"/>
      <c r="MHX8"/>
      <c r="MHY8"/>
      <c r="MHZ8"/>
      <c r="MIA8"/>
      <c r="MIB8"/>
      <c r="MIC8"/>
      <c r="MID8"/>
      <c r="MIE8"/>
      <c r="MIF8"/>
      <c r="MIG8"/>
      <c r="MIH8"/>
      <c r="MII8"/>
      <c r="MIJ8"/>
      <c r="MIK8"/>
      <c r="MIL8"/>
      <c r="MIM8"/>
      <c r="MIN8"/>
      <c r="MIO8"/>
      <c r="MIP8"/>
      <c r="MIQ8"/>
      <c r="MIR8"/>
      <c r="MIS8"/>
      <c r="MIT8"/>
      <c r="MIU8"/>
      <c r="MIV8"/>
      <c r="MIW8"/>
      <c r="MIX8"/>
      <c r="MIY8"/>
      <c r="MIZ8"/>
      <c r="MJA8"/>
      <c r="MJB8"/>
      <c r="MJC8"/>
      <c r="MJD8"/>
      <c r="MJE8"/>
      <c r="MJF8"/>
      <c r="MJG8"/>
      <c r="MJH8"/>
      <c r="MJI8"/>
      <c r="MJJ8"/>
      <c r="MJK8"/>
      <c r="MJL8"/>
      <c r="MJM8"/>
      <c r="MJN8"/>
      <c r="MJO8"/>
      <c r="MJP8"/>
      <c r="MJQ8"/>
      <c r="MJR8"/>
      <c r="MJS8"/>
      <c r="MJT8"/>
      <c r="MJU8"/>
      <c r="MJV8"/>
      <c r="MJW8"/>
      <c r="MJX8"/>
      <c r="MJY8"/>
      <c r="MJZ8"/>
      <c r="MKA8"/>
      <c r="MKB8"/>
      <c r="MKC8"/>
      <c r="MKD8"/>
      <c r="MKE8"/>
      <c r="MKF8"/>
      <c r="MKG8"/>
      <c r="MKH8"/>
      <c r="MKI8"/>
      <c r="MKJ8"/>
      <c r="MKK8"/>
      <c r="MKL8"/>
      <c r="MKM8"/>
      <c r="MKN8"/>
      <c r="MKO8"/>
      <c r="MKP8"/>
      <c r="MKQ8"/>
      <c r="MKR8"/>
      <c r="MKS8"/>
      <c r="MKT8"/>
      <c r="MKU8"/>
      <c r="MKV8"/>
      <c r="MKW8"/>
      <c r="MKX8"/>
      <c r="MKY8"/>
      <c r="MKZ8"/>
      <c r="MLA8"/>
      <c r="MLB8"/>
      <c r="MLC8"/>
      <c r="MLD8"/>
      <c r="MLE8"/>
      <c r="MLF8"/>
      <c r="MLG8"/>
      <c r="MLH8"/>
      <c r="MLI8"/>
      <c r="MLJ8"/>
      <c r="MLK8"/>
      <c r="MLL8"/>
      <c r="MLM8"/>
      <c r="MLN8"/>
      <c r="MLO8"/>
      <c r="MLP8"/>
      <c r="MLQ8"/>
      <c r="MLR8"/>
      <c r="MLS8"/>
      <c r="MLT8"/>
      <c r="MLU8"/>
      <c r="MLV8"/>
      <c r="MLW8"/>
      <c r="MLX8"/>
      <c r="MLY8"/>
      <c r="MLZ8"/>
      <c r="MMA8"/>
      <c r="MMB8"/>
      <c r="MMC8"/>
      <c r="MMD8"/>
      <c r="MME8"/>
      <c r="MMF8"/>
      <c r="MMG8"/>
      <c r="MMH8"/>
      <c r="MMI8"/>
      <c r="MMJ8"/>
      <c r="MMK8"/>
      <c r="MML8"/>
      <c r="MMM8"/>
      <c r="MMN8"/>
      <c r="MMO8"/>
      <c r="MMP8"/>
      <c r="MMQ8"/>
      <c r="MMR8"/>
      <c r="MMS8"/>
      <c r="MMT8"/>
      <c r="MMU8"/>
      <c r="MMV8"/>
      <c r="MMW8"/>
      <c r="MMX8"/>
      <c r="MMY8"/>
      <c r="MMZ8"/>
      <c r="MNA8"/>
      <c r="MNB8"/>
      <c r="MNC8"/>
      <c r="MND8"/>
      <c r="MNE8"/>
      <c r="MNF8"/>
      <c r="MNG8"/>
      <c r="MNH8"/>
      <c r="MNI8"/>
      <c r="MNJ8"/>
      <c r="MNK8"/>
      <c r="MNL8"/>
      <c r="MNM8"/>
      <c r="MNN8"/>
      <c r="MNO8"/>
      <c r="MNP8"/>
      <c r="MNQ8"/>
      <c r="MNR8"/>
      <c r="MNS8"/>
      <c r="MNT8"/>
      <c r="MNU8"/>
      <c r="MNV8"/>
      <c r="MNW8"/>
      <c r="MNX8"/>
      <c r="MNY8"/>
      <c r="MNZ8"/>
      <c r="MOA8"/>
      <c r="MOB8"/>
      <c r="MOC8"/>
      <c r="MOD8"/>
      <c r="MOE8"/>
      <c r="MOF8"/>
      <c r="MOG8"/>
      <c r="MOH8"/>
      <c r="MOI8"/>
      <c r="MOJ8"/>
      <c r="MOK8"/>
      <c r="MOL8"/>
      <c r="MOM8"/>
      <c r="MON8"/>
      <c r="MOO8"/>
      <c r="MOP8"/>
      <c r="MOQ8"/>
      <c r="MOR8"/>
      <c r="MOS8"/>
      <c r="MOT8"/>
      <c r="MOU8"/>
      <c r="MOV8"/>
      <c r="MOW8"/>
      <c r="MOX8"/>
      <c r="MOY8"/>
      <c r="MOZ8"/>
      <c r="MPA8"/>
      <c r="MPB8"/>
      <c r="MPC8"/>
      <c r="MPD8"/>
      <c r="MPE8"/>
      <c r="MPF8"/>
      <c r="MPG8"/>
      <c r="MPH8"/>
      <c r="MPI8"/>
      <c r="MPJ8"/>
      <c r="MPK8"/>
      <c r="MPL8"/>
      <c r="MPM8"/>
      <c r="MPN8"/>
      <c r="MPO8"/>
      <c r="MPP8"/>
      <c r="MPQ8"/>
      <c r="MPR8"/>
      <c r="MPS8"/>
      <c r="MPT8"/>
      <c r="MPU8"/>
      <c r="MPV8"/>
      <c r="MPW8"/>
      <c r="MPX8"/>
      <c r="MPY8"/>
      <c r="MPZ8"/>
      <c r="MQA8"/>
      <c r="MQB8"/>
      <c r="MQC8"/>
      <c r="MQD8"/>
      <c r="MQE8"/>
      <c r="MQF8"/>
      <c r="MQG8"/>
      <c r="MQH8"/>
      <c r="MQI8"/>
      <c r="MQJ8"/>
      <c r="MQK8"/>
      <c r="MQL8"/>
      <c r="MQM8"/>
      <c r="MQN8"/>
      <c r="MQO8"/>
      <c r="MQP8"/>
      <c r="MQQ8"/>
      <c r="MQR8"/>
      <c r="MQS8"/>
      <c r="MQT8"/>
      <c r="MQU8"/>
      <c r="MQV8"/>
      <c r="MQW8"/>
      <c r="MQX8"/>
      <c r="MQY8"/>
      <c r="MQZ8"/>
      <c r="MRA8"/>
      <c r="MRB8"/>
      <c r="MRC8"/>
      <c r="MRD8"/>
      <c r="MRE8"/>
      <c r="MRF8"/>
      <c r="MRG8"/>
      <c r="MRH8"/>
      <c r="MRI8"/>
      <c r="MRJ8"/>
      <c r="MRK8"/>
      <c r="MRL8"/>
      <c r="MRM8"/>
      <c r="MRN8"/>
      <c r="MRO8"/>
      <c r="MRP8"/>
      <c r="MRQ8"/>
      <c r="MRR8"/>
      <c r="MRS8"/>
      <c r="MRT8"/>
      <c r="MRU8"/>
      <c r="MRV8"/>
      <c r="MRW8"/>
      <c r="MRX8"/>
      <c r="MRY8"/>
      <c r="MRZ8"/>
      <c r="MSA8"/>
      <c r="MSB8"/>
      <c r="MSC8"/>
      <c r="MSD8"/>
      <c r="MSE8"/>
      <c r="MSF8"/>
      <c r="MSG8"/>
      <c r="MSH8"/>
      <c r="MSI8"/>
      <c r="MSJ8"/>
      <c r="MSK8"/>
      <c r="MSL8"/>
      <c r="MSM8"/>
      <c r="MSN8"/>
      <c r="MSO8"/>
      <c r="MSP8"/>
      <c r="MSQ8"/>
      <c r="MSR8"/>
      <c r="MSS8"/>
      <c r="MST8"/>
      <c r="MSU8"/>
      <c r="MSV8"/>
      <c r="MSW8"/>
      <c r="MSX8"/>
      <c r="MSY8"/>
      <c r="MSZ8"/>
      <c r="MTA8"/>
      <c r="MTB8"/>
      <c r="MTC8"/>
      <c r="MTD8"/>
      <c r="MTE8"/>
      <c r="MTF8"/>
      <c r="MTG8"/>
      <c r="MTH8"/>
      <c r="MTI8"/>
      <c r="MTJ8"/>
      <c r="MTK8"/>
      <c r="MTL8"/>
      <c r="MTM8"/>
      <c r="MTN8"/>
      <c r="MTO8"/>
      <c r="MTP8"/>
      <c r="MTQ8"/>
      <c r="MTR8"/>
      <c r="MTS8"/>
      <c r="MTT8"/>
      <c r="MTU8"/>
      <c r="MTV8"/>
      <c r="MTW8"/>
      <c r="MTX8"/>
      <c r="MTY8"/>
      <c r="MTZ8"/>
      <c r="MUA8"/>
      <c r="MUB8"/>
      <c r="MUC8"/>
      <c r="MUD8"/>
      <c r="MUE8"/>
      <c r="MUF8"/>
      <c r="MUG8"/>
      <c r="MUH8"/>
      <c r="MUI8"/>
      <c r="MUJ8"/>
      <c r="MUK8"/>
      <c r="MUL8"/>
      <c r="MUM8"/>
      <c r="MUN8"/>
      <c r="MUO8"/>
      <c r="MUP8"/>
      <c r="MUQ8"/>
      <c r="MUR8"/>
      <c r="MUS8"/>
      <c r="MUT8"/>
      <c r="MUU8"/>
      <c r="MUV8"/>
      <c r="MUW8"/>
      <c r="MUX8"/>
      <c r="MUY8"/>
      <c r="MUZ8"/>
      <c r="MVA8"/>
      <c r="MVB8"/>
      <c r="MVC8"/>
      <c r="MVD8"/>
      <c r="MVE8"/>
      <c r="MVF8"/>
      <c r="MVG8"/>
      <c r="MVH8"/>
      <c r="MVI8"/>
      <c r="MVJ8"/>
      <c r="MVK8"/>
      <c r="MVL8"/>
      <c r="MVM8"/>
      <c r="MVN8"/>
      <c r="MVO8"/>
      <c r="MVP8"/>
      <c r="MVQ8"/>
      <c r="MVR8"/>
      <c r="MVS8"/>
      <c r="MVT8"/>
      <c r="MVU8"/>
      <c r="MVV8"/>
      <c r="MVW8"/>
      <c r="MVX8"/>
      <c r="MVY8"/>
      <c r="MVZ8"/>
      <c r="MWA8"/>
      <c r="MWB8"/>
      <c r="MWC8"/>
      <c r="MWD8"/>
      <c r="MWE8"/>
      <c r="MWF8"/>
      <c r="MWG8"/>
      <c r="MWH8"/>
      <c r="MWI8"/>
      <c r="MWJ8"/>
      <c r="MWK8"/>
      <c r="MWL8"/>
      <c r="MWM8"/>
      <c r="MWN8"/>
      <c r="MWO8"/>
      <c r="MWP8"/>
      <c r="MWQ8"/>
      <c r="MWR8"/>
      <c r="MWS8"/>
      <c r="MWT8"/>
      <c r="MWU8"/>
      <c r="MWV8"/>
      <c r="MWW8"/>
      <c r="MWX8"/>
      <c r="MWY8"/>
      <c r="MWZ8"/>
      <c r="MXA8"/>
      <c r="MXB8"/>
      <c r="MXC8"/>
      <c r="MXD8"/>
      <c r="MXE8"/>
      <c r="MXF8"/>
      <c r="MXG8"/>
      <c r="MXH8"/>
      <c r="MXI8"/>
      <c r="MXJ8"/>
      <c r="MXK8"/>
      <c r="MXL8"/>
      <c r="MXM8"/>
      <c r="MXN8"/>
      <c r="MXO8"/>
      <c r="MXP8"/>
      <c r="MXQ8"/>
      <c r="MXR8"/>
      <c r="MXS8"/>
      <c r="MXT8"/>
      <c r="MXU8"/>
      <c r="MXV8"/>
      <c r="MXW8"/>
      <c r="MXX8"/>
      <c r="MXY8"/>
      <c r="MXZ8"/>
      <c r="MYA8"/>
      <c r="MYB8"/>
      <c r="MYC8"/>
      <c r="MYD8"/>
      <c r="MYE8"/>
      <c r="MYF8"/>
      <c r="MYG8"/>
      <c r="MYH8"/>
      <c r="MYI8"/>
      <c r="MYJ8"/>
      <c r="MYK8"/>
      <c r="MYL8"/>
      <c r="MYM8"/>
      <c r="MYN8"/>
      <c r="MYO8"/>
      <c r="MYP8"/>
      <c r="MYQ8"/>
      <c r="MYR8"/>
      <c r="MYS8"/>
      <c r="MYT8"/>
      <c r="MYU8"/>
      <c r="MYV8"/>
      <c r="MYW8"/>
      <c r="MYX8"/>
      <c r="MYY8"/>
      <c r="MYZ8"/>
      <c r="MZA8"/>
      <c r="MZB8"/>
      <c r="MZC8"/>
      <c r="MZD8"/>
      <c r="MZE8"/>
      <c r="MZF8"/>
      <c r="MZG8"/>
      <c r="MZH8"/>
      <c r="MZI8"/>
      <c r="MZJ8"/>
      <c r="MZK8"/>
      <c r="MZL8"/>
      <c r="MZM8"/>
      <c r="MZN8"/>
      <c r="MZO8"/>
      <c r="MZP8"/>
      <c r="MZQ8"/>
      <c r="MZR8"/>
      <c r="MZS8"/>
      <c r="MZT8"/>
      <c r="MZU8"/>
      <c r="MZV8"/>
      <c r="MZW8"/>
      <c r="MZX8"/>
      <c r="MZY8"/>
      <c r="MZZ8"/>
      <c r="NAA8"/>
      <c r="NAB8"/>
      <c r="NAC8"/>
      <c r="NAD8"/>
      <c r="NAE8"/>
      <c r="NAF8"/>
      <c r="NAG8"/>
      <c r="NAH8"/>
      <c r="NAI8"/>
      <c r="NAJ8"/>
      <c r="NAK8"/>
      <c r="NAL8"/>
      <c r="NAM8"/>
      <c r="NAN8"/>
      <c r="NAO8"/>
      <c r="NAP8"/>
      <c r="NAQ8"/>
      <c r="NAR8"/>
      <c r="NAS8"/>
      <c r="NAT8"/>
      <c r="NAU8"/>
      <c r="NAV8"/>
      <c r="NAW8"/>
      <c r="NAX8"/>
      <c r="NAY8"/>
      <c r="NAZ8"/>
      <c r="NBA8"/>
      <c r="NBB8"/>
      <c r="NBC8"/>
      <c r="NBD8"/>
      <c r="NBE8"/>
      <c r="NBF8"/>
      <c r="NBG8"/>
      <c r="NBH8"/>
      <c r="NBI8"/>
      <c r="NBJ8"/>
      <c r="NBK8"/>
      <c r="NBL8"/>
      <c r="NBM8"/>
      <c r="NBN8"/>
      <c r="NBO8"/>
      <c r="NBP8"/>
      <c r="NBQ8"/>
      <c r="NBR8"/>
      <c r="NBS8"/>
      <c r="NBT8"/>
      <c r="NBU8"/>
      <c r="NBV8"/>
      <c r="NBW8"/>
      <c r="NBX8"/>
      <c r="NBY8"/>
      <c r="NBZ8"/>
      <c r="NCA8"/>
      <c r="NCB8"/>
      <c r="NCC8"/>
      <c r="NCD8"/>
      <c r="NCE8"/>
      <c r="NCF8"/>
      <c r="NCG8"/>
      <c r="NCH8"/>
      <c r="NCI8"/>
      <c r="NCJ8"/>
      <c r="NCK8"/>
      <c r="NCL8"/>
      <c r="NCM8"/>
      <c r="NCN8"/>
      <c r="NCO8"/>
      <c r="NCP8"/>
      <c r="NCQ8"/>
      <c r="NCR8"/>
      <c r="NCS8"/>
      <c r="NCT8"/>
      <c r="NCU8"/>
      <c r="NCV8"/>
      <c r="NCW8"/>
      <c r="NCX8"/>
      <c r="NCY8"/>
      <c r="NCZ8"/>
      <c r="NDA8"/>
      <c r="NDB8"/>
      <c r="NDC8"/>
      <c r="NDD8"/>
      <c r="NDE8"/>
      <c r="NDF8"/>
      <c r="NDG8"/>
      <c r="NDH8"/>
      <c r="NDI8"/>
      <c r="NDJ8"/>
      <c r="NDK8"/>
      <c r="NDL8"/>
      <c r="NDM8"/>
      <c r="NDN8"/>
      <c r="NDO8"/>
      <c r="NDP8"/>
      <c r="NDQ8"/>
      <c r="NDR8"/>
      <c r="NDS8"/>
      <c r="NDT8"/>
      <c r="NDU8"/>
      <c r="NDV8"/>
      <c r="NDW8"/>
      <c r="NDX8"/>
      <c r="NDY8"/>
      <c r="NDZ8"/>
      <c r="NEA8"/>
      <c r="NEB8"/>
      <c r="NEC8"/>
      <c r="NED8"/>
      <c r="NEE8"/>
      <c r="NEF8"/>
      <c r="NEG8"/>
      <c r="NEH8"/>
      <c r="NEI8"/>
      <c r="NEJ8"/>
      <c r="NEK8"/>
      <c r="NEL8"/>
      <c r="NEM8"/>
      <c r="NEN8"/>
      <c r="NEO8"/>
      <c r="NEP8"/>
      <c r="NEQ8"/>
      <c r="NER8"/>
      <c r="NES8"/>
      <c r="NET8"/>
      <c r="NEU8"/>
      <c r="NEV8"/>
      <c r="NEW8"/>
      <c r="NEX8"/>
      <c r="NEY8"/>
      <c r="NEZ8"/>
      <c r="NFA8"/>
      <c r="NFB8"/>
      <c r="NFC8"/>
      <c r="NFD8"/>
      <c r="NFE8"/>
      <c r="NFF8"/>
      <c r="NFG8"/>
      <c r="NFH8"/>
      <c r="NFI8"/>
      <c r="NFJ8"/>
      <c r="NFK8"/>
      <c r="NFL8"/>
      <c r="NFM8"/>
      <c r="NFN8"/>
      <c r="NFO8"/>
      <c r="NFP8"/>
      <c r="NFQ8"/>
      <c r="NFR8"/>
      <c r="NFS8"/>
      <c r="NFT8"/>
      <c r="NFU8"/>
      <c r="NFV8"/>
      <c r="NFW8"/>
      <c r="NFX8"/>
      <c r="NFY8"/>
      <c r="NFZ8"/>
      <c r="NGA8"/>
      <c r="NGB8"/>
      <c r="NGC8"/>
      <c r="NGD8"/>
      <c r="NGE8"/>
      <c r="NGF8"/>
      <c r="NGG8"/>
      <c r="NGH8"/>
      <c r="NGI8"/>
      <c r="NGJ8"/>
      <c r="NGK8"/>
      <c r="NGL8"/>
      <c r="NGM8"/>
      <c r="NGN8"/>
      <c r="NGO8"/>
      <c r="NGP8"/>
      <c r="NGQ8"/>
      <c r="NGR8"/>
      <c r="NGS8"/>
      <c r="NGT8"/>
      <c r="NGU8"/>
      <c r="NGV8"/>
      <c r="NGW8"/>
      <c r="NGX8"/>
      <c r="NGY8"/>
      <c r="NGZ8"/>
      <c r="NHA8"/>
      <c r="NHB8"/>
      <c r="NHC8"/>
      <c r="NHD8"/>
      <c r="NHE8"/>
      <c r="NHF8"/>
      <c r="NHG8"/>
      <c r="NHH8"/>
      <c r="NHI8"/>
      <c r="NHJ8"/>
      <c r="NHK8"/>
      <c r="NHL8"/>
      <c r="NHM8"/>
      <c r="NHN8"/>
      <c r="NHO8"/>
      <c r="NHP8"/>
      <c r="NHQ8"/>
      <c r="NHR8"/>
      <c r="NHS8"/>
      <c r="NHT8"/>
      <c r="NHU8"/>
      <c r="NHV8"/>
      <c r="NHW8"/>
      <c r="NHX8"/>
      <c r="NHY8"/>
      <c r="NHZ8"/>
      <c r="NIA8"/>
      <c r="NIB8"/>
      <c r="NIC8"/>
      <c r="NID8"/>
      <c r="NIE8"/>
      <c r="NIF8"/>
      <c r="NIG8"/>
      <c r="NIH8"/>
      <c r="NII8"/>
      <c r="NIJ8"/>
      <c r="NIK8"/>
      <c r="NIL8"/>
      <c r="NIM8"/>
      <c r="NIN8"/>
      <c r="NIO8"/>
      <c r="NIP8"/>
      <c r="NIQ8"/>
      <c r="NIR8"/>
      <c r="NIS8"/>
      <c r="NIT8"/>
      <c r="NIU8"/>
      <c r="NIV8"/>
      <c r="NIW8"/>
      <c r="NIX8"/>
      <c r="NIY8"/>
      <c r="NIZ8"/>
      <c r="NJA8"/>
      <c r="NJB8"/>
      <c r="NJC8"/>
      <c r="NJD8"/>
      <c r="NJE8"/>
      <c r="NJF8"/>
      <c r="NJG8"/>
      <c r="NJH8"/>
      <c r="NJI8"/>
      <c r="NJJ8"/>
      <c r="NJK8"/>
      <c r="NJL8"/>
      <c r="NJM8"/>
      <c r="NJN8"/>
      <c r="NJO8"/>
      <c r="NJP8"/>
      <c r="NJQ8"/>
      <c r="NJR8"/>
      <c r="NJS8"/>
      <c r="NJT8"/>
      <c r="NJU8"/>
      <c r="NJV8"/>
      <c r="NJW8"/>
      <c r="NJX8"/>
      <c r="NJY8"/>
      <c r="NJZ8"/>
      <c r="NKA8"/>
      <c r="NKB8"/>
      <c r="NKC8"/>
      <c r="NKD8"/>
      <c r="NKE8"/>
      <c r="NKF8"/>
      <c r="NKG8"/>
      <c r="NKH8"/>
      <c r="NKI8"/>
      <c r="NKJ8"/>
      <c r="NKK8"/>
      <c r="NKL8"/>
      <c r="NKM8"/>
      <c r="NKN8"/>
      <c r="NKO8"/>
      <c r="NKP8"/>
      <c r="NKQ8"/>
      <c r="NKR8"/>
      <c r="NKS8"/>
      <c r="NKT8"/>
      <c r="NKU8"/>
      <c r="NKV8"/>
      <c r="NKW8"/>
      <c r="NKX8"/>
      <c r="NKY8"/>
      <c r="NKZ8"/>
      <c r="NLA8"/>
      <c r="NLB8"/>
      <c r="NLC8"/>
      <c r="NLD8"/>
      <c r="NLE8"/>
      <c r="NLF8"/>
      <c r="NLG8"/>
      <c r="NLH8"/>
      <c r="NLI8"/>
      <c r="NLJ8"/>
      <c r="NLK8"/>
      <c r="NLL8"/>
      <c r="NLM8"/>
      <c r="NLN8"/>
      <c r="NLO8"/>
      <c r="NLP8"/>
      <c r="NLQ8"/>
      <c r="NLR8"/>
      <c r="NLS8"/>
      <c r="NLT8"/>
      <c r="NLU8"/>
      <c r="NLV8"/>
      <c r="NLW8"/>
      <c r="NLX8"/>
      <c r="NLY8"/>
      <c r="NLZ8"/>
      <c r="NMA8"/>
      <c r="NMB8"/>
      <c r="NMC8"/>
      <c r="NMD8"/>
      <c r="NME8"/>
      <c r="NMF8"/>
      <c r="NMG8"/>
      <c r="NMH8"/>
      <c r="NMI8"/>
      <c r="NMJ8"/>
      <c r="NMK8"/>
      <c r="NML8"/>
      <c r="NMM8"/>
      <c r="NMN8"/>
      <c r="NMO8"/>
      <c r="NMP8"/>
      <c r="NMQ8"/>
      <c r="NMR8"/>
      <c r="NMS8"/>
      <c r="NMT8"/>
      <c r="NMU8"/>
      <c r="NMV8"/>
      <c r="NMW8"/>
      <c r="NMX8"/>
      <c r="NMY8"/>
      <c r="NMZ8"/>
      <c r="NNA8"/>
      <c r="NNB8"/>
      <c r="NNC8"/>
      <c r="NND8"/>
      <c r="NNE8"/>
      <c r="NNF8"/>
      <c r="NNG8"/>
      <c r="NNH8"/>
      <c r="NNI8"/>
      <c r="NNJ8"/>
      <c r="NNK8"/>
      <c r="NNL8"/>
      <c r="NNM8"/>
      <c r="NNN8"/>
      <c r="NNO8"/>
      <c r="NNP8"/>
      <c r="NNQ8"/>
      <c r="NNR8"/>
      <c r="NNS8"/>
      <c r="NNT8"/>
      <c r="NNU8"/>
      <c r="NNV8"/>
      <c r="NNW8"/>
      <c r="NNX8"/>
      <c r="NNY8"/>
      <c r="NNZ8"/>
      <c r="NOA8"/>
      <c r="NOB8"/>
      <c r="NOC8"/>
      <c r="NOD8"/>
      <c r="NOE8"/>
      <c r="NOF8"/>
      <c r="NOG8"/>
      <c r="NOH8"/>
      <c r="NOI8"/>
      <c r="NOJ8"/>
      <c r="NOK8"/>
      <c r="NOL8"/>
      <c r="NOM8"/>
      <c r="NON8"/>
      <c r="NOO8"/>
      <c r="NOP8"/>
      <c r="NOQ8"/>
      <c r="NOR8"/>
      <c r="NOS8"/>
      <c r="NOT8"/>
      <c r="NOU8"/>
      <c r="NOV8"/>
      <c r="NOW8"/>
      <c r="NOX8"/>
      <c r="NOY8"/>
      <c r="NOZ8"/>
      <c r="NPA8"/>
      <c r="NPB8"/>
      <c r="NPC8"/>
      <c r="NPD8"/>
      <c r="NPE8"/>
      <c r="NPF8"/>
      <c r="NPG8"/>
      <c r="NPH8"/>
      <c r="NPI8"/>
      <c r="NPJ8"/>
      <c r="NPK8"/>
      <c r="NPL8"/>
      <c r="NPM8"/>
      <c r="NPN8"/>
      <c r="NPO8"/>
      <c r="NPP8"/>
      <c r="NPQ8"/>
      <c r="NPR8"/>
      <c r="NPS8"/>
      <c r="NPT8"/>
      <c r="NPU8"/>
      <c r="NPV8"/>
      <c r="NPW8"/>
      <c r="NPX8"/>
      <c r="NPY8"/>
      <c r="NPZ8"/>
      <c r="NQA8"/>
      <c r="NQB8"/>
      <c r="NQC8"/>
      <c r="NQD8"/>
      <c r="NQE8"/>
      <c r="NQF8"/>
      <c r="NQG8"/>
      <c r="NQH8"/>
      <c r="NQI8"/>
      <c r="NQJ8"/>
      <c r="NQK8"/>
      <c r="NQL8"/>
      <c r="NQM8"/>
      <c r="NQN8"/>
      <c r="NQO8"/>
      <c r="NQP8"/>
      <c r="NQQ8"/>
      <c r="NQR8"/>
      <c r="NQS8"/>
      <c r="NQT8"/>
      <c r="NQU8"/>
      <c r="NQV8"/>
      <c r="NQW8"/>
      <c r="NQX8"/>
      <c r="NQY8"/>
      <c r="NQZ8"/>
      <c r="NRA8"/>
      <c r="NRB8"/>
      <c r="NRC8"/>
      <c r="NRD8"/>
      <c r="NRE8"/>
      <c r="NRF8"/>
      <c r="NRG8"/>
      <c r="NRH8"/>
      <c r="NRI8"/>
      <c r="NRJ8"/>
      <c r="NRK8"/>
      <c r="NRL8"/>
      <c r="NRM8"/>
      <c r="NRN8"/>
      <c r="NRO8"/>
      <c r="NRP8"/>
      <c r="NRQ8"/>
      <c r="NRR8"/>
      <c r="NRS8"/>
      <c r="NRT8"/>
      <c r="NRU8"/>
      <c r="NRV8"/>
      <c r="NRW8"/>
      <c r="NRX8"/>
      <c r="NRY8"/>
      <c r="NRZ8"/>
      <c r="NSA8"/>
      <c r="NSB8"/>
      <c r="NSC8"/>
      <c r="NSD8"/>
      <c r="NSE8"/>
      <c r="NSF8"/>
      <c r="NSG8"/>
      <c r="NSH8"/>
      <c r="NSI8"/>
      <c r="NSJ8"/>
      <c r="NSK8"/>
      <c r="NSL8"/>
      <c r="NSM8"/>
      <c r="NSN8"/>
      <c r="NSO8"/>
      <c r="NSP8"/>
      <c r="NSQ8"/>
      <c r="NSR8"/>
      <c r="NSS8"/>
      <c r="NST8"/>
      <c r="NSU8"/>
      <c r="NSV8"/>
      <c r="NSW8"/>
      <c r="NSX8"/>
      <c r="NSY8"/>
      <c r="NSZ8"/>
      <c r="NTA8"/>
      <c r="NTB8"/>
      <c r="NTC8"/>
      <c r="NTD8"/>
      <c r="NTE8"/>
      <c r="NTF8"/>
      <c r="NTG8"/>
      <c r="NTH8"/>
      <c r="NTI8"/>
      <c r="NTJ8"/>
      <c r="NTK8"/>
      <c r="NTL8"/>
      <c r="NTM8"/>
      <c r="NTN8"/>
      <c r="NTO8"/>
      <c r="NTP8"/>
      <c r="NTQ8"/>
      <c r="NTR8"/>
      <c r="NTS8"/>
      <c r="NTT8"/>
      <c r="NTU8"/>
      <c r="NTV8"/>
      <c r="NTW8"/>
      <c r="NTX8"/>
      <c r="NTY8"/>
      <c r="NTZ8"/>
      <c r="NUA8"/>
      <c r="NUB8"/>
      <c r="NUC8"/>
      <c r="NUD8"/>
      <c r="NUE8"/>
      <c r="NUF8"/>
      <c r="NUG8"/>
      <c r="NUH8"/>
      <c r="NUI8"/>
      <c r="NUJ8"/>
      <c r="NUK8"/>
      <c r="NUL8"/>
      <c r="NUM8"/>
      <c r="NUN8"/>
      <c r="NUO8"/>
      <c r="NUP8"/>
      <c r="NUQ8"/>
      <c r="NUR8"/>
      <c r="NUS8"/>
      <c r="NUT8"/>
      <c r="NUU8"/>
      <c r="NUV8"/>
      <c r="NUW8"/>
      <c r="NUX8"/>
      <c r="NUY8"/>
      <c r="NUZ8"/>
      <c r="NVA8"/>
      <c r="NVB8"/>
      <c r="NVC8"/>
      <c r="NVD8"/>
      <c r="NVE8"/>
      <c r="NVF8"/>
      <c r="NVG8"/>
      <c r="NVH8"/>
      <c r="NVI8"/>
      <c r="NVJ8"/>
      <c r="NVK8"/>
      <c r="NVL8"/>
      <c r="NVM8"/>
      <c r="NVN8"/>
      <c r="NVO8"/>
      <c r="NVP8"/>
      <c r="NVQ8"/>
      <c r="NVR8"/>
      <c r="NVS8"/>
      <c r="NVT8"/>
      <c r="NVU8"/>
      <c r="NVV8"/>
      <c r="NVW8"/>
      <c r="NVX8"/>
      <c r="NVY8"/>
      <c r="NVZ8"/>
      <c r="NWA8"/>
      <c r="NWB8"/>
      <c r="NWC8"/>
      <c r="NWD8"/>
      <c r="NWE8"/>
      <c r="NWF8"/>
      <c r="NWG8"/>
      <c r="NWH8"/>
      <c r="NWI8"/>
      <c r="NWJ8"/>
      <c r="NWK8"/>
      <c r="NWL8"/>
      <c r="NWM8"/>
      <c r="NWN8"/>
      <c r="NWO8"/>
      <c r="NWP8"/>
      <c r="NWQ8"/>
      <c r="NWR8"/>
      <c r="NWS8"/>
      <c r="NWT8"/>
      <c r="NWU8"/>
      <c r="NWV8"/>
      <c r="NWW8"/>
      <c r="NWX8"/>
      <c r="NWY8"/>
      <c r="NWZ8"/>
      <c r="NXA8"/>
      <c r="NXB8"/>
      <c r="NXC8"/>
      <c r="NXD8"/>
      <c r="NXE8"/>
      <c r="NXF8"/>
      <c r="NXG8"/>
      <c r="NXH8"/>
      <c r="NXI8"/>
      <c r="NXJ8"/>
      <c r="NXK8"/>
      <c r="NXL8"/>
      <c r="NXM8"/>
      <c r="NXN8"/>
      <c r="NXO8"/>
      <c r="NXP8"/>
      <c r="NXQ8"/>
      <c r="NXR8"/>
      <c r="NXS8"/>
      <c r="NXT8"/>
      <c r="NXU8"/>
      <c r="NXV8"/>
      <c r="NXW8"/>
      <c r="NXX8"/>
      <c r="NXY8"/>
      <c r="NXZ8"/>
      <c r="NYA8"/>
      <c r="NYB8"/>
      <c r="NYC8"/>
      <c r="NYD8"/>
      <c r="NYE8"/>
      <c r="NYF8"/>
      <c r="NYG8"/>
      <c r="NYH8"/>
      <c r="NYI8"/>
      <c r="NYJ8"/>
      <c r="NYK8"/>
      <c r="NYL8"/>
      <c r="NYM8"/>
      <c r="NYN8"/>
      <c r="NYO8"/>
      <c r="NYP8"/>
      <c r="NYQ8"/>
      <c r="NYR8"/>
      <c r="NYS8"/>
      <c r="NYT8"/>
      <c r="NYU8"/>
      <c r="NYV8"/>
      <c r="NYW8"/>
      <c r="NYX8"/>
      <c r="NYY8"/>
      <c r="NYZ8"/>
      <c r="NZA8"/>
      <c r="NZB8"/>
      <c r="NZC8"/>
      <c r="NZD8"/>
      <c r="NZE8"/>
      <c r="NZF8"/>
      <c r="NZG8"/>
      <c r="NZH8"/>
      <c r="NZI8"/>
      <c r="NZJ8"/>
      <c r="NZK8"/>
      <c r="NZL8"/>
      <c r="NZM8"/>
      <c r="NZN8"/>
      <c r="NZO8"/>
      <c r="NZP8"/>
      <c r="NZQ8"/>
      <c r="NZR8"/>
      <c r="NZS8"/>
      <c r="NZT8"/>
      <c r="NZU8"/>
      <c r="NZV8"/>
      <c r="NZW8"/>
      <c r="NZX8"/>
      <c r="NZY8"/>
      <c r="NZZ8"/>
      <c r="OAA8"/>
      <c r="OAB8"/>
      <c r="OAC8"/>
      <c r="OAD8"/>
      <c r="OAE8"/>
      <c r="OAF8"/>
      <c r="OAG8"/>
      <c r="OAH8"/>
      <c r="OAI8"/>
      <c r="OAJ8"/>
      <c r="OAK8"/>
      <c r="OAL8"/>
      <c r="OAM8"/>
      <c r="OAN8"/>
      <c r="OAO8"/>
      <c r="OAP8"/>
      <c r="OAQ8"/>
      <c r="OAR8"/>
      <c r="OAS8"/>
      <c r="OAT8"/>
      <c r="OAU8"/>
      <c r="OAV8"/>
      <c r="OAW8"/>
      <c r="OAX8"/>
      <c r="OAY8"/>
      <c r="OAZ8"/>
      <c r="OBA8"/>
      <c r="OBB8"/>
      <c r="OBC8"/>
      <c r="OBD8"/>
      <c r="OBE8"/>
      <c r="OBF8"/>
      <c r="OBG8"/>
      <c r="OBH8"/>
      <c r="OBI8"/>
      <c r="OBJ8"/>
      <c r="OBK8"/>
      <c r="OBL8"/>
      <c r="OBM8"/>
      <c r="OBN8"/>
      <c r="OBO8"/>
      <c r="OBP8"/>
      <c r="OBQ8"/>
      <c r="OBR8"/>
      <c r="OBS8"/>
      <c r="OBT8"/>
      <c r="OBU8"/>
      <c r="OBV8"/>
      <c r="OBW8"/>
      <c r="OBX8"/>
      <c r="OBY8"/>
      <c r="OBZ8"/>
      <c r="OCA8"/>
      <c r="OCB8"/>
      <c r="OCC8"/>
      <c r="OCD8"/>
      <c r="OCE8"/>
      <c r="OCF8"/>
      <c r="OCG8"/>
      <c r="OCH8"/>
      <c r="OCI8"/>
      <c r="OCJ8"/>
      <c r="OCK8"/>
      <c r="OCL8"/>
      <c r="OCM8"/>
      <c r="OCN8"/>
      <c r="OCO8"/>
      <c r="OCP8"/>
      <c r="OCQ8"/>
      <c r="OCR8"/>
      <c r="OCS8"/>
      <c r="OCT8"/>
      <c r="OCU8"/>
      <c r="OCV8"/>
      <c r="OCW8"/>
      <c r="OCX8"/>
      <c r="OCY8"/>
      <c r="OCZ8"/>
      <c r="ODA8"/>
      <c r="ODB8"/>
      <c r="ODC8"/>
      <c r="ODD8"/>
      <c r="ODE8"/>
      <c r="ODF8"/>
      <c r="ODG8"/>
      <c r="ODH8"/>
      <c r="ODI8"/>
      <c r="ODJ8"/>
      <c r="ODK8"/>
      <c r="ODL8"/>
      <c r="ODM8"/>
      <c r="ODN8"/>
      <c r="ODO8"/>
      <c r="ODP8"/>
      <c r="ODQ8"/>
      <c r="ODR8"/>
      <c r="ODS8"/>
      <c r="ODT8"/>
      <c r="ODU8"/>
      <c r="ODV8"/>
      <c r="ODW8"/>
      <c r="ODX8"/>
      <c r="ODY8"/>
      <c r="ODZ8"/>
      <c r="OEA8"/>
      <c r="OEB8"/>
      <c r="OEC8"/>
      <c r="OED8"/>
      <c r="OEE8"/>
      <c r="OEF8"/>
      <c r="OEG8"/>
      <c r="OEH8"/>
      <c r="OEI8"/>
      <c r="OEJ8"/>
      <c r="OEK8"/>
      <c r="OEL8"/>
      <c r="OEM8"/>
      <c r="OEN8"/>
      <c r="OEO8"/>
      <c r="OEP8"/>
      <c r="OEQ8"/>
      <c r="OER8"/>
      <c r="OES8"/>
      <c r="OET8"/>
      <c r="OEU8"/>
      <c r="OEV8"/>
      <c r="OEW8"/>
      <c r="OEX8"/>
      <c r="OEY8"/>
      <c r="OEZ8"/>
      <c r="OFA8"/>
      <c r="OFB8"/>
      <c r="OFC8"/>
      <c r="OFD8"/>
      <c r="OFE8"/>
      <c r="OFF8"/>
      <c r="OFG8"/>
      <c r="OFH8"/>
      <c r="OFI8"/>
      <c r="OFJ8"/>
      <c r="OFK8"/>
      <c r="OFL8"/>
      <c r="OFM8"/>
      <c r="OFN8"/>
      <c r="OFO8"/>
      <c r="OFP8"/>
      <c r="OFQ8"/>
      <c r="OFR8"/>
      <c r="OFS8"/>
      <c r="OFT8"/>
      <c r="OFU8"/>
      <c r="OFV8"/>
      <c r="OFW8"/>
      <c r="OFX8"/>
      <c r="OFY8"/>
      <c r="OFZ8"/>
      <c r="OGA8"/>
      <c r="OGB8"/>
      <c r="OGC8"/>
      <c r="OGD8"/>
      <c r="OGE8"/>
      <c r="OGF8"/>
      <c r="OGG8"/>
      <c r="OGH8"/>
      <c r="OGI8"/>
      <c r="OGJ8"/>
      <c r="OGK8"/>
      <c r="OGL8"/>
      <c r="OGM8"/>
      <c r="OGN8"/>
      <c r="OGO8"/>
      <c r="OGP8"/>
      <c r="OGQ8"/>
      <c r="OGR8"/>
      <c r="OGS8"/>
      <c r="OGT8"/>
      <c r="OGU8"/>
      <c r="OGV8"/>
      <c r="OGW8"/>
      <c r="OGX8"/>
      <c r="OGY8"/>
      <c r="OGZ8"/>
      <c r="OHA8"/>
      <c r="OHB8"/>
      <c r="OHC8"/>
      <c r="OHD8"/>
      <c r="OHE8"/>
      <c r="OHF8"/>
      <c r="OHG8"/>
      <c r="OHH8"/>
      <c r="OHI8"/>
      <c r="OHJ8"/>
      <c r="OHK8"/>
      <c r="OHL8"/>
      <c r="OHM8"/>
      <c r="OHN8"/>
      <c r="OHO8"/>
      <c r="OHP8"/>
      <c r="OHQ8"/>
      <c r="OHR8"/>
      <c r="OHS8"/>
      <c r="OHT8"/>
      <c r="OHU8"/>
      <c r="OHV8"/>
      <c r="OHW8"/>
      <c r="OHX8"/>
      <c r="OHY8"/>
      <c r="OHZ8"/>
      <c r="OIA8"/>
      <c r="OIB8"/>
      <c r="OIC8"/>
      <c r="OID8"/>
      <c r="OIE8"/>
      <c r="OIF8"/>
      <c r="OIG8"/>
      <c r="OIH8"/>
      <c r="OII8"/>
      <c r="OIJ8"/>
      <c r="OIK8"/>
      <c r="OIL8"/>
      <c r="OIM8"/>
      <c r="OIN8"/>
      <c r="OIO8"/>
      <c r="OIP8"/>
      <c r="OIQ8"/>
      <c r="OIR8"/>
      <c r="OIS8"/>
      <c r="OIT8"/>
      <c r="OIU8"/>
      <c r="OIV8"/>
      <c r="OIW8"/>
      <c r="OIX8"/>
      <c r="OIY8"/>
      <c r="OIZ8"/>
      <c r="OJA8"/>
      <c r="OJB8"/>
      <c r="OJC8"/>
      <c r="OJD8"/>
      <c r="OJE8"/>
      <c r="OJF8"/>
      <c r="OJG8"/>
      <c r="OJH8"/>
      <c r="OJI8"/>
      <c r="OJJ8"/>
      <c r="OJK8"/>
      <c r="OJL8"/>
      <c r="OJM8"/>
      <c r="OJN8"/>
      <c r="OJO8"/>
      <c r="OJP8"/>
      <c r="OJQ8"/>
      <c r="OJR8"/>
      <c r="OJS8"/>
      <c r="OJT8"/>
      <c r="OJU8"/>
      <c r="OJV8"/>
      <c r="OJW8"/>
      <c r="OJX8"/>
      <c r="OJY8"/>
      <c r="OJZ8"/>
      <c r="OKA8"/>
      <c r="OKB8"/>
      <c r="OKC8"/>
      <c r="OKD8"/>
      <c r="OKE8"/>
      <c r="OKF8"/>
      <c r="OKG8"/>
      <c r="OKH8"/>
      <c r="OKI8"/>
      <c r="OKJ8"/>
      <c r="OKK8"/>
      <c r="OKL8"/>
      <c r="OKM8"/>
      <c r="OKN8"/>
      <c r="OKO8"/>
      <c r="OKP8"/>
      <c r="OKQ8"/>
      <c r="OKR8"/>
      <c r="OKS8"/>
      <c r="OKT8"/>
      <c r="OKU8"/>
      <c r="OKV8"/>
      <c r="OKW8"/>
      <c r="OKX8"/>
      <c r="OKY8"/>
      <c r="OKZ8"/>
      <c r="OLA8"/>
      <c r="OLB8"/>
      <c r="OLC8"/>
      <c r="OLD8"/>
      <c r="OLE8"/>
      <c r="OLF8"/>
      <c r="OLG8"/>
      <c r="OLH8"/>
      <c r="OLI8"/>
      <c r="OLJ8"/>
      <c r="OLK8"/>
      <c r="OLL8"/>
      <c r="OLM8"/>
      <c r="OLN8"/>
      <c r="OLO8"/>
      <c r="OLP8"/>
      <c r="OLQ8"/>
      <c r="OLR8"/>
      <c r="OLS8"/>
      <c r="OLT8"/>
      <c r="OLU8"/>
      <c r="OLV8"/>
      <c r="OLW8"/>
      <c r="OLX8"/>
      <c r="OLY8"/>
      <c r="OLZ8"/>
      <c r="OMA8"/>
      <c r="OMB8"/>
      <c r="OMC8"/>
      <c r="OMD8"/>
      <c r="OME8"/>
      <c r="OMF8"/>
      <c r="OMG8"/>
      <c r="OMH8"/>
      <c r="OMI8"/>
      <c r="OMJ8"/>
      <c r="OMK8"/>
      <c r="OML8"/>
      <c r="OMM8"/>
      <c r="OMN8"/>
      <c r="OMO8"/>
      <c r="OMP8"/>
      <c r="OMQ8"/>
      <c r="OMR8"/>
      <c r="OMS8"/>
      <c r="OMT8"/>
      <c r="OMU8"/>
      <c r="OMV8"/>
      <c r="OMW8"/>
      <c r="OMX8"/>
      <c r="OMY8"/>
      <c r="OMZ8"/>
      <c r="ONA8"/>
      <c r="ONB8"/>
      <c r="ONC8"/>
      <c r="OND8"/>
      <c r="ONE8"/>
      <c r="ONF8"/>
      <c r="ONG8"/>
      <c r="ONH8"/>
      <c r="ONI8"/>
      <c r="ONJ8"/>
      <c r="ONK8"/>
      <c r="ONL8"/>
      <c r="ONM8"/>
      <c r="ONN8"/>
      <c r="ONO8"/>
      <c r="ONP8"/>
      <c r="ONQ8"/>
      <c r="ONR8"/>
      <c r="ONS8"/>
      <c r="ONT8"/>
      <c r="ONU8"/>
      <c r="ONV8"/>
      <c r="ONW8"/>
      <c r="ONX8"/>
      <c r="ONY8"/>
      <c r="ONZ8"/>
      <c r="OOA8"/>
      <c r="OOB8"/>
      <c r="OOC8"/>
      <c r="OOD8"/>
      <c r="OOE8"/>
      <c r="OOF8"/>
      <c r="OOG8"/>
      <c r="OOH8"/>
      <c r="OOI8"/>
      <c r="OOJ8"/>
      <c r="OOK8"/>
      <c r="OOL8"/>
      <c r="OOM8"/>
      <c r="OON8"/>
      <c r="OOO8"/>
      <c r="OOP8"/>
      <c r="OOQ8"/>
      <c r="OOR8"/>
      <c r="OOS8"/>
      <c r="OOT8"/>
      <c r="OOU8"/>
      <c r="OOV8"/>
      <c r="OOW8"/>
      <c r="OOX8"/>
      <c r="OOY8"/>
      <c r="OOZ8"/>
      <c r="OPA8"/>
      <c r="OPB8"/>
      <c r="OPC8"/>
      <c r="OPD8"/>
      <c r="OPE8"/>
      <c r="OPF8"/>
      <c r="OPG8"/>
      <c r="OPH8"/>
      <c r="OPI8"/>
      <c r="OPJ8"/>
      <c r="OPK8"/>
      <c r="OPL8"/>
      <c r="OPM8"/>
      <c r="OPN8"/>
      <c r="OPO8"/>
      <c r="OPP8"/>
      <c r="OPQ8"/>
      <c r="OPR8"/>
      <c r="OPS8"/>
      <c r="OPT8"/>
      <c r="OPU8"/>
      <c r="OPV8"/>
      <c r="OPW8"/>
      <c r="OPX8"/>
      <c r="OPY8"/>
      <c r="OPZ8"/>
      <c r="OQA8"/>
      <c r="OQB8"/>
      <c r="OQC8"/>
      <c r="OQD8"/>
      <c r="OQE8"/>
      <c r="OQF8"/>
      <c r="OQG8"/>
      <c r="OQH8"/>
      <c r="OQI8"/>
      <c r="OQJ8"/>
      <c r="OQK8"/>
      <c r="OQL8"/>
      <c r="OQM8"/>
      <c r="OQN8"/>
      <c r="OQO8"/>
      <c r="OQP8"/>
      <c r="OQQ8"/>
      <c r="OQR8"/>
      <c r="OQS8"/>
      <c r="OQT8"/>
      <c r="OQU8"/>
      <c r="OQV8"/>
      <c r="OQW8"/>
      <c r="OQX8"/>
      <c r="OQY8"/>
      <c r="OQZ8"/>
      <c r="ORA8"/>
      <c r="ORB8"/>
      <c r="ORC8"/>
      <c r="ORD8"/>
      <c r="ORE8"/>
      <c r="ORF8"/>
      <c r="ORG8"/>
      <c r="ORH8"/>
      <c r="ORI8"/>
      <c r="ORJ8"/>
      <c r="ORK8"/>
      <c r="ORL8"/>
      <c r="ORM8"/>
      <c r="ORN8"/>
      <c r="ORO8"/>
      <c r="ORP8"/>
      <c r="ORQ8"/>
      <c r="ORR8"/>
      <c r="ORS8"/>
      <c r="ORT8"/>
      <c r="ORU8"/>
      <c r="ORV8"/>
      <c r="ORW8"/>
      <c r="ORX8"/>
      <c r="ORY8"/>
      <c r="ORZ8"/>
      <c r="OSA8"/>
      <c r="OSB8"/>
      <c r="OSC8"/>
      <c r="OSD8"/>
      <c r="OSE8"/>
      <c r="OSF8"/>
      <c r="OSG8"/>
      <c r="OSH8"/>
      <c r="OSI8"/>
      <c r="OSJ8"/>
      <c r="OSK8"/>
      <c r="OSL8"/>
      <c r="OSM8"/>
      <c r="OSN8"/>
      <c r="OSO8"/>
      <c r="OSP8"/>
      <c r="OSQ8"/>
      <c r="OSR8"/>
      <c r="OSS8"/>
      <c r="OST8"/>
      <c r="OSU8"/>
      <c r="OSV8"/>
      <c r="OSW8"/>
      <c r="OSX8"/>
      <c r="OSY8"/>
      <c r="OSZ8"/>
      <c r="OTA8"/>
      <c r="OTB8"/>
      <c r="OTC8"/>
      <c r="OTD8"/>
      <c r="OTE8"/>
      <c r="OTF8"/>
      <c r="OTG8"/>
      <c r="OTH8"/>
      <c r="OTI8"/>
      <c r="OTJ8"/>
      <c r="OTK8"/>
      <c r="OTL8"/>
      <c r="OTM8"/>
      <c r="OTN8"/>
      <c r="OTO8"/>
      <c r="OTP8"/>
      <c r="OTQ8"/>
      <c r="OTR8"/>
      <c r="OTS8"/>
      <c r="OTT8"/>
      <c r="OTU8"/>
      <c r="OTV8"/>
      <c r="OTW8"/>
      <c r="OTX8"/>
      <c r="OTY8"/>
      <c r="OTZ8"/>
      <c r="OUA8"/>
      <c r="OUB8"/>
      <c r="OUC8"/>
      <c r="OUD8"/>
      <c r="OUE8"/>
      <c r="OUF8"/>
      <c r="OUG8"/>
      <c r="OUH8"/>
      <c r="OUI8"/>
      <c r="OUJ8"/>
      <c r="OUK8"/>
      <c r="OUL8"/>
      <c r="OUM8"/>
      <c r="OUN8"/>
      <c r="OUO8"/>
      <c r="OUP8"/>
      <c r="OUQ8"/>
      <c r="OUR8"/>
      <c r="OUS8"/>
      <c r="OUT8"/>
      <c r="OUU8"/>
      <c r="OUV8"/>
      <c r="OUW8"/>
      <c r="OUX8"/>
      <c r="OUY8"/>
      <c r="OUZ8"/>
      <c r="OVA8"/>
      <c r="OVB8"/>
      <c r="OVC8"/>
      <c r="OVD8"/>
      <c r="OVE8"/>
      <c r="OVF8"/>
      <c r="OVG8"/>
      <c r="OVH8"/>
      <c r="OVI8"/>
      <c r="OVJ8"/>
      <c r="OVK8"/>
      <c r="OVL8"/>
      <c r="OVM8"/>
      <c r="OVN8"/>
      <c r="OVO8"/>
      <c r="OVP8"/>
      <c r="OVQ8"/>
      <c r="OVR8"/>
      <c r="OVS8"/>
      <c r="OVT8"/>
      <c r="OVU8"/>
      <c r="OVV8"/>
      <c r="OVW8"/>
      <c r="OVX8"/>
      <c r="OVY8"/>
      <c r="OVZ8"/>
      <c r="OWA8"/>
      <c r="OWB8"/>
      <c r="OWC8"/>
      <c r="OWD8"/>
      <c r="OWE8"/>
      <c r="OWF8"/>
      <c r="OWG8"/>
      <c r="OWH8"/>
      <c r="OWI8"/>
      <c r="OWJ8"/>
      <c r="OWK8"/>
      <c r="OWL8"/>
      <c r="OWM8"/>
      <c r="OWN8"/>
      <c r="OWO8"/>
      <c r="OWP8"/>
      <c r="OWQ8"/>
      <c r="OWR8"/>
      <c r="OWS8"/>
      <c r="OWT8"/>
      <c r="OWU8"/>
      <c r="OWV8"/>
      <c r="OWW8"/>
      <c r="OWX8"/>
      <c r="OWY8"/>
      <c r="OWZ8"/>
      <c r="OXA8"/>
      <c r="OXB8"/>
      <c r="OXC8"/>
      <c r="OXD8"/>
      <c r="OXE8"/>
      <c r="OXF8"/>
      <c r="OXG8"/>
      <c r="OXH8"/>
      <c r="OXI8"/>
      <c r="OXJ8"/>
      <c r="OXK8"/>
      <c r="OXL8"/>
      <c r="OXM8"/>
      <c r="OXN8"/>
      <c r="OXO8"/>
      <c r="OXP8"/>
      <c r="OXQ8"/>
      <c r="OXR8"/>
      <c r="OXS8"/>
      <c r="OXT8"/>
      <c r="OXU8"/>
      <c r="OXV8"/>
      <c r="OXW8"/>
      <c r="OXX8"/>
      <c r="OXY8"/>
      <c r="OXZ8"/>
      <c r="OYA8"/>
      <c r="OYB8"/>
      <c r="OYC8"/>
      <c r="OYD8"/>
      <c r="OYE8"/>
      <c r="OYF8"/>
      <c r="OYG8"/>
      <c r="OYH8"/>
      <c r="OYI8"/>
      <c r="OYJ8"/>
      <c r="OYK8"/>
      <c r="OYL8"/>
      <c r="OYM8"/>
      <c r="OYN8"/>
      <c r="OYO8"/>
      <c r="OYP8"/>
      <c r="OYQ8"/>
      <c r="OYR8"/>
      <c r="OYS8"/>
      <c r="OYT8"/>
      <c r="OYU8"/>
      <c r="OYV8"/>
      <c r="OYW8"/>
      <c r="OYX8"/>
      <c r="OYY8"/>
      <c r="OYZ8"/>
      <c r="OZA8"/>
      <c r="OZB8"/>
      <c r="OZC8"/>
      <c r="OZD8"/>
      <c r="OZE8"/>
      <c r="OZF8"/>
      <c r="OZG8"/>
      <c r="OZH8"/>
      <c r="OZI8"/>
      <c r="OZJ8"/>
      <c r="OZK8"/>
      <c r="OZL8"/>
      <c r="OZM8"/>
      <c r="OZN8"/>
      <c r="OZO8"/>
      <c r="OZP8"/>
      <c r="OZQ8"/>
      <c r="OZR8"/>
      <c r="OZS8"/>
      <c r="OZT8"/>
      <c r="OZU8"/>
      <c r="OZV8"/>
      <c r="OZW8"/>
      <c r="OZX8"/>
      <c r="OZY8"/>
      <c r="OZZ8"/>
      <c r="PAA8"/>
      <c r="PAB8"/>
      <c r="PAC8"/>
      <c r="PAD8"/>
      <c r="PAE8"/>
      <c r="PAF8"/>
      <c r="PAG8"/>
      <c r="PAH8"/>
      <c r="PAI8"/>
      <c r="PAJ8"/>
      <c r="PAK8"/>
      <c r="PAL8"/>
      <c r="PAM8"/>
      <c r="PAN8"/>
      <c r="PAO8"/>
      <c r="PAP8"/>
      <c r="PAQ8"/>
      <c r="PAR8"/>
      <c r="PAS8"/>
      <c r="PAT8"/>
      <c r="PAU8"/>
      <c r="PAV8"/>
      <c r="PAW8"/>
      <c r="PAX8"/>
      <c r="PAY8"/>
      <c r="PAZ8"/>
      <c r="PBA8"/>
      <c r="PBB8"/>
      <c r="PBC8"/>
      <c r="PBD8"/>
      <c r="PBE8"/>
      <c r="PBF8"/>
      <c r="PBG8"/>
      <c r="PBH8"/>
      <c r="PBI8"/>
      <c r="PBJ8"/>
      <c r="PBK8"/>
      <c r="PBL8"/>
      <c r="PBM8"/>
      <c r="PBN8"/>
      <c r="PBO8"/>
      <c r="PBP8"/>
      <c r="PBQ8"/>
      <c r="PBR8"/>
      <c r="PBS8"/>
      <c r="PBT8"/>
      <c r="PBU8"/>
      <c r="PBV8"/>
      <c r="PBW8"/>
      <c r="PBX8"/>
      <c r="PBY8"/>
      <c r="PBZ8"/>
      <c r="PCA8"/>
      <c r="PCB8"/>
      <c r="PCC8"/>
      <c r="PCD8"/>
      <c r="PCE8"/>
      <c r="PCF8"/>
      <c r="PCG8"/>
      <c r="PCH8"/>
      <c r="PCI8"/>
      <c r="PCJ8"/>
      <c r="PCK8"/>
      <c r="PCL8"/>
      <c r="PCM8"/>
      <c r="PCN8"/>
      <c r="PCO8"/>
      <c r="PCP8"/>
      <c r="PCQ8"/>
      <c r="PCR8"/>
      <c r="PCS8"/>
      <c r="PCT8"/>
      <c r="PCU8"/>
      <c r="PCV8"/>
      <c r="PCW8"/>
      <c r="PCX8"/>
      <c r="PCY8"/>
      <c r="PCZ8"/>
      <c r="PDA8"/>
      <c r="PDB8"/>
      <c r="PDC8"/>
      <c r="PDD8"/>
      <c r="PDE8"/>
      <c r="PDF8"/>
      <c r="PDG8"/>
      <c r="PDH8"/>
      <c r="PDI8"/>
      <c r="PDJ8"/>
      <c r="PDK8"/>
      <c r="PDL8"/>
      <c r="PDM8"/>
      <c r="PDN8"/>
      <c r="PDO8"/>
      <c r="PDP8"/>
      <c r="PDQ8"/>
      <c r="PDR8"/>
      <c r="PDS8"/>
      <c r="PDT8"/>
      <c r="PDU8"/>
      <c r="PDV8"/>
      <c r="PDW8"/>
      <c r="PDX8"/>
      <c r="PDY8"/>
      <c r="PDZ8"/>
      <c r="PEA8"/>
      <c r="PEB8"/>
      <c r="PEC8"/>
      <c r="PED8"/>
      <c r="PEE8"/>
      <c r="PEF8"/>
      <c r="PEG8"/>
      <c r="PEH8"/>
      <c r="PEI8"/>
      <c r="PEJ8"/>
      <c r="PEK8"/>
      <c r="PEL8"/>
      <c r="PEM8"/>
      <c r="PEN8"/>
      <c r="PEO8"/>
      <c r="PEP8"/>
      <c r="PEQ8"/>
      <c r="PER8"/>
      <c r="PES8"/>
      <c r="PET8"/>
      <c r="PEU8"/>
      <c r="PEV8"/>
      <c r="PEW8"/>
      <c r="PEX8"/>
      <c r="PEY8"/>
      <c r="PEZ8"/>
      <c r="PFA8"/>
      <c r="PFB8"/>
      <c r="PFC8"/>
      <c r="PFD8"/>
      <c r="PFE8"/>
      <c r="PFF8"/>
      <c r="PFG8"/>
      <c r="PFH8"/>
      <c r="PFI8"/>
      <c r="PFJ8"/>
      <c r="PFK8"/>
      <c r="PFL8"/>
      <c r="PFM8"/>
      <c r="PFN8"/>
      <c r="PFO8"/>
      <c r="PFP8"/>
      <c r="PFQ8"/>
      <c r="PFR8"/>
      <c r="PFS8"/>
      <c r="PFT8"/>
      <c r="PFU8"/>
      <c r="PFV8"/>
      <c r="PFW8"/>
      <c r="PFX8"/>
      <c r="PFY8"/>
      <c r="PFZ8"/>
      <c r="PGA8"/>
      <c r="PGB8"/>
      <c r="PGC8"/>
      <c r="PGD8"/>
      <c r="PGE8"/>
      <c r="PGF8"/>
      <c r="PGG8"/>
      <c r="PGH8"/>
      <c r="PGI8"/>
      <c r="PGJ8"/>
      <c r="PGK8"/>
      <c r="PGL8"/>
      <c r="PGM8"/>
      <c r="PGN8"/>
      <c r="PGO8"/>
      <c r="PGP8"/>
      <c r="PGQ8"/>
      <c r="PGR8"/>
      <c r="PGS8"/>
      <c r="PGT8"/>
      <c r="PGU8"/>
      <c r="PGV8"/>
      <c r="PGW8"/>
      <c r="PGX8"/>
      <c r="PGY8"/>
      <c r="PGZ8"/>
      <c r="PHA8"/>
      <c r="PHB8"/>
      <c r="PHC8"/>
      <c r="PHD8"/>
      <c r="PHE8"/>
      <c r="PHF8"/>
      <c r="PHG8"/>
      <c r="PHH8"/>
      <c r="PHI8"/>
      <c r="PHJ8"/>
      <c r="PHK8"/>
      <c r="PHL8"/>
      <c r="PHM8"/>
      <c r="PHN8"/>
      <c r="PHO8"/>
      <c r="PHP8"/>
      <c r="PHQ8"/>
      <c r="PHR8"/>
      <c r="PHS8"/>
      <c r="PHT8"/>
      <c r="PHU8"/>
      <c r="PHV8"/>
      <c r="PHW8"/>
      <c r="PHX8"/>
      <c r="PHY8"/>
      <c r="PHZ8"/>
      <c r="PIA8"/>
      <c r="PIB8"/>
      <c r="PIC8"/>
      <c r="PID8"/>
      <c r="PIE8"/>
      <c r="PIF8"/>
      <c r="PIG8"/>
      <c r="PIH8"/>
      <c r="PII8"/>
      <c r="PIJ8"/>
      <c r="PIK8"/>
      <c r="PIL8"/>
      <c r="PIM8"/>
      <c r="PIN8"/>
      <c r="PIO8"/>
      <c r="PIP8"/>
      <c r="PIQ8"/>
      <c r="PIR8"/>
      <c r="PIS8"/>
      <c r="PIT8"/>
      <c r="PIU8"/>
      <c r="PIV8"/>
      <c r="PIW8"/>
      <c r="PIX8"/>
      <c r="PIY8"/>
      <c r="PIZ8"/>
      <c r="PJA8"/>
      <c r="PJB8"/>
      <c r="PJC8"/>
      <c r="PJD8"/>
      <c r="PJE8"/>
      <c r="PJF8"/>
      <c r="PJG8"/>
      <c r="PJH8"/>
      <c r="PJI8"/>
      <c r="PJJ8"/>
      <c r="PJK8"/>
      <c r="PJL8"/>
      <c r="PJM8"/>
      <c r="PJN8"/>
      <c r="PJO8"/>
      <c r="PJP8"/>
      <c r="PJQ8"/>
      <c r="PJR8"/>
      <c r="PJS8"/>
      <c r="PJT8"/>
      <c r="PJU8"/>
      <c r="PJV8"/>
      <c r="PJW8"/>
      <c r="PJX8"/>
      <c r="PJY8"/>
      <c r="PJZ8"/>
      <c r="PKA8"/>
      <c r="PKB8"/>
      <c r="PKC8"/>
      <c r="PKD8"/>
      <c r="PKE8"/>
      <c r="PKF8"/>
      <c r="PKG8"/>
      <c r="PKH8"/>
      <c r="PKI8"/>
      <c r="PKJ8"/>
      <c r="PKK8"/>
      <c r="PKL8"/>
      <c r="PKM8"/>
      <c r="PKN8"/>
      <c r="PKO8"/>
      <c r="PKP8"/>
      <c r="PKQ8"/>
      <c r="PKR8"/>
      <c r="PKS8"/>
      <c r="PKT8"/>
      <c r="PKU8"/>
      <c r="PKV8"/>
      <c r="PKW8"/>
      <c r="PKX8"/>
      <c r="PKY8"/>
      <c r="PKZ8"/>
      <c r="PLA8"/>
      <c r="PLB8"/>
      <c r="PLC8"/>
      <c r="PLD8"/>
      <c r="PLE8"/>
      <c r="PLF8"/>
      <c r="PLG8"/>
      <c r="PLH8"/>
      <c r="PLI8"/>
      <c r="PLJ8"/>
      <c r="PLK8"/>
      <c r="PLL8"/>
      <c r="PLM8"/>
      <c r="PLN8"/>
      <c r="PLO8"/>
      <c r="PLP8"/>
      <c r="PLQ8"/>
      <c r="PLR8"/>
      <c r="PLS8"/>
      <c r="PLT8"/>
      <c r="PLU8"/>
      <c r="PLV8"/>
      <c r="PLW8"/>
      <c r="PLX8"/>
      <c r="PLY8"/>
      <c r="PLZ8"/>
      <c r="PMA8"/>
      <c r="PMB8"/>
      <c r="PMC8"/>
      <c r="PMD8"/>
      <c r="PME8"/>
      <c r="PMF8"/>
      <c r="PMG8"/>
      <c r="PMH8"/>
      <c r="PMI8"/>
      <c r="PMJ8"/>
      <c r="PMK8"/>
      <c r="PML8"/>
      <c r="PMM8"/>
      <c r="PMN8"/>
      <c r="PMO8"/>
      <c r="PMP8"/>
      <c r="PMQ8"/>
      <c r="PMR8"/>
      <c r="PMS8"/>
      <c r="PMT8"/>
      <c r="PMU8"/>
      <c r="PMV8"/>
      <c r="PMW8"/>
      <c r="PMX8"/>
      <c r="PMY8"/>
      <c r="PMZ8"/>
      <c r="PNA8"/>
      <c r="PNB8"/>
      <c r="PNC8"/>
      <c r="PND8"/>
      <c r="PNE8"/>
      <c r="PNF8"/>
      <c r="PNG8"/>
      <c r="PNH8"/>
      <c r="PNI8"/>
      <c r="PNJ8"/>
      <c r="PNK8"/>
      <c r="PNL8"/>
      <c r="PNM8"/>
      <c r="PNN8"/>
      <c r="PNO8"/>
      <c r="PNP8"/>
      <c r="PNQ8"/>
      <c r="PNR8"/>
      <c r="PNS8"/>
      <c r="PNT8"/>
      <c r="PNU8"/>
      <c r="PNV8"/>
      <c r="PNW8"/>
      <c r="PNX8"/>
      <c r="PNY8"/>
      <c r="PNZ8"/>
      <c r="POA8"/>
      <c r="POB8"/>
      <c r="POC8"/>
      <c r="POD8"/>
      <c r="POE8"/>
      <c r="POF8"/>
      <c r="POG8"/>
      <c r="POH8"/>
      <c r="POI8"/>
      <c r="POJ8"/>
      <c r="POK8"/>
      <c r="POL8"/>
      <c r="POM8"/>
      <c r="PON8"/>
      <c r="POO8"/>
      <c r="POP8"/>
      <c r="POQ8"/>
      <c r="POR8"/>
      <c r="POS8"/>
      <c r="POT8"/>
      <c r="POU8"/>
      <c r="POV8"/>
      <c r="POW8"/>
      <c r="POX8"/>
      <c r="POY8"/>
      <c r="POZ8"/>
      <c r="PPA8"/>
      <c r="PPB8"/>
      <c r="PPC8"/>
      <c r="PPD8"/>
      <c r="PPE8"/>
      <c r="PPF8"/>
      <c r="PPG8"/>
      <c r="PPH8"/>
      <c r="PPI8"/>
      <c r="PPJ8"/>
      <c r="PPK8"/>
      <c r="PPL8"/>
      <c r="PPM8"/>
      <c r="PPN8"/>
      <c r="PPO8"/>
      <c r="PPP8"/>
      <c r="PPQ8"/>
      <c r="PPR8"/>
      <c r="PPS8"/>
      <c r="PPT8"/>
      <c r="PPU8"/>
      <c r="PPV8"/>
      <c r="PPW8"/>
      <c r="PPX8"/>
      <c r="PPY8"/>
      <c r="PPZ8"/>
      <c r="PQA8"/>
      <c r="PQB8"/>
      <c r="PQC8"/>
      <c r="PQD8"/>
      <c r="PQE8"/>
      <c r="PQF8"/>
      <c r="PQG8"/>
      <c r="PQH8"/>
      <c r="PQI8"/>
      <c r="PQJ8"/>
      <c r="PQK8"/>
      <c r="PQL8"/>
      <c r="PQM8"/>
      <c r="PQN8"/>
      <c r="PQO8"/>
      <c r="PQP8"/>
      <c r="PQQ8"/>
      <c r="PQR8"/>
      <c r="PQS8"/>
      <c r="PQT8"/>
      <c r="PQU8"/>
      <c r="PQV8"/>
      <c r="PQW8"/>
      <c r="PQX8"/>
      <c r="PQY8"/>
      <c r="PQZ8"/>
      <c r="PRA8"/>
      <c r="PRB8"/>
      <c r="PRC8"/>
      <c r="PRD8"/>
      <c r="PRE8"/>
      <c r="PRF8"/>
      <c r="PRG8"/>
      <c r="PRH8"/>
      <c r="PRI8"/>
      <c r="PRJ8"/>
      <c r="PRK8"/>
      <c r="PRL8"/>
      <c r="PRM8"/>
      <c r="PRN8"/>
      <c r="PRO8"/>
      <c r="PRP8"/>
      <c r="PRQ8"/>
      <c r="PRR8"/>
      <c r="PRS8"/>
      <c r="PRT8"/>
      <c r="PRU8"/>
      <c r="PRV8"/>
      <c r="PRW8"/>
      <c r="PRX8"/>
      <c r="PRY8"/>
      <c r="PRZ8"/>
      <c r="PSA8"/>
      <c r="PSB8"/>
      <c r="PSC8"/>
      <c r="PSD8"/>
      <c r="PSE8"/>
      <c r="PSF8"/>
      <c r="PSG8"/>
      <c r="PSH8"/>
      <c r="PSI8"/>
      <c r="PSJ8"/>
      <c r="PSK8"/>
      <c r="PSL8"/>
      <c r="PSM8"/>
      <c r="PSN8"/>
      <c r="PSO8"/>
      <c r="PSP8"/>
      <c r="PSQ8"/>
      <c r="PSR8"/>
      <c r="PSS8"/>
      <c r="PST8"/>
      <c r="PSU8"/>
      <c r="PSV8"/>
      <c r="PSW8"/>
      <c r="PSX8"/>
      <c r="PSY8"/>
      <c r="PSZ8"/>
      <c r="PTA8"/>
      <c r="PTB8"/>
      <c r="PTC8"/>
      <c r="PTD8"/>
      <c r="PTE8"/>
      <c r="PTF8"/>
      <c r="PTG8"/>
      <c r="PTH8"/>
      <c r="PTI8"/>
      <c r="PTJ8"/>
      <c r="PTK8"/>
      <c r="PTL8"/>
      <c r="PTM8"/>
      <c r="PTN8"/>
      <c r="PTO8"/>
      <c r="PTP8"/>
      <c r="PTQ8"/>
      <c r="PTR8"/>
      <c r="PTS8"/>
      <c r="PTT8"/>
      <c r="PTU8"/>
      <c r="PTV8"/>
      <c r="PTW8"/>
      <c r="PTX8"/>
      <c r="PTY8"/>
      <c r="PTZ8"/>
      <c r="PUA8"/>
      <c r="PUB8"/>
      <c r="PUC8"/>
      <c r="PUD8"/>
      <c r="PUE8"/>
      <c r="PUF8"/>
      <c r="PUG8"/>
      <c r="PUH8"/>
      <c r="PUI8"/>
      <c r="PUJ8"/>
      <c r="PUK8"/>
      <c r="PUL8"/>
      <c r="PUM8"/>
      <c r="PUN8"/>
      <c r="PUO8"/>
      <c r="PUP8"/>
      <c r="PUQ8"/>
      <c r="PUR8"/>
      <c r="PUS8"/>
      <c r="PUT8"/>
      <c r="PUU8"/>
      <c r="PUV8"/>
      <c r="PUW8"/>
      <c r="PUX8"/>
      <c r="PUY8"/>
      <c r="PUZ8"/>
      <c r="PVA8"/>
      <c r="PVB8"/>
      <c r="PVC8"/>
      <c r="PVD8"/>
      <c r="PVE8"/>
      <c r="PVF8"/>
      <c r="PVG8"/>
      <c r="PVH8"/>
      <c r="PVI8"/>
      <c r="PVJ8"/>
      <c r="PVK8"/>
      <c r="PVL8"/>
      <c r="PVM8"/>
      <c r="PVN8"/>
      <c r="PVO8"/>
      <c r="PVP8"/>
      <c r="PVQ8"/>
      <c r="PVR8"/>
      <c r="PVS8"/>
      <c r="PVT8"/>
      <c r="PVU8"/>
      <c r="PVV8"/>
      <c r="PVW8"/>
      <c r="PVX8"/>
      <c r="PVY8"/>
      <c r="PVZ8"/>
      <c r="PWA8"/>
      <c r="PWB8"/>
      <c r="PWC8"/>
      <c r="PWD8"/>
      <c r="PWE8"/>
      <c r="PWF8"/>
      <c r="PWG8"/>
      <c r="PWH8"/>
      <c r="PWI8"/>
      <c r="PWJ8"/>
      <c r="PWK8"/>
      <c r="PWL8"/>
      <c r="PWM8"/>
      <c r="PWN8"/>
      <c r="PWO8"/>
      <c r="PWP8"/>
      <c r="PWQ8"/>
      <c r="PWR8"/>
      <c r="PWS8"/>
      <c r="PWT8"/>
      <c r="PWU8"/>
      <c r="PWV8"/>
      <c r="PWW8"/>
      <c r="PWX8"/>
      <c r="PWY8"/>
      <c r="PWZ8"/>
      <c r="PXA8"/>
      <c r="PXB8"/>
      <c r="PXC8"/>
      <c r="PXD8"/>
      <c r="PXE8"/>
      <c r="PXF8"/>
      <c r="PXG8"/>
      <c r="PXH8"/>
      <c r="PXI8"/>
      <c r="PXJ8"/>
      <c r="PXK8"/>
      <c r="PXL8"/>
      <c r="PXM8"/>
      <c r="PXN8"/>
      <c r="PXO8"/>
      <c r="PXP8"/>
      <c r="PXQ8"/>
      <c r="PXR8"/>
      <c r="PXS8"/>
      <c r="PXT8"/>
      <c r="PXU8"/>
      <c r="PXV8"/>
      <c r="PXW8"/>
      <c r="PXX8"/>
      <c r="PXY8"/>
      <c r="PXZ8"/>
      <c r="PYA8"/>
      <c r="PYB8"/>
      <c r="PYC8"/>
      <c r="PYD8"/>
      <c r="PYE8"/>
      <c r="PYF8"/>
      <c r="PYG8"/>
      <c r="PYH8"/>
      <c r="PYI8"/>
      <c r="PYJ8"/>
      <c r="PYK8"/>
      <c r="PYL8"/>
      <c r="PYM8"/>
      <c r="PYN8"/>
      <c r="PYO8"/>
      <c r="PYP8"/>
      <c r="PYQ8"/>
      <c r="PYR8"/>
      <c r="PYS8"/>
      <c r="PYT8"/>
      <c r="PYU8"/>
      <c r="PYV8"/>
      <c r="PYW8"/>
      <c r="PYX8"/>
      <c r="PYY8"/>
      <c r="PYZ8"/>
      <c r="PZA8"/>
      <c r="PZB8"/>
      <c r="PZC8"/>
      <c r="PZD8"/>
      <c r="PZE8"/>
      <c r="PZF8"/>
      <c r="PZG8"/>
      <c r="PZH8"/>
      <c r="PZI8"/>
      <c r="PZJ8"/>
      <c r="PZK8"/>
      <c r="PZL8"/>
      <c r="PZM8"/>
      <c r="PZN8"/>
      <c r="PZO8"/>
      <c r="PZP8"/>
      <c r="PZQ8"/>
      <c r="PZR8"/>
      <c r="PZS8"/>
      <c r="PZT8"/>
      <c r="PZU8"/>
      <c r="PZV8"/>
      <c r="PZW8"/>
      <c r="PZX8"/>
      <c r="PZY8"/>
      <c r="PZZ8"/>
      <c r="QAA8"/>
      <c r="QAB8"/>
      <c r="QAC8"/>
      <c r="QAD8"/>
      <c r="QAE8"/>
      <c r="QAF8"/>
      <c r="QAG8"/>
      <c r="QAH8"/>
      <c r="QAI8"/>
      <c r="QAJ8"/>
      <c r="QAK8"/>
      <c r="QAL8"/>
      <c r="QAM8"/>
      <c r="QAN8"/>
      <c r="QAO8"/>
      <c r="QAP8"/>
      <c r="QAQ8"/>
      <c r="QAR8"/>
      <c r="QAS8"/>
      <c r="QAT8"/>
      <c r="QAU8"/>
      <c r="QAV8"/>
      <c r="QAW8"/>
      <c r="QAX8"/>
      <c r="QAY8"/>
      <c r="QAZ8"/>
      <c r="QBA8"/>
      <c r="QBB8"/>
      <c r="QBC8"/>
      <c r="QBD8"/>
      <c r="QBE8"/>
      <c r="QBF8"/>
      <c r="QBG8"/>
      <c r="QBH8"/>
      <c r="QBI8"/>
      <c r="QBJ8"/>
      <c r="QBK8"/>
      <c r="QBL8"/>
      <c r="QBM8"/>
      <c r="QBN8"/>
      <c r="QBO8"/>
      <c r="QBP8"/>
      <c r="QBQ8"/>
      <c r="QBR8"/>
      <c r="QBS8"/>
      <c r="QBT8"/>
      <c r="QBU8"/>
      <c r="QBV8"/>
      <c r="QBW8"/>
      <c r="QBX8"/>
      <c r="QBY8"/>
      <c r="QBZ8"/>
      <c r="QCA8"/>
      <c r="QCB8"/>
      <c r="QCC8"/>
      <c r="QCD8"/>
      <c r="QCE8"/>
      <c r="QCF8"/>
      <c r="QCG8"/>
      <c r="QCH8"/>
      <c r="QCI8"/>
      <c r="QCJ8"/>
      <c r="QCK8"/>
      <c r="QCL8"/>
      <c r="QCM8"/>
      <c r="QCN8"/>
      <c r="QCO8"/>
      <c r="QCP8"/>
      <c r="QCQ8"/>
      <c r="QCR8"/>
      <c r="QCS8"/>
      <c r="QCT8"/>
      <c r="QCU8"/>
      <c r="QCV8"/>
      <c r="QCW8"/>
      <c r="QCX8"/>
      <c r="QCY8"/>
      <c r="QCZ8"/>
      <c r="QDA8"/>
      <c r="QDB8"/>
      <c r="QDC8"/>
      <c r="QDD8"/>
      <c r="QDE8"/>
      <c r="QDF8"/>
      <c r="QDG8"/>
      <c r="QDH8"/>
      <c r="QDI8"/>
      <c r="QDJ8"/>
      <c r="QDK8"/>
      <c r="QDL8"/>
      <c r="QDM8"/>
      <c r="QDN8"/>
      <c r="QDO8"/>
      <c r="QDP8"/>
      <c r="QDQ8"/>
      <c r="QDR8"/>
      <c r="QDS8"/>
      <c r="QDT8"/>
      <c r="QDU8"/>
      <c r="QDV8"/>
      <c r="QDW8"/>
      <c r="QDX8"/>
      <c r="QDY8"/>
      <c r="QDZ8"/>
      <c r="QEA8"/>
      <c r="QEB8"/>
      <c r="QEC8"/>
      <c r="QED8"/>
      <c r="QEE8"/>
      <c r="QEF8"/>
      <c r="QEG8"/>
      <c r="QEH8"/>
      <c r="QEI8"/>
      <c r="QEJ8"/>
      <c r="QEK8"/>
      <c r="QEL8"/>
      <c r="QEM8"/>
      <c r="QEN8"/>
      <c r="QEO8"/>
      <c r="QEP8"/>
      <c r="QEQ8"/>
      <c r="QER8"/>
      <c r="QES8"/>
      <c r="QET8"/>
      <c r="QEU8"/>
      <c r="QEV8"/>
      <c r="QEW8"/>
      <c r="QEX8"/>
      <c r="QEY8"/>
      <c r="QEZ8"/>
      <c r="QFA8"/>
      <c r="QFB8"/>
      <c r="QFC8"/>
      <c r="QFD8"/>
      <c r="QFE8"/>
      <c r="QFF8"/>
      <c r="QFG8"/>
      <c r="QFH8"/>
      <c r="QFI8"/>
      <c r="QFJ8"/>
      <c r="QFK8"/>
      <c r="QFL8"/>
      <c r="QFM8"/>
      <c r="QFN8"/>
      <c r="QFO8"/>
      <c r="QFP8"/>
      <c r="QFQ8"/>
      <c r="QFR8"/>
      <c r="QFS8"/>
      <c r="QFT8"/>
      <c r="QFU8"/>
      <c r="QFV8"/>
      <c r="QFW8"/>
      <c r="QFX8"/>
      <c r="QFY8"/>
      <c r="QFZ8"/>
      <c r="QGA8"/>
      <c r="QGB8"/>
      <c r="QGC8"/>
      <c r="QGD8"/>
      <c r="QGE8"/>
      <c r="QGF8"/>
      <c r="QGG8"/>
      <c r="QGH8"/>
      <c r="QGI8"/>
      <c r="QGJ8"/>
      <c r="QGK8"/>
      <c r="QGL8"/>
      <c r="QGM8"/>
      <c r="QGN8"/>
      <c r="QGO8"/>
      <c r="QGP8"/>
      <c r="QGQ8"/>
      <c r="QGR8"/>
      <c r="QGS8"/>
      <c r="QGT8"/>
      <c r="QGU8"/>
      <c r="QGV8"/>
      <c r="QGW8"/>
      <c r="QGX8"/>
      <c r="QGY8"/>
      <c r="QGZ8"/>
      <c r="QHA8"/>
      <c r="QHB8"/>
      <c r="QHC8"/>
      <c r="QHD8"/>
      <c r="QHE8"/>
      <c r="QHF8"/>
      <c r="QHG8"/>
      <c r="QHH8"/>
      <c r="QHI8"/>
      <c r="QHJ8"/>
      <c r="QHK8"/>
      <c r="QHL8"/>
      <c r="QHM8"/>
      <c r="QHN8"/>
      <c r="QHO8"/>
      <c r="QHP8"/>
      <c r="QHQ8"/>
      <c r="QHR8"/>
      <c r="QHS8"/>
      <c r="QHT8"/>
      <c r="QHU8"/>
      <c r="QHV8"/>
      <c r="QHW8"/>
      <c r="QHX8"/>
      <c r="QHY8"/>
      <c r="QHZ8"/>
      <c r="QIA8"/>
      <c r="QIB8"/>
      <c r="QIC8"/>
      <c r="QID8"/>
      <c r="QIE8"/>
      <c r="QIF8"/>
      <c r="QIG8"/>
      <c r="QIH8"/>
      <c r="QII8"/>
      <c r="QIJ8"/>
      <c r="QIK8"/>
      <c r="QIL8"/>
      <c r="QIM8"/>
      <c r="QIN8"/>
      <c r="QIO8"/>
      <c r="QIP8"/>
      <c r="QIQ8"/>
      <c r="QIR8"/>
      <c r="QIS8"/>
      <c r="QIT8"/>
      <c r="QIU8"/>
      <c r="QIV8"/>
      <c r="QIW8"/>
      <c r="QIX8"/>
      <c r="QIY8"/>
      <c r="QIZ8"/>
      <c r="QJA8"/>
      <c r="QJB8"/>
      <c r="QJC8"/>
      <c r="QJD8"/>
      <c r="QJE8"/>
      <c r="QJF8"/>
      <c r="QJG8"/>
      <c r="QJH8"/>
      <c r="QJI8"/>
      <c r="QJJ8"/>
      <c r="QJK8"/>
      <c r="QJL8"/>
      <c r="QJM8"/>
      <c r="QJN8"/>
      <c r="QJO8"/>
      <c r="QJP8"/>
      <c r="QJQ8"/>
      <c r="QJR8"/>
      <c r="QJS8"/>
      <c r="QJT8"/>
      <c r="QJU8"/>
      <c r="QJV8"/>
      <c r="QJW8"/>
      <c r="QJX8"/>
      <c r="QJY8"/>
      <c r="QJZ8"/>
      <c r="QKA8"/>
      <c r="QKB8"/>
      <c r="QKC8"/>
      <c r="QKD8"/>
      <c r="QKE8"/>
      <c r="QKF8"/>
      <c r="QKG8"/>
      <c r="QKH8"/>
      <c r="QKI8"/>
      <c r="QKJ8"/>
      <c r="QKK8"/>
      <c r="QKL8"/>
      <c r="QKM8"/>
      <c r="QKN8"/>
      <c r="QKO8"/>
      <c r="QKP8"/>
      <c r="QKQ8"/>
      <c r="QKR8"/>
      <c r="QKS8"/>
      <c r="QKT8"/>
      <c r="QKU8"/>
      <c r="QKV8"/>
      <c r="QKW8"/>
      <c r="QKX8"/>
      <c r="QKY8"/>
      <c r="QKZ8"/>
      <c r="QLA8"/>
      <c r="QLB8"/>
      <c r="QLC8"/>
      <c r="QLD8"/>
      <c r="QLE8"/>
      <c r="QLF8"/>
      <c r="QLG8"/>
      <c r="QLH8"/>
      <c r="QLI8"/>
      <c r="QLJ8"/>
      <c r="QLK8"/>
      <c r="QLL8"/>
      <c r="QLM8"/>
      <c r="QLN8"/>
      <c r="QLO8"/>
      <c r="QLP8"/>
      <c r="QLQ8"/>
      <c r="QLR8"/>
      <c r="QLS8"/>
      <c r="QLT8"/>
      <c r="QLU8"/>
      <c r="QLV8"/>
      <c r="QLW8"/>
      <c r="QLX8"/>
      <c r="QLY8"/>
      <c r="QLZ8"/>
      <c r="QMA8"/>
      <c r="QMB8"/>
      <c r="QMC8"/>
      <c r="QMD8"/>
      <c r="QME8"/>
      <c r="QMF8"/>
      <c r="QMG8"/>
      <c r="QMH8"/>
      <c r="QMI8"/>
      <c r="QMJ8"/>
      <c r="QMK8"/>
      <c r="QML8"/>
      <c r="QMM8"/>
      <c r="QMN8"/>
      <c r="QMO8"/>
      <c r="QMP8"/>
      <c r="QMQ8"/>
      <c r="QMR8"/>
      <c r="QMS8"/>
      <c r="QMT8"/>
      <c r="QMU8"/>
      <c r="QMV8"/>
      <c r="QMW8"/>
      <c r="QMX8"/>
      <c r="QMY8"/>
      <c r="QMZ8"/>
      <c r="QNA8"/>
      <c r="QNB8"/>
      <c r="QNC8"/>
      <c r="QND8"/>
      <c r="QNE8"/>
      <c r="QNF8"/>
      <c r="QNG8"/>
      <c r="QNH8"/>
      <c r="QNI8"/>
      <c r="QNJ8"/>
      <c r="QNK8"/>
      <c r="QNL8"/>
      <c r="QNM8"/>
      <c r="QNN8"/>
      <c r="QNO8"/>
      <c r="QNP8"/>
      <c r="QNQ8"/>
      <c r="QNR8"/>
      <c r="QNS8"/>
      <c r="QNT8"/>
      <c r="QNU8"/>
      <c r="QNV8"/>
      <c r="QNW8"/>
      <c r="QNX8"/>
      <c r="QNY8"/>
      <c r="QNZ8"/>
      <c r="QOA8"/>
      <c r="QOB8"/>
      <c r="QOC8"/>
      <c r="QOD8"/>
      <c r="QOE8"/>
      <c r="QOF8"/>
      <c r="QOG8"/>
      <c r="QOH8"/>
      <c r="QOI8"/>
      <c r="QOJ8"/>
      <c r="QOK8"/>
      <c r="QOL8"/>
      <c r="QOM8"/>
      <c r="QON8"/>
      <c r="QOO8"/>
      <c r="QOP8"/>
      <c r="QOQ8"/>
      <c r="QOR8"/>
      <c r="QOS8"/>
      <c r="QOT8"/>
      <c r="QOU8"/>
      <c r="QOV8"/>
      <c r="QOW8"/>
      <c r="QOX8"/>
      <c r="QOY8"/>
      <c r="QOZ8"/>
      <c r="QPA8"/>
      <c r="QPB8"/>
      <c r="QPC8"/>
      <c r="QPD8"/>
      <c r="QPE8"/>
      <c r="QPF8"/>
      <c r="QPG8"/>
      <c r="QPH8"/>
      <c r="QPI8"/>
      <c r="QPJ8"/>
      <c r="QPK8"/>
      <c r="QPL8"/>
      <c r="QPM8"/>
      <c r="QPN8"/>
      <c r="QPO8"/>
      <c r="QPP8"/>
      <c r="QPQ8"/>
      <c r="QPR8"/>
      <c r="QPS8"/>
      <c r="QPT8"/>
      <c r="QPU8"/>
      <c r="QPV8"/>
      <c r="QPW8"/>
      <c r="QPX8"/>
      <c r="QPY8"/>
      <c r="QPZ8"/>
      <c r="QQA8"/>
      <c r="QQB8"/>
      <c r="QQC8"/>
      <c r="QQD8"/>
      <c r="QQE8"/>
      <c r="QQF8"/>
      <c r="QQG8"/>
      <c r="QQH8"/>
      <c r="QQI8"/>
      <c r="QQJ8"/>
      <c r="QQK8"/>
      <c r="QQL8"/>
      <c r="QQM8"/>
      <c r="QQN8"/>
      <c r="QQO8"/>
      <c r="QQP8"/>
      <c r="QQQ8"/>
      <c r="QQR8"/>
      <c r="QQS8"/>
      <c r="QQT8"/>
      <c r="QQU8"/>
      <c r="QQV8"/>
      <c r="QQW8"/>
      <c r="QQX8"/>
      <c r="QQY8"/>
      <c r="QQZ8"/>
      <c r="QRA8"/>
      <c r="QRB8"/>
      <c r="QRC8"/>
      <c r="QRD8"/>
      <c r="QRE8"/>
      <c r="QRF8"/>
      <c r="QRG8"/>
      <c r="QRH8"/>
      <c r="QRI8"/>
      <c r="QRJ8"/>
      <c r="QRK8"/>
      <c r="QRL8"/>
      <c r="QRM8"/>
      <c r="QRN8"/>
      <c r="QRO8"/>
      <c r="QRP8"/>
      <c r="QRQ8"/>
      <c r="QRR8"/>
      <c r="QRS8"/>
      <c r="QRT8"/>
      <c r="QRU8"/>
      <c r="QRV8"/>
      <c r="QRW8"/>
      <c r="QRX8"/>
      <c r="QRY8"/>
      <c r="QRZ8"/>
      <c r="QSA8"/>
      <c r="QSB8"/>
      <c r="QSC8"/>
      <c r="QSD8"/>
      <c r="QSE8"/>
      <c r="QSF8"/>
      <c r="QSG8"/>
      <c r="QSH8"/>
      <c r="QSI8"/>
      <c r="QSJ8"/>
      <c r="QSK8"/>
      <c r="QSL8"/>
      <c r="QSM8"/>
      <c r="QSN8"/>
      <c r="QSO8"/>
      <c r="QSP8"/>
      <c r="QSQ8"/>
      <c r="QSR8"/>
      <c r="QSS8"/>
      <c r="QST8"/>
      <c r="QSU8"/>
      <c r="QSV8"/>
      <c r="QSW8"/>
      <c r="QSX8"/>
      <c r="QSY8"/>
      <c r="QSZ8"/>
      <c r="QTA8"/>
      <c r="QTB8"/>
      <c r="QTC8"/>
      <c r="QTD8"/>
      <c r="QTE8"/>
      <c r="QTF8"/>
      <c r="QTG8"/>
      <c r="QTH8"/>
      <c r="QTI8"/>
      <c r="QTJ8"/>
      <c r="QTK8"/>
      <c r="QTL8"/>
      <c r="QTM8"/>
      <c r="QTN8"/>
      <c r="QTO8"/>
      <c r="QTP8"/>
      <c r="QTQ8"/>
      <c r="QTR8"/>
      <c r="QTS8"/>
      <c r="QTT8"/>
      <c r="QTU8"/>
      <c r="QTV8"/>
      <c r="QTW8"/>
      <c r="QTX8"/>
      <c r="QTY8"/>
      <c r="QTZ8"/>
      <c r="QUA8"/>
      <c r="QUB8"/>
      <c r="QUC8"/>
      <c r="QUD8"/>
      <c r="QUE8"/>
      <c r="QUF8"/>
      <c r="QUG8"/>
      <c r="QUH8"/>
      <c r="QUI8"/>
      <c r="QUJ8"/>
      <c r="QUK8"/>
      <c r="QUL8"/>
      <c r="QUM8"/>
      <c r="QUN8"/>
      <c r="QUO8"/>
      <c r="QUP8"/>
      <c r="QUQ8"/>
      <c r="QUR8"/>
      <c r="QUS8"/>
      <c r="QUT8"/>
      <c r="QUU8"/>
      <c r="QUV8"/>
      <c r="QUW8"/>
      <c r="QUX8"/>
      <c r="QUY8"/>
      <c r="QUZ8"/>
      <c r="QVA8"/>
      <c r="QVB8"/>
      <c r="QVC8"/>
      <c r="QVD8"/>
      <c r="QVE8"/>
      <c r="QVF8"/>
      <c r="QVG8"/>
      <c r="QVH8"/>
      <c r="QVI8"/>
      <c r="QVJ8"/>
      <c r="QVK8"/>
      <c r="QVL8"/>
      <c r="QVM8"/>
      <c r="QVN8"/>
      <c r="QVO8"/>
      <c r="QVP8"/>
      <c r="QVQ8"/>
      <c r="QVR8"/>
      <c r="QVS8"/>
      <c r="QVT8"/>
      <c r="QVU8"/>
      <c r="QVV8"/>
      <c r="QVW8"/>
      <c r="QVX8"/>
      <c r="QVY8"/>
      <c r="QVZ8"/>
      <c r="QWA8"/>
      <c r="QWB8"/>
      <c r="QWC8"/>
      <c r="QWD8"/>
      <c r="QWE8"/>
      <c r="QWF8"/>
      <c r="QWG8"/>
      <c r="QWH8"/>
      <c r="QWI8"/>
      <c r="QWJ8"/>
      <c r="QWK8"/>
      <c r="QWL8"/>
      <c r="QWM8"/>
      <c r="QWN8"/>
      <c r="QWO8"/>
      <c r="QWP8"/>
      <c r="QWQ8"/>
      <c r="QWR8"/>
      <c r="QWS8"/>
      <c r="QWT8"/>
      <c r="QWU8"/>
      <c r="QWV8"/>
      <c r="QWW8"/>
      <c r="QWX8"/>
      <c r="QWY8"/>
      <c r="QWZ8"/>
      <c r="QXA8"/>
      <c r="QXB8"/>
      <c r="QXC8"/>
      <c r="QXD8"/>
      <c r="QXE8"/>
      <c r="QXF8"/>
      <c r="QXG8"/>
      <c r="QXH8"/>
      <c r="QXI8"/>
      <c r="QXJ8"/>
      <c r="QXK8"/>
      <c r="QXL8"/>
      <c r="QXM8"/>
      <c r="QXN8"/>
      <c r="QXO8"/>
      <c r="QXP8"/>
      <c r="QXQ8"/>
      <c r="QXR8"/>
      <c r="QXS8"/>
      <c r="QXT8"/>
      <c r="QXU8"/>
      <c r="QXV8"/>
      <c r="QXW8"/>
      <c r="QXX8"/>
      <c r="QXY8"/>
      <c r="QXZ8"/>
      <c r="QYA8"/>
      <c r="QYB8"/>
      <c r="QYC8"/>
      <c r="QYD8"/>
      <c r="QYE8"/>
      <c r="QYF8"/>
      <c r="QYG8"/>
      <c r="QYH8"/>
      <c r="QYI8"/>
      <c r="QYJ8"/>
      <c r="QYK8"/>
      <c r="QYL8"/>
      <c r="QYM8"/>
      <c r="QYN8"/>
      <c r="QYO8"/>
      <c r="QYP8"/>
      <c r="QYQ8"/>
      <c r="QYR8"/>
      <c r="QYS8"/>
      <c r="QYT8"/>
      <c r="QYU8"/>
      <c r="QYV8"/>
      <c r="QYW8"/>
      <c r="QYX8"/>
      <c r="QYY8"/>
      <c r="QYZ8"/>
      <c r="QZA8"/>
      <c r="QZB8"/>
      <c r="QZC8"/>
      <c r="QZD8"/>
      <c r="QZE8"/>
      <c r="QZF8"/>
      <c r="QZG8"/>
      <c r="QZH8"/>
      <c r="QZI8"/>
      <c r="QZJ8"/>
      <c r="QZK8"/>
      <c r="QZL8"/>
      <c r="QZM8"/>
      <c r="QZN8"/>
      <c r="QZO8"/>
      <c r="QZP8"/>
      <c r="QZQ8"/>
      <c r="QZR8"/>
      <c r="QZS8"/>
      <c r="QZT8"/>
      <c r="QZU8"/>
      <c r="QZV8"/>
      <c r="QZW8"/>
      <c r="QZX8"/>
      <c r="QZY8"/>
      <c r="QZZ8"/>
      <c r="RAA8"/>
      <c r="RAB8"/>
      <c r="RAC8"/>
      <c r="RAD8"/>
      <c r="RAE8"/>
      <c r="RAF8"/>
      <c r="RAG8"/>
      <c r="RAH8"/>
      <c r="RAI8"/>
      <c r="RAJ8"/>
      <c r="RAK8"/>
      <c r="RAL8"/>
      <c r="RAM8"/>
      <c r="RAN8"/>
      <c r="RAO8"/>
      <c r="RAP8"/>
      <c r="RAQ8"/>
      <c r="RAR8"/>
      <c r="RAS8"/>
      <c r="RAT8"/>
      <c r="RAU8"/>
      <c r="RAV8"/>
      <c r="RAW8"/>
      <c r="RAX8"/>
      <c r="RAY8"/>
      <c r="RAZ8"/>
      <c r="RBA8"/>
      <c r="RBB8"/>
      <c r="RBC8"/>
      <c r="RBD8"/>
      <c r="RBE8"/>
      <c r="RBF8"/>
      <c r="RBG8"/>
      <c r="RBH8"/>
      <c r="RBI8"/>
      <c r="RBJ8"/>
      <c r="RBK8"/>
      <c r="RBL8"/>
      <c r="RBM8"/>
      <c r="RBN8"/>
      <c r="RBO8"/>
      <c r="RBP8"/>
      <c r="RBQ8"/>
      <c r="RBR8"/>
      <c r="RBS8"/>
      <c r="RBT8"/>
      <c r="RBU8"/>
      <c r="RBV8"/>
      <c r="RBW8"/>
      <c r="RBX8"/>
      <c r="RBY8"/>
      <c r="RBZ8"/>
      <c r="RCA8"/>
      <c r="RCB8"/>
      <c r="RCC8"/>
      <c r="RCD8"/>
      <c r="RCE8"/>
      <c r="RCF8"/>
      <c r="RCG8"/>
      <c r="RCH8"/>
      <c r="RCI8"/>
      <c r="RCJ8"/>
      <c r="RCK8"/>
      <c r="RCL8"/>
      <c r="RCM8"/>
      <c r="RCN8"/>
      <c r="RCO8"/>
      <c r="RCP8"/>
      <c r="RCQ8"/>
      <c r="RCR8"/>
      <c r="RCS8"/>
      <c r="RCT8"/>
      <c r="RCU8"/>
      <c r="RCV8"/>
      <c r="RCW8"/>
      <c r="RCX8"/>
      <c r="RCY8"/>
      <c r="RCZ8"/>
      <c r="RDA8"/>
      <c r="RDB8"/>
      <c r="RDC8"/>
      <c r="RDD8"/>
      <c r="RDE8"/>
      <c r="RDF8"/>
      <c r="RDG8"/>
      <c r="RDH8"/>
      <c r="RDI8"/>
      <c r="RDJ8"/>
      <c r="RDK8"/>
      <c r="RDL8"/>
      <c r="RDM8"/>
      <c r="RDN8"/>
      <c r="RDO8"/>
      <c r="RDP8"/>
      <c r="RDQ8"/>
      <c r="RDR8"/>
      <c r="RDS8"/>
      <c r="RDT8"/>
      <c r="RDU8"/>
      <c r="RDV8"/>
      <c r="RDW8"/>
      <c r="RDX8"/>
      <c r="RDY8"/>
      <c r="RDZ8"/>
      <c r="REA8"/>
      <c r="REB8"/>
      <c r="REC8"/>
      <c r="RED8"/>
      <c r="REE8"/>
      <c r="REF8"/>
      <c r="REG8"/>
      <c r="REH8"/>
      <c r="REI8"/>
      <c r="REJ8"/>
      <c r="REK8"/>
      <c r="REL8"/>
      <c r="REM8"/>
      <c r="REN8"/>
      <c r="REO8"/>
      <c r="REP8"/>
      <c r="REQ8"/>
      <c r="RER8"/>
      <c r="RES8"/>
      <c r="RET8"/>
      <c r="REU8"/>
      <c r="REV8"/>
      <c r="REW8"/>
      <c r="REX8"/>
      <c r="REY8"/>
      <c r="REZ8"/>
      <c r="RFA8"/>
      <c r="RFB8"/>
      <c r="RFC8"/>
      <c r="RFD8"/>
      <c r="RFE8"/>
      <c r="RFF8"/>
      <c r="RFG8"/>
      <c r="RFH8"/>
      <c r="RFI8"/>
      <c r="RFJ8"/>
      <c r="RFK8"/>
      <c r="RFL8"/>
      <c r="RFM8"/>
      <c r="RFN8"/>
      <c r="RFO8"/>
      <c r="RFP8"/>
      <c r="RFQ8"/>
      <c r="RFR8"/>
      <c r="RFS8"/>
      <c r="RFT8"/>
      <c r="RFU8"/>
      <c r="RFV8"/>
      <c r="RFW8"/>
      <c r="RFX8"/>
      <c r="RFY8"/>
      <c r="RFZ8"/>
      <c r="RGA8"/>
      <c r="RGB8"/>
      <c r="RGC8"/>
      <c r="RGD8"/>
      <c r="RGE8"/>
      <c r="RGF8"/>
      <c r="RGG8"/>
      <c r="RGH8"/>
      <c r="RGI8"/>
      <c r="RGJ8"/>
      <c r="RGK8"/>
      <c r="RGL8"/>
      <c r="RGM8"/>
      <c r="RGN8"/>
      <c r="RGO8"/>
      <c r="RGP8"/>
      <c r="RGQ8"/>
      <c r="RGR8"/>
      <c r="RGS8"/>
      <c r="RGT8"/>
      <c r="RGU8"/>
      <c r="RGV8"/>
      <c r="RGW8"/>
      <c r="RGX8"/>
      <c r="RGY8"/>
      <c r="RGZ8"/>
      <c r="RHA8"/>
      <c r="RHB8"/>
      <c r="RHC8"/>
      <c r="RHD8"/>
      <c r="RHE8"/>
      <c r="RHF8"/>
      <c r="RHG8"/>
      <c r="RHH8"/>
      <c r="RHI8"/>
      <c r="RHJ8"/>
      <c r="RHK8"/>
      <c r="RHL8"/>
      <c r="RHM8"/>
      <c r="RHN8"/>
      <c r="RHO8"/>
      <c r="RHP8"/>
      <c r="RHQ8"/>
      <c r="RHR8"/>
      <c r="RHS8"/>
      <c r="RHT8"/>
      <c r="RHU8"/>
      <c r="RHV8"/>
      <c r="RHW8"/>
      <c r="RHX8"/>
      <c r="RHY8"/>
      <c r="RHZ8"/>
      <c r="RIA8"/>
      <c r="RIB8"/>
      <c r="RIC8"/>
      <c r="RID8"/>
      <c r="RIE8"/>
      <c r="RIF8"/>
      <c r="RIG8"/>
      <c r="RIH8"/>
      <c r="RII8"/>
      <c r="RIJ8"/>
      <c r="RIK8"/>
      <c r="RIL8"/>
      <c r="RIM8"/>
      <c r="RIN8"/>
      <c r="RIO8"/>
      <c r="RIP8"/>
      <c r="RIQ8"/>
      <c r="RIR8"/>
      <c r="RIS8"/>
      <c r="RIT8"/>
      <c r="RIU8"/>
      <c r="RIV8"/>
      <c r="RIW8"/>
      <c r="RIX8"/>
      <c r="RIY8"/>
      <c r="RIZ8"/>
      <c r="RJA8"/>
      <c r="RJB8"/>
      <c r="RJC8"/>
      <c r="RJD8"/>
      <c r="RJE8"/>
      <c r="RJF8"/>
      <c r="RJG8"/>
      <c r="RJH8"/>
      <c r="RJI8"/>
      <c r="RJJ8"/>
      <c r="RJK8"/>
      <c r="RJL8"/>
      <c r="RJM8"/>
      <c r="RJN8"/>
      <c r="RJO8"/>
      <c r="RJP8"/>
      <c r="RJQ8"/>
      <c r="RJR8"/>
      <c r="RJS8"/>
      <c r="RJT8"/>
      <c r="RJU8"/>
      <c r="RJV8"/>
      <c r="RJW8"/>
      <c r="RJX8"/>
      <c r="RJY8"/>
      <c r="RJZ8"/>
      <c r="RKA8"/>
      <c r="RKB8"/>
      <c r="RKC8"/>
      <c r="RKD8"/>
      <c r="RKE8"/>
      <c r="RKF8"/>
      <c r="RKG8"/>
      <c r="RKH8"/>
      <c r="RKI8"/>
      <c r="RKJ8"/>
      <c r="RKK8"/>
      <c r="RKL8"/>
      <c r="RKM8"/>
      <c r="RKN8"/>
      <c r="RKO8"/>
      <c r="RKP8"/>
      <c r="RKQ8"/>
      <c r="RKR8"/>
      <c r="RKS8"/>
      <c r="RKT8"/>
      <c r="RKU8"/>
      <c r="RKV8"/>
      <c r="RKW8"/>
      <c r="RKX8"/>
      <c r="RKY8"/>
      <c r="RKZ8"/>
      <c r="RLA8"/>
      <c r="RLB8"/>
      <c r="RLC8"/>
      <c r="RLD8"/>
      <c r="RLE8"/>
      <c r="RLF8"/>
      <c r="RLG8"/>
      <c r="RLH8"/>
      <c r="RLI8"/>
      <c r="RLJ8"/>
      <c r="RLK8"/>
      <c r="RLL8"/>
      <c r="RLM8"/>
      <c r="RLN8"/>
      <c r="RLO8"/>
      <c r="RLP8"/>
      <c r="RLQ8"/>
      <c r="RLR8"/>
      <c r="RLS8"/>
      <c r="RLT8"/>
      <c r="RLU8"/>
      <c r="RLV8"/>
      <c r="RLW8"/>
      <c r="RLX8"/>
      <c r="RLY8"/>
      <c r="RLZ8"/>
      <c r="RMA8"/>
      <c r="RMB8"/>
      <c r="RMC8"/>
      <c r="RMD8"/>
      <c r="RME8"/>
      <c r="RMF8"/>
      <c r="RMG8"/>
      <c r="RMH8"/>
      <c r="RMI8"/>
      <c r="RMJ8"/>
      <c r="RMK8"/>
      <c r="RML8"/>
      <c r="RMM8"/>
      <c r="RMN8"/>
      <c r="RMO8"/>
      <c r="RMP8"/>
      <c r="RMQ8"/>
      <c r="RMR8"/>
      <c r="RMS8"/>
      <c r="RMT8"/>
      <c r="RMU8"/>
      <c r="RMV8"/>
      <c r="RMW8"/>
      <c r="RMX8"/>
      <c r="RMY8"/>
      <c r="RMZ8"/>
      <c r="RNA8"/>
      <c r="RNB8"/>
      <c r="RNC8"/>
      <c r="RND8"/>
      <c r="RNE8"/>
      <c r="RNF8"/>
      <c r="RNG8"/>
      <c r="RNH8"/>
      <c r="RNI8"/>
      <c r="RNJ8"/>
      <c r="RNK8"/>
      <c r="RNL8"/>
      <c r="RNM8"/>
      <c r="RNN8"/>
      <c r="RNO8"/>
      <c r="RNP8"/>
      <c r="RNQ8"/>
      <c r="RNR8"/>
      <c r="RNS8"/>
      <c r="RNT8"/>
      <c r="RNU8"/>
      <c r="RNV8"/>
      <c r="RNW8"/>
      <c r="RNX8"/>
      <c r="RNY8"/>
      <c r="RNZ8"/>
      <c r="ROA8"/>
      <c r="ROB8"/>
      <c r="ROC8"/>
      <c r="ROD8"/>
      <c r="ROE8"/>
      <c r="ROF8"/>
      <c r="ROG8"/>
      <c r="ROH8"/>
      <c r="ROI8"/>
      <c r="ROJ8"/>
      <c r="ROK8"/>
      <c r="ROL8"/>
      <c r="ROM8"/>
      <c r="RON8"/>
      <c r="ROO8"/>
      <c r="ROP8"/>
      <c r="ROQ8"/>
      <c r="ROR8"/>
      <c r="ROS8"/>
      <c r="ROT8"/>
      <c r="ROU8"/>
      <c r="ROV8"/>
      <c r="ROW8"/>
      <c r="ROX8"/>
      <c r="ROY8"/>
      <c r="ROZ8"/>
      <c r="RPA8"/>
      <c r="RPB8"/>
      <c r="RPC8"/>
      <c r="RPD8"/>
      <c r="RPE8"/>
      <c r="RPF8"/>
      <c r="RPG8"/>
      <c r="RPH8"/>
      <c r="RPI8"/>
      <c r="RPJ8"/>
      <c r="RPK8"/>
      <c r="RPL8"/>
      <c r="RPM8"/>
      <c r="RPN8"/>
      <c r="RPO8"/>
      <c r="RPP8"/>
      <c r="RPQ8"/>
      <c r="RPR8"/>
      <c r="RPS8"/>
      <c r="RPT8"/>
      <c r="RPU8"/>
      <c r="RPV8"/>
      <c r="RPW8"/>
      <c r="RPX8"/>
      <c r="RPY8"/>
      <c r="RPZ8"/>
      <c r="RQA8"/>
      <c r="RQB8"/>
      <c r="RQC8"/>
      <c r="RQD8"/>
      <c r="RQE8"/>
      <c r="RQF8"/>
      <c r="RQG8"/>
      <c r="RQH8"/>
      <c r="RQI8"/>
      <c r="RQJ8"/>
      <c r="RQK8"/>
      <c r="RQL8"/>
      <c r="RQM8"/>
      <c r="RQN8"/>
      <c r="RQO8"/>
      <c r="RQP8"/>
      <c r="RQQ8"/>
      <c r="RQR8"/>
      <c r="RQS8"/>
      <c r="RQT8"/>
      <c r="RQU8"/>
      <c r="RQV8"/>
      <c r="RQW8"/>
      <c r="RQX8"/>
      <c r="RQY8"/>
      <c r="RQZ8"/>
      <c r="RRA8"/>
      <c r="RRB8"/>
      <c r="RRC8"/>
      <c r="RRD8"/>
      <c r="RRE8"/>
      <c r="RRF8"/>
      <c r="RRG8"/>
      <c r="RRH8"/>
      <c r="RRI8"/>
      <c r="RRJ8"/>
      <c r="RRK8"/>
      <c r="RRL8"/>
      <c r="RRM8"/>
      <c r="RRN8"/>
      <c r="RRO8"/>
      <c r="RRP8"/>
      <c r="RRQ8"/>
      <c r="RRR8"/>
      <c r="RRS8"/>
      <c r="RRT8"/>
      <c r="RRU8"/>
      <c r="RRV8"/>
      <c r="RRW8"/>
      <c r="RRX8"/>
      <c r="RRY8"/>
      <c r="RRZ8"/>
      <c r="RSA8"/>
      <c r="RSB8"/>
      <c r="RSC8"/>
      <c r="RSD8"/>
      <c r="RSE8"/>
      <c r="RSF8"/>
      <c r="RSG8"/>
      <c r="RSH8"/>
      <c r="RSI8"/>
      <c r="RSJ8"/>
      <c r="RSK8"/>
      <c r="RSL8"/>
      <c r="RSM8"/>
      <c r="RSN8"/>
      <c r="RSO8"/>
      <c r="RSP8"/>
      <c r="RSQ8"/>
      <c r="RSR8"/>
      <c r="RSS8"/>
      <c r="RST8"/>
      <c r="RSU8"/>
      <c r="RSV8"/>
      <c r="RSW8"/>
      <c r="RSX8"/>
      <c r="RSY8"/>
      <c r="RSZ8"/>
      <c r="RTA8"/>
      <c r="RTB8"/>
      <c r="RTC8"/>
      <c r="RTD8"/>
      <c r="RTE8"/>
      <c r="RTF8"/>
      <c r="RTG8"/>
      <c r="RTH8"/>
      <c r="RTI8"/>
      <c r="RTJ8"/>
      <c r="RTK8"/>
      <c r="RTL8"/>
      <c r="RTM8"/>
      <c r="RTN8"/>
      <c r="RTO8"/>
      <c r="RTP8"/>
      <c r="RTQ8"/>
      <c r="RTR8"/>
      <c r="RTS8"/>
      <c r="RTT8"/>
      <c r="RTU8"/>
      <c r="RTV8"/>
      <c r="RTW8"/>
      <c r="RTX8"/>
      <c r="RTY8"/>
      <c r="RTZ8"/>
      <c r="RUA8"/>
      <c r="RUB8"/>
      <c r="RUC8"/>
      <c r="RUD8"/>
      <c r="RUE8"/>
      <c r="RUF8"/>
      <c r="RUG8"/>
      <c r="RUH8"/>
      <c r="RUI8"/>
      <c r="RUJ8"/>
      <c r="RUK8"/>
      <c r="RUL8"/>
      <c r="RUM8"/>
      <c r="RUN8"/>
      <c r="RUO8"/>
      <c r="RUP8"/>
      <c r="RUQ8"/>
      <c r="RUR8"/>
      <c r="RUS8"/>
      <c r="RUT8"/>
      <c r="RUU8"/>
      <c r="RUV8"/>
      <c r="RUW8"/>
      <c r="RUX8"/>
      <c r="RUY8"/>
      <c r="RUZ8"/>
      <c r="RVA8"/>
      <c r="RVB8"/>
      <c r="RVC8"/>
      <c r="RVD8"/>
      <c r="RVE8"/>
      <c r="RVF8"/>
      <c r="RVG8"/>
      <c r="RVH8"/>
      <c r="RVI8"/>
      <c r="RVJ8"/>
      <c r="RVK8"/>
      <c r="RVL8"/>
      <c r="RVM8"/>
      <c r="RVN8"/>
      <c r="RVO8"/>
      <c r="RVP8"/>
      <c r="RVQ8"/>
      <c r="RVR8"/>
      <c r="RVS8"/>
      <c r="RVT8"/>
      <c r="RVU8"/>
      <c r="RVV8"/>
      <c r="RVW8"/>
      <c r="RVX8"/>
      <c r="RVY8"/>
      <c r="RVZ8"/>
      <c r="RWA8"/>
      <c r="RWB8"/>
      <c r="RWC8"/>
      <c r="RWD8"/>
      <c r="RWE8"/>
      <c r="RWF8"/>
      <c r="RWG8"/>
      <c r="RWH8"/>
      <c r="RWI8"/>
      <c r="RWJ8"/>
      <c r="RWK8"/>
      <c r="RWL8"/>
      <c r="RWM8"/>
      <c r="RWN8"/>
      <c r="RWO8"/>
      <c r="RWP8"/>
      <c r="RWQ8"/>
      <c r="RWR8"/>
      <c r="RWS8"/>
      <c r="RWT8"/>
      <c r="RWU8"/>
      <c r="RWV8"/>
      <c r="RWW8"/>
      <c r="RWX8"/>
      <c r="RWY8"/>
      <c r="RWZ8"/>
      <c r="RXA8"/>
      <c r="RXB8"/>
      <c r="RXC8"/>
      <c r="RXD8"/>
      <c r="RXE8"/>
      <c r="RXF8"/>
      <c r="RXG8"/>
      <c r="RXH8"/>
      <c r="RXI8"/>
      <c r="RXJ8"/>
      <c r="RXK8"/>
      <c r="RXL8"/>
      <c r="RXM8"/>
      <c r="RXN8"/>
      <c r="RXO8"/>
      <c r="RXP8"/>
      <c r="RXQ8"/>
      <c r="RXR8"/>
      <c r="RXS8"/>
      <c r="RXT8"/>
      <c r="RXU8"/>
      <c r="RXV8"/>
      <c r="RXW8"/>
      <c r="RXX8"/>
      <c r="RXY8"/>
      <c r="RXZ8"/>
      <c r="RYA8"/>
      <c r="RYB8"/>
      <c r="RYC8"/>
      <c r="RYD8"/>
      <c r="RYE8"/>
      <c r="RYF8"/>
      <c r="RYG8"/>
      <c r="RYH8"/>
      <c r="RYI8"/>
      <c r="RYJ8"/>
      <c r="RYK8"/>
      <c r="RYL8"/>
      <c r="RYM8"/>
      <c r="RYN8"/>
      <c r="RYO8"/>
      <c r="RYP8"/>
      <c r="RYQ8"/>
      <c r="RYR8"/>
      <c r="RYS8"/>
      <c r="RYT8"/>
      <c r="RYU8"/>
      <c r="RYV8"/>
      <c r="RYW8"/>
      <c r="RYX8"/>
      <c r="RYY8"/>
      <c r="RYZ8"/>
      <c r="RZA8"/>
      <c r="RZB8"/>
      <c r="RZC8"/>
      <c r="RZD8"/>
      <c r="RZE8"/>
      <c r="RZF8"/>
      <c r="RZG8"/>
      <c r="RZH8"/>
      <c r="RZI8"/>
      <c r="RZJ8"/>
      <c r="RZK8"/>
      <c r="RZL8"/>
      <c r="RZM8"/>
      <c r="RZN8"/>
      <c r="RZO8"/>
      <c r="RZP8"/>
      <c r="RZQ8"/>
      <c r="RZR8"/>
      <c r="RZS8"/>
      <c r="RZT8"/>
      <c r="RZU8"/>
      <c r="RZV8"/>
      <c r="RZW8"/>
      <c r="RZX8"/>
      <c r="RZY8"/>
      <c r="RZZ8"/>
      <c r="SAA8"/>
      <c r="SAB8"/>
      <c r="SAC8"/>
      <c r="SAD8"/>
      <c r="SAE8"/>
      <c r="SAF8"/>
      <c r="SAG8"/>
      <c r="SAH8"/>
      <c r="SAI8"/>
      <c r="SAJ8"/>
      <c r="SAK8"/>
      <c r="SAL8"/>
      <c r="SAM8"/>
      <c r="SAN8"/>
      <c r="SAO8"/>
      <c r="SAP8"/>
      <c r="SAQ8"/>
      <c r="SAR8"/>
      <c r="SAS8"/>
      <c r="SAT8"/>
      <c r="SAU8"/>
      <c r="SAV8"/>
      <c r="SAW8"/>
      <c r="SAX8"/>
      <c r="SAY8"/>
      <c r="SAZ8"/>
      <c r="SBA8"/>
      <c r="SBB8"/>
      <c r="SBC8"/>
      <c r="SBD8"/>
      <c r="SBE8"/>
      <c r="SBF8"/>
      <c r="SBG8"/>
      <c r="SBH8"/>
      <c r="SBI8"/>
      <c r="SBJ8"/>
      <c r="SBK8"/>
      <c r="SBL8"/>
      <c r="SBM8"/>
      <c r="SBN8"/>
      <c r="SBO8"/>
      <c r="SBP8"/>
      <c r="SBQ8"/>
      <c r="SBR8"/>
      <c r="SBS8"/>
      <c r="SBT8"/>
      <c r="SBU8"/>
      <c r="SBV8"/>
      <c r="SBW8"/>
      <c r="SBX8"/>
      <c r="SBY8"/>
      <c r="SBZ8"/>
      <c r="SCA8"/>
      <c r="SCB8"/>
      <c r="SCC8"/>
      <c r="SCD8"/>
      <c r="SCE8"/>
      <c r="SCF8"/>
      <c r="SCG8"/>
      <c r="SCH8"/>
      <c r="SCI8"/>
      <c r="SCJ8"/>
      <c r="SCK8"/>
      <c r="SCL8"/>
      <c r="SCM8"/>
      <c r="SCN8"/>
      <c r="SCO8"/>
      <c r="SCP8"/>
      <c r="SCQ8"/>
      <c r="SCR8"/>
      <c r="SCS8"/>
      <c r="SCT8"/>
      <c r="SCU8"/>
      <c r="SCV8"/>
      <c r="SCW8"/>
      <c r="SCX8"/>
      <c r="SCY8"/>
      <c r="SCZ8"/>
      <c r="SDA8"/>
      <c r="SDB8"/>
      <c r="SDC8"/>
      <c r="SDD8"/>
      <c r="SDE8"/>
      <c r="SDF8"/>
      <c r="SDG8"/>
      <c r="SDH8"/>
      <c r="SDI8"/>
      <c r="SDJ8"/>
      <c r="SDK8"/>
      <c r="SDL8"/>
      <c r="SDM8"/>
      <c r="SDN8"/>
      <c r="SDO8"/>
      <c r="SDP8"/>
      <c r="SDQ8"/>
      <c r="SDR8"/>
      <c r="SDS8"/>
      <c r="SDT8"/>
      <c r="SDU8"/>
      <c r="SDV8"/>
      <c r="SDW8"/>
      <c r="SDX8"/>
      <c r="SDY8"/>
      <c r="SDZ8"/>
      <c r="SEA8"/>
      <c r="SEB8"/>
      <c r="SEC8"/>
      <c r="SED8"/>
      <c r="SEE8"/>
      <c r="SEF8"/>
      <c r="SEG8"/>
      <c r="SEH8"/>
      <c r="SEI8"/>
      <c r="SEJ8"/>
      <c r="SEK8"/>
      <c r="SEL8"/>
      <c r="SEM8"/>
      <c r="SEN8"/>
      <c r="SEO8"/>
      <c r="SEP8"/>
      <c r="SEQ8"/>
      <c r="SER8"/>
      <c r="SES8"/>
      <c r="SET8"/>
      <c r="SEU8"/>
      <c r="SEV8"/>
      <c r="SEW8"/>
      <c r="SEX8"/>
      <c r="SEY8"/>
      <c r="SEZ8"/>
      <c r="SFA8"/>
      <c r="SFB8"/>
      <c r="SFC8"/>
      <c r="SFD8"/>
      <c r="SFE8"/>
      <c r="SFF8"/>
      <c r="SFG8"/>
      <c r="SFH8"/>
      <c r="SFI8"/>
      <c r="SFJ8"/>
      <c r="SFK8"/>
      <c r="SFL8"/>
      <c r="SFM8"/>
      <c r="SFN8"/>
      <c r="SFO8"/>
      <c r="SFP8"/>
      <c r="SFQ8"/>
      <c r="SFR8"/>
      <c r="SFS8"/>
      <c r="SFT8"/>
      <c r="SFU8"/>
      <c r="SFV8"/>
      <c r="SFW8"/>
      <c r="SFX8"/>
      <c r="SFY8"/>
      <c r="SFZ8"/>
      <c r="SGA8"/>
      <c r="SGB8"/>
      <c r="SGC8"/>
      <c r="SGD8"/>
      <c r="SGE8"/>
      <c r="SGF8"/>
      <c r="SGG8"/>
      <c r="SGH8"/>
      <c r="SGI8"/>
      <c r="SGJ8"/>
      <c r="SGK8"/>
      <c r="SGL8"/>
      <c r="SGM8"/>
      <c r="SGN8"/>
      <c r="SGO8"/>
      <c r="SGP8"/>
      <c r="SGQ8"/>
      <c r="SGR8"/>
      <c r="SGS8"/>
      <c r="SGT8"/>
      <c r="SGU8"/>
      <c r="SGV8"/>
      <c r="SGW8"/>
      <c r="SGX8"/>
      <c r="SGY8"/>
      <c r="SGZ8"/>
      <c r="SHA8"/>
      <c r="SHB8"/>
      <c r="SHC8"/>
      <c r="SHD8"/>
      <c r="SHE8"/>
      <c r="SHF8"/>
      <c r="SHG8"/>
      <c r="SHH8"/>
      <c r="SHI8"/>
      <c r="SHJ8"/>
      <c r="SHK8"/>
      <c r="SHL8"/>
      <c r="SHM8"/>
      <c r="SHN8"/>
      <c r="SHO8"/>
      <c r="SHP8"/>
      <c r="SHQ8"/>
      <c r="SHR8"/>
      <c r="SHS8"/>
      <c r="SHT8"/>
      <c r="SHU8"/>
      <c r="SHV8"/>
      <c r="SHW8"/>
      <c r="SHX8"/>
      <c r="SHY8"/>
      <c r="SHZ8"/>
      <c r="SIA8"/>
      <c r="SIB8"/>
      <c r="SIC8"/>
      <c r="SID8"/>
      <c r="SIE8"/>
      <c r="SIF8"/>
      <c r="SIG8"/>
      <c r="SIH8"/>
      <c r="SII8"/>
      <c r="SIJ8"/>
      <c r="SIK8"/>
      <c r="SIL8"/>
      <c r="SIM8"/>
      <c r="SIN8"/>
      <c r="SIO8"/>
      <c r="SIP8"/>
      <c r="SIQ8"/>
      <c r="SIR8"/>
      <c r="SIS8"/>
      <c r="SIT8"/>
      <c r="SIU8"/>
      <c r="SIV8"/>
      <c r="SIW8"/>
      <c r="SIX8"/>
      <c r="SIY8"/>
      <c r="SIZ8"/>
      <c r="SJA8"/>
      <c r="SJB8"/>
      <c r="SJC8"/>
      <c r="SJD8"/>
      <c r="SJE8"/>
      <c r="SJF8"/>
      <c r="SJG8"/>
      <c r="SJH8"/>
      <c r="SJI8"/>
      <c r="SJJ8"/>
      <c r="SJK8"/>
      <c r="SJL8"/>
      <c r="SJM8"/>
      <c r="SJN8"/>
      <c r="SJO8"/>
      <c r="SJP8"/>
      <c r="SJQ8"/>
      <c r="SJR8"/>
      <c r="SJS8"/>
      <c r="SJT8"/>
      <c r="SJU8"/>
      <c r="SJV8"/>
      <c r="SJW8"/>
      <c r="SJX8"/>
      <c r="SJY8"/>
      <c r="SJZ8"/>
      <c r="SKA8"/>
      <c r="SKB8"/>
      <c r="SKC8"/>
      <c r="SKD8"/>
      <c r="SKE8"/>
      <c r="SKF8"/>
      <c r="SKG8"/>
      <c r="SKH8"/>
      <c r="SKI8"/>
      <c r="SKJ8"/>
      <c r="SKK8"/>
      <c r="SKL8"/>
      <c r="SKM8"/>
      <c r="SKN8"/>
      <c r="SKO8"/>
      <c r="SKP8"/>
      <c r="SKQ8"/>
      <c r="SKR8"/>
      <c r="SKS8"/>
      <c r="SKT8"/>
      <c r="SKU8"/>
      <c r="SKV8"/>
      <c r="SKW8"/>
      <c r="SKX8"/>
      <c r="SKY8"/>
      <c r="SKZ8"/>
      <c r="SLA8"/>
      <c r="SLB8"/>
      <c r="SLC8"/>
      <c r="SLD8"/>
      <c r="SLE8"/>
      <c r="SLF8"/>
      <c r="SLG8"/>
      <c r="SLH8"/>
      <c r="SLI8"/>
      <c r="SLJ8"/>
      <c r="SLK8"/>
      <c r="SLL8"/>
      <c r="SLM8"/>
      <c r="SLN8"/>
      <c r="SLO8"/>
      <c r="SLP8"/>
      <c r="SLQ8"/>
      <c r="SLR8"/>
      <c r="SLS8"/>
      <c r="SLT8"/>
      <c r="SLU8"/>
      <c r="SLV8"/>
      <c r="SLW8"/>
      <c r="SLX8"/>
      <c r="SLY8"/>
      <c r="SLZ8"/>
      <c r="SMA8"/>
      <c r="SMB8"/>
      <c r="SMC8"/>
      <c r="SMD8"/>
      <c r="SME8"/>
      <c r="SMF8"/>
      <c r="SMG8"/>
      <c r="SMH8"/>
      <c r="SMI8"/>
      <c r="SMJ8"/>
      <c r="SMK8"/>
      <c r="SML8"/>
      <c r="SMM8"/>
      <c r="SMN8"/>
      <c r="SMO8"/>
      <c r="SMP8"/>
      <c r="SMQ8"/>
      <c r="SMR8"/>
      <c r="SMS8"/>
      <c r="SMT8"/>
      <c r="SMU8"/>
      <c r="SMV8"/>
      <c r="SMW8"/>
      <c r="SMX8"/>
      <c r="SMY8"/>
      <c r="SMZ8"/>
      <c r="SNA8"/>
      <c r="SNB8"/>
      <c r="SNC8"/>
      <c r="SND8"/>
      <c r="SNE8"/>
      <c r="SNF8"/>
      <c r="SNG8"/>
      <c r="SNH8"/>
      <c r="SNI8"/>
      <c r="SNJ8"/>
      <c r="SNK8"/>
      <c r="SNL8"/>
      <c r="SNM8"/>
      <c r="SNN8"/>
      <c r="SNO8"/>
      <c r="SNP8"/>
      <c r="SNQ8"/>
      <c r="SNR8"/>
      <c r="SNS8"/>
      <c r="SNT8"/>
      <c r="SNU8"/>
      <c r="SNV8"/>
      <c r="SNW8"/>
      <c r="SNX8"/>
      <c r="SNY8"/>
      <c r="SNZ8"/>
      <c r="SOA8"/>
      <c r="SOB8"/>
      <c r="SOC8"/>
      <c r="SOD8"/>
      <c r="SOE8"/>
      <c r="SOF8"/>
      <c r="SOG8"/>
      <c r="SOH8"/>
      <c r="SOI8"/>
      <c r="SOJ8"/>
      <c r="SOK8"/>
      <c r="SOL8"/>
      <c r="SOM8"/>
      <c r="SON8"/>
      <c r="SOO8"/>
      <c r="SOP8"/>
      <c r="SOQ8"/>
      <c r="SOR8"/>
      <c r="SOS8"/>
      <c r="SOT8"/>
      <c r="SOU8"/>
      <c r="SOV8"/>
      <c r="SOW8"/>
      <c r="SOX8"/>
      <c r="SOY8"/>
      <c r="SOZ8"/>
      <c r="SPA8"/>
      <c r="SPB8"/>
      <c r="SPC8"/>
      <c r="SPD8"/>
      <c r="SPE8"/>
      <c r="SPF8"/>
      <c r="SPG8"/>
      <c r="SPH8"/>
      <c r="SPI8"/>
      <c r="SPJ8"/>
      <c r="SPK8"/>
      <c r="SPL8"/>
      <c r="SPM8"/>
      <c r="SPN8"/>
      <c r="SPO8"/>
      <c r="SPP8"/>
      <c r="SPQ8"/>
      <c r="SPR8"/>
      <c r="SPS8"/>
      <c r="SPT8"/>
      <c r="SPU8"/>
      <c r="SPV8"/>
      <c r="SPW8"/>
      <c r="SPX8"/>
      <c r="SPY8"/>
      <c r="SPZ8"/>
      <c r="SQA8"/>
      <c r="SQB8"/>
      <c r="SQC8"/>
      <c r="SQD8"/>
      <c r="SQE8"/>
      <c r="SQF8"/>
      <c r="SQG8"/>
      <c r="SQH8"/>
      <c r="SQI8"/>
      <c r="SQJ8"/>
      <c r="SQK8"/>
      <c r="SQL8"/>
      <c r="SQM8"/>
      <c r="SQN8"/>
      <c r="SQO8"/>
      <c r="SQP8"/>
      <c r="SQQ8"/>
      <c r="SQR8"/>
      <c r="SQS8"/>
      <c r="SQT8"/>
      <c r="SQU8"/>
      <c r="SQV8"/>
      <c r="SQW8"/>
      <c r="SQX8"/>
      <c r="SQY8"/>
      <c r="SQZ8"/>
      <c r="SRA8"/>
      <c r="SRB8"/>
      <c r="SRC8"/>
      <c r="SRD8"/>
      <c r="SRE8"/>
      <c r="SRF8"/>
      <c r="SRG8"/>
      <c r="SRH8"/>
      <c r="SRI8"/>
      <c r="SRJ8"/>
      <c r="SRK8"/>
      <c r="SRL8"/>
      <c r="SRM8"/>
      <c r="SRN8"/>
      <c r="SRO8"/>
      <c r="SRP8"/>
      <c r="SRQ8"/>
      <c r="SRR8"/>
      <c r="SRS8"/>
      <c r="SRT8"/>
      <c r="SRU8"/>
      <c r="SRV8"/>
      <c r="SRW8"/>
      <c r="SRX8"/>
      <c r="SRY8"/>
      <c r="SRZ8"/>
      <c r="SSA8"/>
      <c r="SSB8"/>
      <c r="SSC8"/>
      <c r="SSD8"/>
      <c r="SSE8"/>
      <c r="SSF8"/>
      <c r="SSG8"/>
      <c r="SSH8"/>
      <c r="SSI8"/>
      <c r="SSJ8"/>
      <c r="SSK8"/>
      <c r="SSL8"/>
      <c r="SSM8"/>
      <c r="SSN8"/>
      <c r="SSO8"/>
      <c r="SSP8"/>
      <c r="SSQ8"/>
      <c r="SSR8"/>
      <c r="SSS8"/>
      <c r="SST8"/>
      <c r="SSU8"/>
      <c r="SSV8"/>
      <c r="SSW8"/>
      <c r="SSX8"/>
      <c r="SSY8"/>
      <c r="SSZ8"/>
      <c r="STA8"/>
      <c r="STB8"/>
      <c r="STC8"/>
      <c r="STD8"/>
      <c r="STE8"/>
      <c r="STF8"/>
      <c r="STG8"/>
      <c r="STH8"/>
      <c r="STI8"/>
      <c r="STJ8"/>
      <c r="STK8"/>
      <c r="STL8"/>
      <c r="STM8"/>
      <c r="STN8"/>
      <c r="STO8"/>
      <c r="STP8"/>
      <c r="STQ8"/>
      <c r="STR8"/>
      <c r="STS8"/>
      <c r="STT8"/>
      <c r="STU8"/>
      <c r="STV8"/>
      <c r="STW8"/>
      <c r="STX8"/>
      <c r="STY8"/>
      <c r="STZ8"/>
      <c r="SUA8"/>
      <c r="SUB8"/>
      <c r="SUC8"/>
      <c r="SUD8"/>
      <c r="SUE8"/>
      <c r="SUF8"/>
      <c r="SUG8"/>
      <c r="SUH8"/>
      <c r="SUI8"/>
      <c r="SUJ8"/>
      <c r="SUK8"/>
      <c r="SUL8"/>
      <c r="SUM8"/>
      <c r="SUN8"/>
      <c r="SUO8"/>
      <c r="SUP8"/>
      <c r="SUQ8"/>
      <c r="SUR8"/>
      <c r="SUS8"/>
      <c r="SUT8"/>
      <c r="SUU8"/>
      <c r="SUV8"/>
      <c r="SUW8"/>
      <c r="SUX8"/>
      <c r="SUY8"/>
      <c r="SUZ8"/>
      <c r="SVA8"/>
      <c r="SVB8"/>
      <c r="SVC8"/>
      <c r="SVD8"/>
      <c r="SVE8"/>
      <c r="SVF8"/>
      <c r="SVG8"/>
      <c r="SVH8"/>
      <c r="SVI8"/>
      <c r="SVJ8"/>
      <c r="SVK8"/>
      <c r="SVL8"/>
      <c r="SVM8"/>
      <c r="SVN8"/>
      <c r="SVO8"/>
      <c r="SVP8"/>
      <c r="SVQ8"/>
      <c r="SVR8"/>
      <c r="SVS8"/>
      <c r="SVT8"/>
      <c r="SVU8"/>
      <c r="SVV8"/>
      <c r="SVW8"/>
      <c r="SVX8"/>
      <c r="SVY8"/>
      <c r="SVZ8"/>
      <c r="SWA8"/>
      <c r="SWB8"/>
      <c r="SWC8"/>
      <c r="SWD8"/>
      <c r="SWE8"/>
      <c r="SWF8"/>
      <c r="SWG8"/>
      <c r="SWH8"/>
      <c r="SWI8"/>
      <c r="SWJ8"/>
      <c r="SWK8"/>
      <c r="SWL8"/>
      <c r="SWM8"/>
      <c r="SWN8"/>
      <c r="SWO8"/>
      <c r="SWP8"/>
      <c r="SWQ8"/>
      <c r="SWR8"/>
      <c r="SWS8"/>
      <c r="SWT8"/>
      <c r="SWU8"/>
      <c r="SWV8"/>
      <c r="SWW8"/>
      <c r="SWX8"/>
      <c r="SWY8"/>
      <c r="SWZ8"/>
      <c r="SXA8"/>
      <c r="SXB8"/>
      <c r="SXC8"/>
      <c r="SXD8"/>
      <c r="SXE8"/>
      <c r="SXF8"/>
      <c r="SXG8"/>
      <c r="SXH8"/>
      <c r="SXI8"/>
      <c r="SXJ8"/>
      <c r="SXK8"/>
      <c r="SXL8"/>
      <c r="SXM8"/>
      <c r="SXN8"/>
      <c r="SXO8"/>
      <c r="SXP8"/>
      <c r="SXQ8"/>
      <c r="SXR8"/>
      <c r="SXS8"/>
      <c r="SXT8"/>
      <c r="SXU8"/>
      <c r="SXV8"/>
      <c r="SXW8"/>
      <c r="SXX8"/>
      <c r="SXY8"/>
      <c r="SXZ8"/>
      <c r="SYA8"/>
      <c r="SYB8"/>
      <c r="SYC8"/>
      <c r="SYD8"/>
      <c r="SYE8"/>
      <c r="SYF8"/>
      <c r="SYG8"/>
      <c r="SYH8"/>
      <c r="SYI8"/>
      <c r="SYJ8"/>
      <c r="SYK8"/>
      <c r="SYL8"/>
      <c r="SYM8"/>
      <c r="SYN8"/>
      <c r="SYO8"/>
      <c r="SYP8"/>
      <c r="SYQ8"/>
      <c r="SYR8"/>
      <c r="SYS8"/>
      <c r="SYT8"/>
      <c r="SYU8"/>
      <c r="SYV8"/>
      <c r="SYW8"/>
      <c r="SYX8"/>
      <c r="SYY8"/>
      <c r="SYZ8"/>
      <c r="SZA8"/>
      <c r="SZB8"/>
      <c r="SZC8"/>
      <c r="SZD8"/>
      <c r="SZE8"/>
      <c r="SZF8"/>
      <c r="SZG8"/>
      <c r="SZH8"/>
      <c r="SZI8"/>
      <c r="SZJ8"/>
      <c r="SZK8"/>
      <c r="SZL8"/>
      <c r="SZM8"/>
      <c r="SZN8"/>
      <c r="SZO8"/>
      <c r="SZP8"/>
      <c r="SZQ8"/>
      <c r="SZR8"/>
      <c r="SZS8"/>
      <c r="SZT8"/>
      <c r="SZU8"/>
      <c r="SZV8"/>
      <c r="SZW8"/>
      <c r="SZX8"/>
      <c r="SZY8"/>
      <c r="SZZ8"/>
      <c r="TAA8"/>
      <c r="TAB8"/>
      <c r="TAC8"/>
      <c r="TAD8"/>
      <c r="TAE8"/>
      <c r="TAF8"/>
      <c r="TAG8"/>
      <c r="TAH8"/>
      <c r="TAI8"/>
      <c r="TAJ8"/>
      <c r="TAK8"/>
      <c r="TAL8"/>
      <c r="TAM8"/>
      <c r="TAN8"/>
      <c r="TAO8"/>
      <c r="TAP8"/>
      <c r="TAQ8"/>
      <c r="TAR8"/>
      <c r="TAS8"/>
      <c r="TAT8"/>
      <c r="TAU8"/>
      <c r="TAV8"/>
      <c r="TAW8"/>
      <c r="TAX8"/>
      <c r="TAY8"/>
      <c r="TAZ8"/>
      <c r="TBA8"/>
      <c r="TBB8"/>
      <c r="TBC8"/>
      <c r="TBD8"/>
      <c r="TBE8"/>
      <c r="TBF8"/>
      <c r="TBG8"/>
      <c r="TBH8"/>
      <c r="TBI8"/>
      <c r="TBJ8"/>
      <c r="TBK8"/>
      <c r="TBL8"/>
      <c r="TBM8"/>
      <c r="TBN8"/>
      <c r="TBO8"/>
      <c r="TBP8"/>
      <c r="TBQ8"/>
      <c r="TBR8"/>
      <c r="TBS8"/>
      <c r="TBT8"/>
      <c r="TBU8"/>
      <c r="TBV8"/>
      <c r="TBW8"/>
      <c r="TBX8"/>
      <c r="TBY8"/>
      <c r="TBZ8"/>
      <c r="TCA8"/>
      <c r="TCB8"/>
      <c r="TCC8"/>
      <c r="TCD8"/>
      <c r="TCE8"/>
      <c r="TCF8"/>
      <c r="TCG8"/>
      <c r="TCH8"/>
      <c r="TCI8"/>
      <c r="TCJ8"/>
      <c r="TCK8"/>
      <c r="TCL8"/>
      <c r="TCM8"/>
      <c r="TCN8"/>
      <c r="TCO8"/>
      <c r="TCP8"/>
      <c r="TCQ8"/>
      <c r="TCR8"/>
      <c r="TCS8"/>
      <c r="TCT8"/>
      <c r="TCU8"/>
      <c r="TCV8"/>
      <c r="TCW8"/>
      <c r="TCX8"/>
      <c r="TCY8"/>
      <c r="TCZ8"/>
      <c r="TDA8"/>
      <c r="TDB8"/>
      <c r="TDC8"/>
      <c r="TDD8"/>
      <c r="TDE8"/>
      <c r="TDF8"/>
      <c r="TDG8"/>
      <c r="TDH8"/>
      <c r="TDI8"/>
      <c r="TDJ8"/>
      <c r="TDK8"/>
      <c r="TDL8"/>
      <c r="TDM8"/>
      <c r="TDN8"/>
      <c r="TDO8"/>
      <c r="TDP8"/>
      <c r="TDQ8"/>
      <c r="TDR8"/>
      <c r="TDS8"/>
      <c r="TDT8"/>
      <c r="TDU8"/>
      <c r="TDV8"/>
      <c r="TDW8"/>
      <c r="TDX8"/>
      <c r="TDY8"/>
      <c r="TDZ8"/>
      <c r="TEA8"/>
      <c r="TEB8"/>
      <c r="TEC8"/>
      <c r="TED8"/>
      <c r="TEE8"/>
      <c r="TEF8"/>
      <c r="TEG8"/>
      <c r="TEH8"/>
      <c r="TEI8"/>
      <c r="TEJ8"/>
      <c r="TEK8"/>
      <c r="TEL8"/>
      <c r="TEM8"/>
      <c r="TEN8"/>
      <c r="TEO8"/>
      <c r="TEP8"/>
      <c r="TEQ8"/>
      <c r="TER8"/>
      <c r="TES8"/>
      <c r="TET8"/>
      <c r="TEU8"/>
      <c r="TEV8"/>
      <c r="TEW8"/>
      <c r="TEX8"/>
      <c r="TEY8"/>
      <c r="TEZ8"/>
      <c r="TFA8"/>
      <c r="TFB8"/>
      <c r="TFC8"/>
      <c r="TFD8"/>
      <c r="TFE8"/>
      <c r="TFF8"/>
      <c r="TFG8"/>
      <c r="TFH8"/>
      <c r="TFI8"/>
      <c r="TFJ8"/>
      <c r="TFK8"/>
      <c r="TFL8"/>
      <c r="TFM8"/>
      <c r="TFN8"/>
      <c r="TFO8"/>
      <c r="TFP8"/>
      <c r="TFQ8"/>
      <c r="TFR8"/>
      <c r="TFS8"/>
      <c r="TFT8"/>
      <c r="TFU8"/>
      <c r="TFV8"/>
      <c r="TFW8"/>
      <c r="TFX8"/>
      <c r="TFY8"/>
      <c r="TFZ8"/>
      <c r="TGA8"/>
      <c r="TGB8"/>
      <c r="TGC8"/>
      <c r="TGD8"/>
      <c r="TGE8"/>
      <c r="TGF8"/>
      <c r="TGG8"/>
      <c r="TGH8"/>
      <c r="TGI8"/>
      <c r="TGJ8"/>
      <c r="TGK8"/>
      <c r="TGL8"/>
      <c r="TGM8"/>
      <c r="TGN8"/>
      <c r="TGO8"/>
      <c r="TGP8"/>
      <c r="TGQ8"/>
      <c r="TGR8"/>
      <c r="TGS8"/>
      <c r="TGT8"/>
      <c r="TGU8"/>
      <c r="TGV8"/>
      <c r="TGW8"/>
      <c r="TGX8"/>
      <c r="TGY8"/>
      <c r="TGZ8"/>
      <c r="THA8"/>
      <c r="THB8"/>
      <c r="THC8"/>
      <c r="THD8"/>
      <c r="THE8"/>
      <c r="THF8"/>
      <c r="THG8"/>
      <c r="THH8"/>
      <c r="THI8"/>
      <c r="THJ8"/>
      <c r="THK8"/>
      <c r="THL8"/>
      <c r="THM8"/>
      <c r="THN8"/>
      <c r="THO8"/>
      <c r="THP8"/>
      <c r="THQ8"/>
      <c r="THR8"/>
      <c r="THS8"/>
      <c r="THT8"/>
      <c r="THU8"/>
      <c r="THV8"/>
      <c r="THW8"/>
      <c r="THX8"/>
      <c r="THY8"/>
      <c r="THZ8"/>
      <c r="TIA8"/>
      <c r="TIB8"/>
      <c r="TIC8"/>
      <c r="TID8"/>
      <c r="TIE8"/>
      <c r="TIF8"/>
      <c r="TIG8"/>
      <c r="TIH8"/>
      <c r="TII8"/>
      <c r="TIJ8"/>
      <c r="TIK8"/>
      <c r="TIL8"/>
      <c r="TIM8"/>
      <c r="TIN8"/>
      <c r="TIO8"/>
      <c r="TIP8"/>
      <c r="TIQ8"/>
      <c r="TIR8"/>
      <c r="TIS8"/>
      <c r="TIT8"/>
      <c r="TIU8"/>
      <c r="TIV8"/>
      <c r="TIW8"/>
      <c r="TIX8"/>
      <c r="TIY8"/>
      <c r="TIZ8"/>
      <c r="TJA8"/>
      <c r="TJB8"/>
      <c r="TJC8"/>
      <c r="TJD8"/>
      <c r="TJE8"/>
      <c r="TJF8"/>
      <c r="TJG8"/>
      <c r="TJH8"/>
      <c r="TJI8"/>
      <c r="TJJ8"/>
      <c r="TJK8"/>
      <c r="TJL8"/>
      <c r="TJM8"/>
      <c r="TJN8"/>
      <c r="TJO8"/>
      <c r="TJP8"/>
      <c r="TJQ8"/>
      <c r="TJR8"/>
      <c r="TJS8"/>
      <c r="TJT8"/>
      <c r="TJU8"/>
      <c r="TJV8"/>
      <c r="TJW8"/>
      <c r="TJX8"/>
      <c r="TJY8"/>
      <c r="TJZ8"/>
      <c r="TKA8"/>
      <c r="TKB8"/>
      <c r="TKC8"/>
      <c r="TKD8"/>
      <c r="TKE8"/>
      <c r="TKF8"/>
      <c r="TKG8"/>
      <c r="TKH8"/>
      <c r="TKI8"/>
      <c r="TKJ8"/>
      <c r="TKK8"/>
      <c r="TKL8"/>
      <c r="TKM8"/>
      <c r="TKN8"/>
      <c r="TKO8"/>
      <c r="TKP8"/>
      <c r="TKQ8"/>
      <c r="TKR8"/>
      <c r="TKS8"/>
      <c r="TKT8"/>
      <c r="TKU8"/>
      <c r="TKV8"/>
      <c r="TKW8"/>
      <c r="TKX8"/>
      <c r="TKY8"/>
      <c r="TKZ8"/>
      <c r="TLA8"/>
      <c r="TLB8"/>
      <c r="TLC8"/>
      <c r="TLD8"/>
      <c r="TLE8"/>
      <c r="TLF8"/>
      <c r="TLG8"/>
      <c r="TLH8"/>
      <c r="TLI8"/>
      <c r="TLJ8"/>
      <c r="TLK8"/>
      <c r="TLL8"/>
      <c r="TLM8"/>
      <c r="TLN8"/>
      <c r="TLO8"/>
      <c r="TLP8"/>
      <c r="TLQ8"/>
      <c r="TLR8"/>
      <c r="TLS8"/>
      <c r="TLT8"/>
      <c r="TLU8"/>
      <c r="TLV8"/>
      <c r="TLW8"/>
      <c r="TLX8"/>
      <c r="TLY8"/>
      <c r="TLZ8"/>
      <c r="TMA8"/>
      <c r="TMB8"/>
      <c r="TMC8"/>
      <c r="TMD8"/>
      <c r="TME8"/>
      <c r="TMF8"/>
      <c r="TMG8"/>
      <c r="TMH8"/>
      <c r="TMI8"/>
      <c r="TMJ8"/>
      <c r="TMK8"/>
      <c r="TML8"/>
      <c r="TMM8"/>
      <c r="TMN8"/>
      <c r="TMO8"/>
      <c r="TMP8"/>
      <c r="TMQ8"/>
      <c r="TMR8"/>
      <c r="TMS8"/>
      <c r="TMT8"/>
      <c r="TMU8"/>
      <c r="TMV8"/>
      <c r="TMW8"/>
      <c r="TMX8"/>
      <c r="TMY8"/>
      <c r="TMZ8"/>
      <c r="TNA8"/>
      <c r="TNB8"/>
      <c r="TNC8"/>
      <c r="TND8"/>
      <c r="TNE8"/>
      <c r="TNF8"/>
      <c r="TNG8"/>
      <c r="TNH8"/>
      <c r="TNI8"/>
      <c r="TNJ8"/>
      <c r="TNK8"/>
      <c r="TNL8"/>
      <c r="TNM8"/>
      <c r="TNN8"/>
      <c r="TNO8"/>
      <c r="TNP8"/>
      <c r="TNQ8"/>
      <c r="TNR8"/>
      <c r="TNS8"/>
      <c r="TNT8"/>
      <c r="TNU8"/>
      <c r="TNV8"/>
      <c r="TNW8"/>
      <c r="TNX8"/>
      <c r="TNY8"/>
      <c r="TNZ8"/>
      <c r="TOA8"/>
      <c r="TOB8"/>
      <c r="TOC8"/>
      <c r="TOD8"/>
      <c r="TOE8"/>
      <c r="TOF8"/>
      <c r="TOG8"/>
      <c r="TOH8"/>
      <c r="TOI8"/>
      <c r="TOJ8"/>
      <c r="TOK8"/>
      <c r="TOL8"/>
      <c r="TOM8"/>
      <c r="TON8"/>
      <c r="TOO8"/>
      <c r="TOP8"/>
      <c r="TOQ8"/>
      <c r="TOR8"/>
      <c r="TOS8"/>
      <c r="TOT8"/>
      <c r="TOU8"/>
      <c r="TOV8"/>
      <c r="TOW8"/>
      <c r="TOX8"/>
      <c r="TOY8"/>
      <c r="TOZ8"/>
      <c r="TPA8"/>
      <c r="TPB8"/>
      <c r="TPC8"/>
      <c r="TPD8"/>
      <c r="TPE8"/>
      <c r="TPF8"/>
      <c r="TPG8"/>
      <c r="TPH8"/>
      <c r="TPI8"/>
      <c r="TPJ8"/>
      <c r="TPK8"/>
      <c r="TPL8"/>
      <c r="TPM8"/>
      <c r="TPN8"/>
      <c r="TPO8"/>
      <c r="TPP8"/>
      <c r="TPQ8"/>
      <c r="TPR8"/>
      <c r="TPS8"/>
      <c r="TPT8"/>
      <c r="TPU8"/>
      <c r="TPV8"/>
      <c r="TPW8"/>
      <c r="TPX8"/>
      <c r="TPY8"/>
      <c r="TPZ8"/>
      <c r="TQA8"/>
      <c r="TQB8"/>
      <c r="TQC8"/>
      <c r="TQD8"/>
      <c r="TQE8"/>
      <c r="TQF8"/>
      <c r="TQG8"/>
      <c r="TQH8"/>
      <c r="TQI8"/>
      <c r="TQJ8"/>
      <c r="TQK8"/>
      <c r="TQL8"/>
      <c r="TQM8"/>
      <c r="TQN8"/>
      <c r="TQO8"/>
      <c r="TQP8"/>
      <c r="TQQ8"/>
      <c r="TQR8"/>
      <c r="TQS8"/>
      <c r="TQT8"/>
      <c r="TQU8"/>
      <c r="TQV8"/>
      <c r="TQW8"/>
      <c r="TQX8"/>
      <c r="TQY8"/>
      <c r="TQZ8"/>
      <c r="TRA8"/>
      <c r="TRB8"/>
      <c r="TRC8"/>
      <c r="TRD8"/>
      <c r="TRE8"/>
      <c r="TRF8"/>
      <c r="TRG8"/>
      <c r="TRH8"/>
      <c r="TRI8"/>
      <c r="TRJ8"/>
      <c r="TRK8"/>
      <c r="TRL8"/>
      <c r="TRM8"/>
      <c r="TRN8"/>
      <c r="TRO8"/>
      <c r="TRP8"/>
      <c r="TRQ8"/>
      <c r="TRR8"/>
      <c r="TRS8"/>
      <c r="TRT8"/>
      <c r="TRU8"/>
      <c r="TRV8"/>
      <c r="TRW8"/>
      <c r="TRX8"/>
      <c r="TRY8"/>
      <c r="TRZ8"/>
      <c r="TSA8"/>
      <c r="TSB8"/>
      <c r="TSC8"/>
      <c r="TSD8"/>
      <c r="TSE8"/>
      <c r="TSF8"/>
      <c r="TSG8"/>
      <c r="TSH8"/>
      <c r="TSI8"/>
      <c r="TSJ8"/>
      <c r="TSK8"/>
      <c r="TSL8"/>
      <c r="TSM8"/>
      <c r="TSN8"/>
      <c r="TSO8"/>
      <c r="TSP8"/>
      <c r="TSQ8"/>
      <c r="TSR8"/>
      <c r="TSS8"/>
      <c r="TST8"/>
      <c r="TSU8"/>
      <c r="TSV8"/>
      <c r="TSW8"/>
      <c r="TSX8"/>
      <c r="TSY8"/>
      <c r="TSZ8"/>
      <c r="TTA8"/>
      <c r="TTB8"/>
      <c r="TTC8"/>
      <c r="TTD8"/>
      <c r="TTE8"/>
      <c r="TTF8"/>
      <c r="TTG8"/>
      <c r="TTH8"/>
      <c r="TTI8"/>
      <c r="TTJ8"/>
      <c r="TTK8"/>
      <c r="TTL8"/>
      <c r="TTM8"/>
      <c r="TTN8"/>
      <c r="TTO8"/>
      <c r="TTP8"/>
      <c r="TTQ8"/>
      <c r="TTR8"/>
      <c r="TTS8"/>
      <c r="TTT8"/>
      <c r="TTU8"/>
      <c r="TTV8"/>
      <c r="TTW8"/>
      <c r="TTX8"/>
      <c r="TTY8"/>
      <c r="TTZ8"/>
      <c r="TUA8"/>
      <c r="TUB8"/>
      <c r="TUC8"/>
      <c r="TUD8"/>
      <c r="TUE8"/>
      <c r="TUF8"/>
      <c r="TUG8"/>
      <c r="TUH8"/>
      <c r="TUI8"/>
      <c r="TUJ8"/>
      <c r="TUK8"/>
      <c r="TUL8"/>
      <c r="TUM8"/>
      <c r="TUN8"/>
      <c r="TUO8"/>
      <c r="TUP8"/>
      <c r="TUQ8"/>
      <c r="TUR8"/>
      <c r="TUS8"/>
      <c r="TUT8"/>
      <c r="TUU8"/>
      <c r="TUV8"/>
      <c r="TUW8"/>
      <c r="TUX8"/>
      <c r="TUY8"/>
      <c r="TUZ8"/>
      <c r="TVA8"/>
      <c r="TVB8"/>
      <c r="TVC8"/>
      <c r="TVD8"/>
      <c r="TVE8"/>
      <c r="TVF8"/>
      <c r="TVG8"/>
      <c r="TVH8"/>
      <c r="TVI8"/>
      <c r="TVJ8"/>
      <c r="TVK8"/>
      <c r="TVL8"/>
      <c r="TVM8"/>
      <c r="TVN8"/>
      <c r="TVO8"/>
      <c r="TVP8"/>
      <c r="TVQ8"/>
      <c r="TVR8"/>
      <c r="TVS8"/>
      <c r="TVT8"/>
      <c r="TVU8"/>
      <c r="TVV8"/>
      <c r="TVW8"/>
      <c r="TVX8"/>
      <c r="TVY8"/>
      <c r="TVZ8"/>
      <c r="TWA8"/>
      <c r="TWB8"/>
      <c r="TWC8"/>
      <c r="TWD8"/>
      <c r="TWE8"/>
      <c r="TWF8"/>
      <c r="TWG8"/>
      <c r="TWH8"/>
      <c r="TWI8"/>
      <c r="TWJ8"/>
      <c r="TWK8"/>
      <c r="TWL8"/>
      <c r="TWM8"/>
      <c r="TWN8"/>
      <c r="TWO8"/>
      <c r="TWP8"/>
      <c r="TWQ8"/>
      <c r="TWR8"/>
      <c r="TWS8"/>
      <c r="TWT8"/>
      <c r="TWU8"/>
      <c r="TWV8"/>
      <c r="TWW8"/>
      <c r="TWX8"/>
      <c r="TWY8"/>
      <c r="TWZ8"/>
      <c r="TXA8"/>
      <c r="TXB8"/>
      <c r="TXC8"/>
      <c r="TXD8"/>
      <c r="TXE8"/>
      <c r="TXF8"/>
      <c r="TXG8"/>
      <c r="TXH8"/>
      <c r="TXI8"/>
      <c r="TXJ8"/>
      <c r="TXK8"/>
      <c r="TXL8"/>
      <c r="TXM8"/>
      <c r="TXN8"/>
      <c r="TXO8"/>
      <c r="TXP8"/>
      <c r="TXQ8"/>
      <c r="TXR8"/>
      <c r="TXS8"/>
      <c r="TXT8"/>
      <c r="TXU8"/>
      <c r="TXV8"/>
      <c r="TXW8"/>
      <c r="TXX8"/>
      <c r="TXY8"/>
      <c r="TXZ8"/>
      <c r="TYA8"/>
      <c r="TYB8"/>
      <c r="TYC8"/>
      <c r="TYD8"/>
      <c r="TYE8"/>
      <c r="TYF8"/>
      <c r="TYG8"/>
      <c r="TYH8"/>
      <c r="TYI8"/>
      <c r="TYJ8"/>
      <c r="TYK8"/>
      <c r="TYL8"/>
      <c r="TYM8"/>
      <c r="TYN8"/>
      <c r="TYO8"/>
      <c r="TYP8"/>
      <c r="TYQ8"/>
      <c r="TYR8"/>
      <c r="TYS8"/>
      <c r="TYT8"/>
      <c r="TYU8"/>
      <c r="TYV8"/>
      <c r="TYW8"/>
      <c r="TYX8"/>
      <c r="TYY8"/>
      <c r="TYZ8"/>
      <c r="TZA8"/>
      <c r="TZB8"/>
      <c r="TZC8"/>
      <c r="TZD8"/>
      <c r="TZE8"/>
      <c r="TZF8"/>
      <c r="TZG8"/>
      <c r="TZH8"/>
      <c r="TZI8"/>
      <c r="TZJ8"/>
      <c r="TZK8"/>
      <c r="TZL8"/>
      <c r="TZM8"/>
      <c r="TZN8"/>
      <c r="TZO8"/>
      <c r="TZP8"/>
      <c r="TZQ8"/>
      <c r="TZR8"/>
      <c r="TZS8"/>
      <c r="TZT8"/>
      <c r="TZU8"/>
      <c r="TZV8"/>
      <c r="TZW8"/>
      <c r="TZX8"/>
      <c r="TZY8"/>
      <c r="TZZ8"/>
      <c r="UAA8"/>
      <c r="UAB8"/>
      <c r="UAC8"/>
      <c r="UAD8"/>
      <c r="UAE8"/>
      <c r="UAF8"/>
      <c r="UAG8"/>
      <c r="UAH8"/>
      <c r="UAI8"/>
      <c r="UAJ8"/>
      <c r="UAK8"/>
      <c r="UAL8"/>
      <c r="UAM8"/>
      <c r="UAN8"/>
      <c r="UAO8"/>
      <c r="UAP8"/>
      <c r="UAQ8"/>
      <c r="UAR8"/>
      <c r="UAS8"/>
      <c r="UAT8"/>
      <c r="UAU8"/>
      <c r="UAV8"/>
      <c r="UAW8"/>
      <c r="UAX8"/>
      <c r="UAY8"/>
      <c r="UAZ8"/>
      <c r="UBA8"/>
      <c r="UBB8"/>
      <c r="UBC8"/>
      <c r="UBD8"/>
      <c r="UBE8"/>
      <c r="UBF8"/>
      <c r="UBG8"/>
      <c r="UBH8"/>
      <c r="UBI8"/>
      <c r="UBJ8"/>
      <c r="UBK8"/>
      <c r="UBL8"/>
      <c r="UBM8"/>
      <c r="UBN8"/>
      <c r="UBO8"/>
      <c r="UBP8"/>
      <c r="UBQ8"/>
      <c r="UBR8"/>
      <c r="UBS8"/>
      <c r="UBT8"/>
      <c r="UBU8"/>
      <c r="UBV8"/>
      <c r="UBW8"/>
      <c r="UBX8"/>
      <c r="UBY8"/>
      <c r="UBZ8"/>
      <c r="UCA8"/>
      <c r="UCB8"/>
      <c r="UCC8"/>
      <c r="UCD8"/>
      <c r="UCE8"/>
      <c r="UCF8"/>
      <c r="UCG8"/>
      <c r="UCH8"/>
      <c r="UCI8"/>
      <c r="UCJ8"/>
      <c r="UCK8"/>
      <c r="UCL8"/>
      <c r="UCM8"/>
      <c r="UCN8"/>
      <c r="UCO8"/>
      <c r="UCP8"/>
      <c r="UCQ8"/>
      <c r="UCR8"/>
      <c r="UCS8"/>
      <c r="UCT8"/>
      <c r="UCU8"/>
      <c r="UCV8"/>
      <c r="UCW8"/>
      <c r="UCX8"/>
      <c r="UCY8"/>
      <c r="UCZ8"/>
      <c r="UDA8"/>
      <c r="UDB8"/>
      <c r="UDC8"/>
      <c r="UDD8"/>
      <c r="UDE8"/>
      <c r="UDF8"/>
      <c r="UDG8"/>
      <c r="UDH8"/>
      <c r="UDI8"/>
      <c r="UDJ8"/>
      <c r="UDK8"/>
      <c r="UDL8"/>
      <c r="UDM8"/>
      <c r="UDN8"/>
      <c r="UDO8"/>
      <c r="UDP8"/>
      <c r="UDQ8"/>
      <c r="UDR8"/>
      <c r="UDS8"/>
      <c r="UDT8"/>
      <c r="UDU8"/>
      <c r="UDV8"/>
      <c r="UDW8"/>
      <c r="UDX8"/>
      <c r="UDY8"/>
      <c r="UDZ8"/>
      <c r="UEA8"/>
      <c r="UEB8"/>
      <c r="UEC8"/>
      <c r="UED8"/>
      <c r="UEE8"/>
      <c r="UEF8"/>
      <c r="UEG8"/>
      <c r="UEH8"/>
      <c r="UEI8"/>
      <c r="UEJ8"/>
      <c r="UEK8"/>
      <c r="UEL8"/>
      <c r="UEM8"/>
      <c r="UEN8"/>
      <c r="UEO8"/>
      <c r="UEP8"/>
      <c r="UEQ8"/>
      <c r="UER8"/>
      <c r="UES8"/>
      <c r="UET8"/>
      <c r="UEU8"/>
      <c r="UEV8"/>
      <c r="UEW8"/>
      <c r="UEX8"/>
      <c r="UEY8"/>
      <c r="UEZ8"/>
      <c r="UFA8"/>
      <c r="UFB8"/>
      <c r="UFC8"/>
      <c r="UFD8"/>
      <c r="UFE8"/>
      <c r="UFF8"/>
      <c r="UFG8"/>
      <c r="UFH8"/>
      <c r="UFI8"/>
      <c r="UFJ8"/>
      <c r="UFK8"/>
      <c r="UFL8"/>
      <c r="UFM8"/>
      <c r="UFN8"/>
      <c r="UFO8"/>
      <c r="UFP8"/>
      <c r="UFQ8"/>
      <c r="UFR8"/>
      <c r="UFS8"/>
      <c r="UFT8"/>
      <c r="UFU8"/>
      <c r="UFV8"/>
      <c r="UFW8"/>
      <c r="UFX8"/>
      <c r="UFY8"/>
      <c r="UFZ8"/>
      <c r="UGA8"/>
      <c r="UGB8"/>
      <c r="UGC8"/>
      <c r="UGD8"/>
      <c r="UGE8"/>
      <c r="UGF8"/>
      <c r="UGG8"/>
      <c r="UGH8"/>
      <c r="UGI8"/>
      <c r="UGJ8"/>
      <c r="UGK8"/>
      <c r="UGL8"/>
      <c r="UGM8"/>
      <c r="UGN8"/>
      <c r="UGO8"/>
      <c r="UGP8"/>
      <c r="UGQ8"/>
      <c r="UGR8"/>
      <c r="UGS8"/>
      <c r="UGT8"/>
      <c r="UGU8"/>
      <c r="UGV8"/>
      <c r="UGW8"/>
      <c r="UGX8"/>
      <c r="UGY8"/>
      <c r="UGZ8"/>
      <c r="UHA8"/>
      <c r="UHB8"/>
      <c r="UHC8"/>
      <c r="UHD8"/>
      <c r="UHE8"/>
      <c r="UHF8"/>
      <c r="UHG8"/>
      <c r="UHH8"/>
      <c r="UHI8"/>
      <c r="UHJ8"/>
      <c r="UHK8"/>
      <c r="UHL8"/>
      <c r="UHM8"/>
      <c r="UHN8"/>
      <c r="UHO8"/>
      <c r="UHP8"/>
      <c r="UHQ8"/>
      <c r="UHR8"/>
      <c r="UHS8"/>
      <c r="UHT8"/>
      <c r="UHU8"/>
      <c r="UHV8"/>
      <c r="UHW8"/>
      <c r="UHX8"/>
      <c r="UHY8"/>
      <c r="UHZ8"/>
      <c r="UIA8"/>
      <c r="UIB8"/>
      <c r="UIC8"/>
      <c r="UID8"/>
      <c r="UIE8"/>
      <c r="UIF8"/>
      <c r="UIG8"/>
      <c r="UIH8"/>
      <c r="UII8"/>
      <c r="UIJ8"/>
      <c r="UIK8"/>
      <c r="UIL8"/>
      <c r="UIM8"/>
      <c r="UIN8"/>
      <c r="UIO8"/>
      <c r="UIP8"/>
      <c r="UIQ8"/>
      <c r="UIR8"/>
      <c r="UIS8"/>
      <c r="UIT8"/>
      <c r="UIU8"/>
      <c r="UIV8"/>
      <c r="UIW8"/>
      <c r="UIX8"/>
      <c r="UIY8"/>
      <c r="UIZ8"/>
      <c r="UJA8"/>
      <c r="UJB8"/>
      <c r="UJC8"/>
      <c r="UJD8"/>
      <c r="UJE8"/>
      <c r="UJF8"/>
      <c r="UJG8"/>
      <c r="UJH8"/>
      <c r="UJI8"/>
      <c r="UJJ8"/>
      <c r="UJK8"/>
      <c r="UJL8"/>
      <c r="UJM8"/>
      <c r="UJN8"/>
      <c r="UJO8"/>
      <c r="UJP8"/>
      <c r="UJQ8"/>
      <c r="UJR8"/>
      <c r="UJS8"/>
      <c r="UJT8"/>
      <c r="UJU8"/>
      <c r="UJV8"/>
      <c r="UJW8"/>
      <c r="UJX8"/>
      <c r="UJY8"/>
      <c r="UJZ8"/>
      <c r="UKA8"/>
      <c r="UKB8"/>
      <c r="UKC8"/>
      <c r="UKD8"/>
      <c r="UKE8"/>
      <c r="UKF8"/>
      <c r="UKG8"/>
      <c r="UKH8"/>
      <c r="UKI8"/>
      <c r="UKJ8"/>
      <c r="UKK8"/>
      <c r="UKL8"/>
      <c r="UKM8"/>
      <c r="UKN8"/>
      <c r="UKO8"/>
      <c r="UKP8"/>
      <c r="UKQ8"/>
      <c r="UKR8"/>
      <c r="UKS8"/>
      <c r="UKT8"/>
      <c r="UKU8"/>
      <c r="UKV8"/>
      <c r="UKW8"/>
      <c r="UKX8"/>
      <c r="UKY8"/>
      <c r="UKZ8"/>
      <c r="ULA8"/>
      <c r="ULB8"/>
      <c r="ULC8"/>
      <c r="ULD8"/>
      <c r="ULE8"/>
      <c r="ULF8"/>
      <c r="ULG8"/>
      <c r="ULH8"/>
      <c r="ULI8"/>
      <c r="ULJ8"/>
      <c r="ULK8"/>
      <c r="ULL8"/>
      <c r="ULM8"/>
      <c r="ULN8"/>
      <c r="ULO8"/>
      <c r="ULP8"/>
      <c r="ULQ8"/>
      <c r="ULR8"/>
      <c r="ULS8"/>
      <c r="ULT8"/>
      <c r="ULU8"/>
      <c r="ULV8"/>
      <c r="ULW8"/>
      <c r="ULX8"/>
      <c r="ULY8"/>
      <c r="ULZ8"/>
      <c r="UMA8"/>
      <c r="UMB8"/>
      <c r="UMC8"/>
      <c r="UMD8"/>
      <c r="UME8"/>
      <c r="UMF8"/>
      <c r="UMG8"/>
      <c r="UMH8"/>
      <c r="UMI8"/>
      <c r="UMJ8"/>
      <c r="UMK8"/>
      <c r="UML8"/>
      <c r="UMM8"/>
      <c r="UMN8"/>
      <c r="UMO8"/>
      <c r="UMP8"/>
      <c r="UMQ8"/>
      <c r="UMR8"/>
      <c r="UMS8"/>
      <c r="UMT8"/>
      <c r="UMU8"/>
      <c r="UMV8"/>
      <c r="UMW8"/>
      <c r="UMX8"/>
      <c r="UMY8"/>
      <c r="UMZ8"/>
      <c r="UNA8"/>
      <c r="UNB8"/>
      <c r="UNC8"/>
      <c r="UND8"/>
      <c r="UNE8"/>
      <c r="UNF8"/>
      <c r="UNG8"/>
      <c r="UNH8"/>
      <c r="UNI8"/>
      <c r="UNJ8"/>
      <c r="UNK8"/>
      <c r="UNL8"/>
      <c r="UNM8"/>
      <c r="UNN8"/>
      <c r="UNO8"/>
      <c r="UNP8"/>
      <c r="UNQ8"/>
      <c r="UNR8"/>
      <c r="UNS8"/>
      <c r="UNT8"/>
      <c r="UNU8"/>
      <c r="UNV8"/>
      <c r="UNW8"/>
      <c r="UNX8"/>
      <c r="UNY8"/>
      <c r="UNZ8"/>
      <c r="UOA8"/>
      <c r="UOB8"/>
      <c r="UOC8"/>
      <c r="UOD8"/>
      <c r="UOE8"/>
      <c r="UOF8"/>
      <c r="UOG8"/>
      <c r="UOH8"/>
      <c r="UOI8"/>
      <c r="UOJ8"/>
      <c r="UOK8"/>
      <c r="UOL8"/>
      <c r="UOM8"/>
      <c r="UON8"/>
      <c r="UOO8"/>
      <c r="UOP8"/>
      <c r="UOQ8"/>
      <c r="UOR8"/>
      <c r="UOS8"/>
      <c r="UOT8"/>
      <c r="UOU8"/>
      <c r="UOV8"/>
      <c r="UOW8"/>
      <c r="UOX8"/>
      <c r="UOY8"/>
      <c r="UOZ8"/>
      <c r="UPA8"/>
      <c r="UPB8"/>
      <c r="UPC8"/>
      <c r="UPD8"/>
      <c r="UPE8"/>
      <c r="UPF8"/>
      <c r="UPG8"/>
      <c r="UPH8"/>
      <c r="UPI8"/>
      <c r="UPJ8"/>
      <c r="UPK8"/>
      <c r="UPL8"/>
      <c r="UPM8"/>
      <c r="UPN8"/>
      <c r="UPO8"/>
      <c r="UPP8"/>
      <c r="UPQ8"/>
      <c r="UPR8"/>
      <c r="UPS8"/>
      <c r="UPT8"/>
      <c r="UPU8"/>
      <c r="UPV8"/>
      <c r="UPW8"/>
      <c r="UPX8"/>
      <c r="UPY8"/>
      <c r="UPZ8"/>
      <c r="UQA8"/>
      <c r="UQB8"/>
      <c r="UQC8"/>
      <c r="UQD8"/>
      <c r="UQE8"/>
      <c r="UQF8"/>
      <c r="UQG8"/>
      <c r="UQH8"/>
      <c r="UQI8"/>
      <c r="UQJ8"/>
      <c r="UQK8"/>
      <c r="UQL8"/>
      <c r="UQM8"/>
      <c r="UQN8"/>
      <c r="UQO8"/>
      <c r="UQP8"/>
      <c r="UQQ8"/>
      <c r="UQR8"/>
      <c r="UQS8"/>
      <c r="UQT8"/>
      <c r="UQU8"/>
      <c r="UQV8"/>
      <c r="UQW8"/>
      <c r="UQX8"/>
      <c r="UQY8"/>
      <c r="UQZ8"/>
      <c r="URA8"/>
      <c r="URB8"/>
      <c r="URC8"/>
      <c r="URD8"/>
      <c r="URE8"/>
      <c r="URF8"/>
      <c r="URG8"/>
      <c r="URH8"/>
      <c r="URI8"/>
      <c r="URJ8"/>
      <c r="URK8"/>
      <c r="URL8"/>
      <c r="URM8"/>
      <c r="URN8"/>
      <c r="URO8"/>
      <c r="URP8"/>
      <c r="URQ8"/>
      <c r="URR8"/>
      <c r="URS8"/>
      <c r="URT8"/>
      <c r="URU8"/>
      <c r="URV8"/>
      <c r="URW8"/>
      <c r="URX8"/>
      <c r="URY8"/>
      <c r="URZ8"/>
      <c r="USA8"/>
      <c r="USB8"/>
      <c r="USC8"/>
      <c r="USD8"/>
      <c r="USE8"/>
      <c r="USF8"/>
      <c r="USG8"/>
      <c r="USH8"/>
      <c r="USI8"/>
      <c r="USJ8"/>
      <c r="USK8"/>
      <c r="USL8"/>
      <c r="USM8"/>
      <c r="USN8"/>
      <c r="USO8"/>
      <c r="USP8"/>
      <c r="USQ8"/>
      <c r="USR8"/>
      <c r="USS8"/>
      <c r="UST8"/>
      <c r="USU8"/>
      <c r="USV8"/>
      <c r="USW8"/>
      <c r="USX8"/>
      <c r="USY8"/>
      <c r="USZ8"/>
      <c r="UTA8"/>
      <c r="UTB8"/>
      <c r="UTC8"/>
      <c r="UTD8"/>
      <c r="UTE8"/>
      <c r="UTF8"/>
      <c r="UTG8"/>
      <c r="UTH8"/>
      <c r="UTI8"/>
      <c r="UTJ8"/>
      <c r="UTK8"/>
      <c r="UTL8"/>
      <c r="UTM8"/>
      <c r="UTN8"/>
      <c r="UTO8"/>
      <c r="UTP8"/>
      <c r="UTQ8"/>
      <c r="UTR8"/>
      <c r="UTS8"/>
      <c r="UTT8"/>
      <c r="UTU8"/>
      <c r="UTV8"/>
      <c r="UTW8"/>
      <c r="UTX8"/>
      <c r="UTY8"/>
      <c r="UTZ8"/>
      <c r="UUA8"/>
      <c r="UUB8"/>
      <c r="UUC8"/>
      <c r="UUD8"/>
      <c r="UUE8"/>
      <c r="UUF8"/>
      <c r="UUG8"/>
      <c r="UUH8"/>
      <c r="UUI8"/>
      <c r="UUJ8"/>
      <c r="UUK8"/>
      <c r="UUL8"/>
      <c r="UUM8"/>
      <c r="UUN8"/>
      <c r="UUO8"/>
      <c r="UUP8"/>
      <c r="UUQ8"/>
      <c r="UUR8"/>
      <c r="UUS8"/>
      <c r="UUT8"/>
      <c r="UUU8"/>
      <c r="UUV8"/>
      <c r="UUW8"/>
      <c r="UUX8"/>
      <c r="UUY8"/>
      <c r="UUZ8"/>
      <c r="UVA8"/>
      <c r="UVB8"/>
      <c r="UVC8"/>
      <c r="UVD8"/>
      <c r="UVE8"/>
      <c r="UVF8"/>
      <c r="UVG8"/>
      <c r="UVH8"/>
      <c r="UVI8"/>
      <c r="UVJ8"/>
      <c r="UVK8"/>
      <c r="UVL8"/>
      <c r="UVM8"/>
      <c r="UVN8"/>
      <c r="UVO8"/>
      <c r="UVP8"/>
      <c r="UVQ8"/>
      <c r="UVR8"/>
      <c r="UVS8"/>
      <c r="UVT8"/>
      <c r="UVU8"/>
      <c r="UVV8"/>
      <c r="UVW8"/>
      <c r="UVX8"/>
      <c r="UVY8"/>
      <c r="UVZ8"/>
      <c r="UWA8"/>
      <c r="UWB8"/>
      <c r="UWC8"/>
      <c r="UWD8"/>
      <c r="UWE8"/>
      <c r="UWF8"/>
      <c r="UWG8"/>
      <c r="UWH8"/>
      <c r="UWI8"/>
      <c r="UWJ8"/>
      <c r="UWK8"/>
      <c r="UWL8"/>
      <c r="UWM8"/>
      <c r="UWN8"/>
      <c r="UWO8"/>
      <c r="UWP8"/>
      <c r="UWQ8"/>
      <c r="UWR8"/>
      <c r="UWS8"/>
      <c r="UWT8"/>
      <c r="UWU8"/>
      <c r="UWV8"/>
      <c r="UWW8"/>
      <c r="UWX8"/>
      <c r="UWY8"/>
      <c r="UWZ8"/>
      <c r="UXA8"/>
      <c r="UXB8"/>
      <c r="UXC8"/>
      <c r="UXD8"/>
      <c r="UXE8"/>
      <c r="UXF8"/>
      <c r="UXG8"/>
      <c r="UXH8"/>
      <c r="UXI8"/>
      <c r="UXJ8"/>
      <c r="UXK8"/>
      <c r="UXL8"/>
      <c r="UXM8"/>
      <c r="UXN8"/>
      <c r="UXO8"/>
      <c r="UXP8"/>
      <c r="UXQ8"/>
      <c r="UXR8"/>
      <c r="UXS8"/>
      <c r="UXT8"/>
      <c r="UXU8"/>
      <c r="UXV8"/>
      <c r="UXW8"/>
      <c r="UXX8"/>
      <c r="UXY8"/>
      <c r="UXZ8"/>
      <c r="UYA8"/>
      <c r="UYB8"/>
      <c r="UYC8"/>
      <c r="UYD8"/>
      <c r="UYE8"/>
      <c r="UYF8"/>
      <c r="UYG8"/>
      <c r="UYH8"/>
      <c r="UYI8"/>
      <c r="UYJ8"/>
      <c r="UYK8"/>
      <c r="UYL8"/>
      <c r="UYM8"/>
      <c r="UYN8"/>
      <c r="UYO8"/>
      <c r="UYP8"/>
      <c r="UYQ8"/>
      <c r="UYR8"/>
      <c r="UYS8"/>
      <c r="UYT8"/>
      <c r="UYU8"/>
      <c r="UYV8"/>
      <c r="UYW8"/>
      <c r="UYX8"/>
      <c r="UYY8"/>
      <c r="UYZ8"/>
      <c r="UZA8"/>
      <c r="UZB8"/>
      <c r="UZC8"/>
      <c r="UZD8"/>
      <c r="UZE8"/>
      <c r="UZF8"/>
      <c r="UZG8"/>
      <c r="UZH8"/>
      <c r="UZI8"/>
      <c r="UZJ8"/>
      <c r="UZK8"/>
      <c r="UZL8"/>
      <c r="UZM8"/>
      <c r="UZN8"/>
      <c r="UZO8"/>
      <c r="UZP8"/>
      <c r="UZQ8"/>
      <c r="UZR8"/>
      <c r="UZS8"/>
      <c r="UZT8"/>
      <c r="UZU8"/>
      <c r="UZV8"/>
      <c r="UZW8"/>
      <c r="UZX8"/>
      <c r="UZY8"/>
      <c r="UZZ8"/>
      <c r="VAA8"/>
      <c r="VAB8"/>
      <c r="VAC8"/>
      <c r="VAD8"/>
      <c r="VAE8"/>
      <c r="VAF8"/>
      <c r="VAG8"/>
      <c r="VAH8"/>
      <c r="VAI8"/>
      <c r="VAJ8"/>
      <c r="VAK8"/>
      <c r="VAL8"/>
      <c r="VAM8"/>
      <c r="VAN8"/>
      <c r="VAO8"/>
      <c r="VAP8"/>
      <c r="VAQ8"/>
      <c r="VAR8"/>
      <c r="VAS8"/>
      <c r="VAT8"/>
      <c r="VAU8"/>
      <c r="VAV8"/>
      <c r="VAW8"/>
      <c r="VAX8"/>
      <c r="VAY8"/>
      <c r="VAZ8"/>
      <c r="VBA8"/>
      <c r="VBB8"/>
      <c r="VBC8"/>
      <c r="VBD8"/>
      <c r="VBE8"/>
      <c r="VBF8"/>
      <c r="VBG8"/>
      <c r="VBH8"/>
      <c r="VBI8"/>
      <c r="VBJ8"/>
      <c r="VBK8"/>
      <c r="VBL8"/>
      <c r="VBM8"/>
      <c r="VBN8"/>
      <c r="VBO8"/>
      <c r="VBP8"/>
      <c r="VBQ8"/>
      <c r="VBR8"/>
      <c r="VBS8"/>
      <c r="VBT8"/>
      <c r="VBU8"/>
      <c r="VBV8"/>
      <c r="VBW8"/>
      <c r="VBX8"/>
      <c r="VBY8"/>
      <c r="VBZ8"/>
      <c r="VCA8"/>
      <c r="VCB8"/>
      <c r="VCC8"/>
      <c r="VCD8"/>
      <c r="VCE8"/>
      <c r="VCF8"/>
      <c r="VCG8"/>
      <c r="VCH8"/>
      <c r="VCI8"/>
      <c r="VCJ8"/>
      <c r="VCK8"/>
      <c r="VCL8"/>
      <c r="VCM8"/>
      <c r="VCN8"/>
      <c r="VCO8"/>
      <c r="VCP8"/>
      <c r="VCQ8"/>
      <c r="VCR8"/>
      <c r="VCS8"/>
      <c r="VCT8"/>
      <c r="VCU8"/>
      <c r="VCV8"/>
      <c r="VCW8"/>
      <c r="VCX8"/>
      <c r="VCY8"/>
      <c r="VCZ8"/>
      <c r="VDA8"/>
      <c r="VDB8"/>
      <c r="VDC8"/>
      <c r="VDD8"/>
      <c r="VDE8"/>
      <c r="VDF8"/>
      <c r="VDG8"/>
      <c r="VDH8"/>
      <c r="VDI8"/>
      <c r="VDJ8"/>
      <c r="VDK8"/>
      <c r="VDL8"/>
      <c r="VDM8"/>
      <c r="VDN8"/>
      <c r="VDO8"/>
      <c r="VDP8"/>
      <c r="VDQ8"/>
      <c r="VDR8"/>
      <c r="VDS8"/>
      <c r="VDT8"/>
      <c r="VDU8"/>
      <c r="VDV8"/>
      <c r="VDW8"/>
      <c r="VDX8"/>
      <c r="VDY8"/>
      <c r="VDZ8"/>
      <c r="VEA8"/>
      <c r="VEB8"/>
      <c r="VEC8"/>
      <c r="VED8"/>
      <c r="VEE8"/>
      <c r="VEF8"/>
      <c r="VEG8"/>
      <c r="VEH8"/>
      <c r="VEI8"/>
      <c r="VEJ8"/>
      <c r="VEK8"/>
      <c r="VEL8"/>
      <c r="VEM8"/>
      <c r="VEN8"/>
      <c r="VEO8"/>
      <c r="VEP8"/>
      <c r="VEQ8"/>
      <c r="VER8"/>
      <c r="VES8"/>
      <c r="VET8"/>
      <c r="VEU8"/>
      <c r="VEV8"/>
      <c r="VEW8"/>
      <c r="VEX8"/>
      <c r="VEY8"/>
      <c r="VEZ8"/>
      <c r="VFA8"/>
      <c r="VFB8"/>
      <c r="VFC8"/>
      <c r="VFD8"/>
      <c r="VFE8"/>
      <c r="VFF8"/>
      <c r="VFG8"/>
      <c r="VFH8"/>
      <c r="VFI8"/>
      <c r="VFJ8"/>
      <c r="VFK8"/>
      <c r="VFL8"/>
      <c r="VFM8"/>
      <c r="VFN8"/>
      <c r="VFO8"/>
      <c r="VFP8"/>
      <c r="VFQ8"/>
      <c r="VFR8"/>
      <c r="VFS8"/>
      <c r="VFT8"/>
      <c r="VFU8"/>
      <c r="VFV8"/>
      <c r="VFW8"/>
      <c r="VFX8"/>
      <c r="VFY8"/>
      <c r="VFZ8"/>
      <c r="VGA8"/>
      <c r="VGB8"/>
      <c r="VGC8"/>
      <c r="VGD8"/>
      <c r="VGE8"/>
      <c r="VGF8"/>
      <c r="VGG8"/>
      <c r="VGH8"/>
      <c r="VGI8"/>
      <c r="VGJ8"/>
      <c r="VGK8"/>
      <c r="VGL8"/>
      <c r="VGM8"/>
      <c r="VGN8"/>
      <c r="VGO8"/>
      <c r="VGP8"/>
      <c r="VGQ8"/>
      <c r="VGR8"/>
      <c r="VGS8"/>
      <c r="VGT8"/>
      <c r="VGU8"/>
      <c r="VGV8"/>
      <c r="VGW8"/>
      <c r="VGX8"/>
      <c r="VGY8"/>
      <c r="VGZ8"/>
      <c r="VHA8"/>
      <c r="VHB8"/>
      <c r="VHC8"/>
      <c r="VHD8"/>
      <c r="VHE8"/>
      <c r="VHF8"/>
      <c r="VHG8"/>
      <c r="VHH8"/>
      <c r="VHI8"/>
      <c r="VHJ8"/>
      <c r="VHK8"/>
      <c r="VHL8"/>
      <c r="VHM8"/>
      <c r="VHN8"/>
      <c r="VHO8"/>
      <c r="VHP8"/>
      <c r="VHQ8"/>
      <c r="VHR8"/>
      <c r="VHS8"/>
      <c r="VHT8"/>
      <c r="VHU8"/>
      <c r="VHV8"/>
      <c r="VHW8"/>
      <c r="VHX8"/>
      <c r="VHY8"/>
      <c r="VHZ8"/>
      <c r="VIA8"/>
      <c r="VIB8"/>
      <c r="VIC8"/>
      <c r="VID8"/>
      <c r="VIE8"/>
      <c r="VIF8"/>
      <c r="VIG8"/>
      <c r="VIH8"/>
      <c r="VII8"/>
      <c r="VIJ8"/>
      <c r="VIK8"/>
      <c r="VIL8"/>
      <c r="VIM8"/>
      <c r="VIN8"/>
      <c r="VIO8"/>
      <c r="VIP8"/>
      <c r="VIQ8"/>
      <c r="VIR8"/>
      <c r="VIS8"/>
      <c r="VIT8"/>
      <c r="VIU8"/>
      <c r="VIV8"/>
      <c r="VIW8"/>
      <c r="VIX8"/>
      <c r="VIY8"/>
      <c r="VIZ8"/>
      <c r="VJA8"/>
      <c r="VJB8"/>
      <c r="VJC8"/>
      <c r="VJD8"/>
      <c r="VJE8"/>
      <c r="VJF8"/>
      <c r="VJG8"/>
      <c r="VJH8"/>
      <c r="VJI8"/>
      <c r="VJJ8"/>
      <c r="VJK8"/>
      <c r="VJL8"/>
      <c r="VJM8"/>
      <c r="VJN8"/>
      <c r="VJO8"/>
      <c r="VJP8"/>
      <c r="VJQ8"/>
      <c r="VJR8"/>
      <c r="VJS8"/>
      <c r="VJT8"/>
      <c r="VJU8"/>
      <c r="VJV8"/>
      <c r="VJW8"/>
      <c r="VJX8"/>
      <c r="VJY8"/>
      <c r="VJZ8"/>
      <c r="VKA8"/>
      <c r="VKB8"/>
      <c r="VKC8"/>
      <c r="VKD8"/>
      <c r="VKE8"/>
      <c r="VKF8"/>
      <c r="VKG8"/>
      <c r="VKH8"/>
      <c r="VKI8"/>
      <c r="VKJ8"/>
      <c r="VKK8"/>
      <c r="VKL8"/>
      <c r="VKM8"/>
      <c r="VKN8"/>
      <c r="VKO8"/>
      <c r="VKP8"/>
      <c r="VKQ8"/>
      <c r="VKR8"/>
      <c r="VKS8"/>
      <c r="VKT8"/>
      <c r="VKU8"/>
      <c r="VKV8"/>
      <c r="VKW8"/>
      <c r="VKX8"/>
      <c r="VKY8"/>
      <c r="VKZ8"/>
      <c r="VLA8"/>
      <c r="VLB8"/>
      <c r="VLC8"/>
      <c r="VLD8"/>
      <c r="VLE8"/>
      <c r="VLF8"/>
      <c r="VLG8"/>
      <c r="VLH8"/>
      <c r="VLI8"/>
      <c r="VLJ8"/>
      <c r="VLK8"/>
      <c r="VLL8"/>
      <c r="VLM8"/>
      <c r="VLN8"/>
      <c r="VLO8"/>
      <c r="VLP8"/>
      <c r="VLQ8"/>
      <c r="VLR8"/>
      <c r="VLS8"/>
      <c r="VLT8"/>
      <c r="VLU8"/>
      <c r="VLV8"/>
      <c r="VLW8"/>
      <c r="VLX8"/>
      <c r="VLY8"/>
      <c r="VLZ8"/>
      <c r="VMA8"/>
      <c r="VMB8"/>
      <c r="VMC8"/>
      <c r="VMD8"/>
      <c r="VME8"/>
      <c r="VMF8"/>
      <c r="VMG8"/>
      <c r="VMH8"/>
      <c r="VMI8"/>
      <c r="VMJ8"/>
      <c r="VMK8"/>
      <c r="VML8"/>
      <c r="VMM8"/>
      <c r="VMN8"/>
      <c r="VMO8"/>
      <c r="VMP8"/>
      <c r="VMQ8"/>
      <c r="VMR8"/>
      <c r="VMS8"/>
      <c r="VMT8"/>
      <c r="VMU8"/>
      <c r="VMV8"/>
      <c r="VMW8"/>
      <c r="VMX8"/>
      <c r="VMY8"/>
      <c r="VMZ8"/>
      <c r="VNA8"/>
      <c r="VNB8"/>
      <c r="VNC8"/>
      <c r="VND8"/>
      <c r="VNE8"/>
      <c r="VNF8"/>
      <c r="VNG8"/>
      <c r="VNH8"/>
      <c r="VNI8"/>
      <c r="VNJ8"/>
      <c r="VNK8"/>
      <c r="VNL8"/>
      <c r="VNM8"/>
      <c r="VNN8"/>
      <c r="VNO8"/>
      <c r="VNP8"/>
      <c r="VNQ8"/>
      <c r="VNR8"/>
      <c r="VNS8"/>
      <c r="VNT8"/>
      <c r="VNU8"/>
      <c r="VNV8"/>
      <c r="VNW8"/>
      <c r="VNX8"/>
      <c r="VNY8"/>
      <c r="VNZ8"/>
      <c r="VOA8"/>
      <c r="VOB8"/>
      <c r="VOC8"/>
      <c r="VOD8"/>
      <c r="VOE8"/>
      <c r="VOF8"/>
      <c r="VOG8"/>
      <c r="VOH8"/>
      <c r="VOI8"/>
      <c r="VOJ8"/>
      <c r="VOK8"/>
      <c r="VOL8"/>
      <c r="VOM8"/>
      <c r="VON8"/>
      <c r="VOO8"/>
      <c r="VOP8"/>
      <c r="VOQ8"/>
      <c r="VOR8"/>
      <c r="VOS8"/>
      <c r="VOT8"/>
      <c r="VOU8"/>
      <c r="VOV8"/>
      <c r="VOW8"/>
      <c r="VOX8"/>
      <c r="VOY8"/>
      <c r="VOZ8"/>
      <c r="VPA8"/>
      <c r="VPB8"/>
      <c r="VPC8"/>
      <c r="VPD8"/>
      <c r="VPE8"/>
      <c r="VPF8"/>
      <c r="VPG8"/>
      <c r="VPH8"/>
      <c r="VPI8"/>
      <c r="VPJ8"/>
      <c r="VPK8"/>
      <c r="VPL8"/>
      <c r="VPM8"/>
      <c r="VPN8"/>
      <c r="VPO8"/>
      <c r="VPP8"/>
      <c r="VPQ8"/>
      <c r="VPR8"/>
      <c r="VPS8"/>
      <c r="VPT8"/>
      <c r="VPU8"/>
      <c r="VPV8"/>
      <c r="VPW8"/>
      <c r="VPX8"/>
      <c r="VPY8"/>
      <c r="VPZ8"/>
      <c r="VQA8"/>
      <c r="VQB8"/>
      <c r="VQC8"/>
      <c r="VQD8"/>
      <c r="VQE8"/>
      <c r="VQF8"/>
      <c r="VQG8"/>
      <c r="VQH8"/>
      <c r="VQI8"/>
      <c r="VQJ8"/>
      <c r="VQK8"/>
      <c r="VQL8"/>
      <c r="VQM8"/>
      <c r="VQN8"/>
      <c r="VQO8"/>
      <c r="VQP8"/>
      <c r="VQQ8"/>
      <c r="VQR8"/>
      <c r="VQS8"/>
      <c r="VQT8"/>
      <c r="VQU8"/>
      <c r="VQV8"/>
      <c r="VQW8"/>
      <c r="VQX8"/>
      <c r="VQY8"/>
      <c r="VQZ8"/>
      <c r="VRA8"/>
      <c r="VRB8"/>
      <c r="VRC8"/>
      <c r="VRD8"/>
      <c r="VRE8"/>
      <c r="VRF8"/>
      <c r="VRG8"/>
      <c r="VRH8"/>
      <c r="VRI8"/>
      <c r="VRJ8"/>
      <c r="VRK8"/>
      <c r="VRL8"/>
      <c r="VRM8"/>
      <c r="VRN8"/>
      <c r="VRO8"/>
      <c r="VRP8"/>
      <c r="VRQ8"/>
      <c r="VRR8"/>
      <c r="VRS8"/>
      <c r="VRT8"/>
      <c r="VRU8"/>
      <c r="VRV8"/>
      <c r="VRW8"/>
      <c r="VRX8"/>
      <c r="VRY8"/>
      <c r="VRZ8"/>
      <c r="VSA8"/>
      <c r="VSB8"/>
      <c r="VSC8"/>
      <c r="VSD8"/>
      <c r="VSE8"/>
      <c r="VSF8"/>
      <c r="VSG8"/>
      <c r="VSH8"/>
      <c r="VSI8"/>
      <c r="VSJ8"/>
      <c r="VSK8"/>
      <c r="VSL8"/>
      <c r="VSM8"/>
      <c r="VSN8"/>
      <c r="VSO8"/>
      <c r="VSP8"/>
      <c r="VSQ8"/>
      <c r="VSR8"/>
      <c r="VSS8"/>
      <c r="VST8"/>
      <c r="VSU8"/>
      <c r="VSV8"/>
      <c r="VSW8"/>
      <c r="VSX8"/>
      <c r="VSY8"/>
      <c r="VSZ8"/>
      <c r="VTA8"/>
      <c r="VTB8"/>
      <c r="VTC8"/>
      <c r="VTD8"/>
      <c r="VTE8"/>
      <c r="VTF8"/>
      <c r="VTG8"/>
      <c r="VTH8"/>
      <c r="VTI8"/>
      <c r="VTJ8"/>
      <c r="VTK8"/>
      <c r="VTL8"/>
      <c r="VTM8"/>
      <c r="VTN8"/>
      <c r="VTO8"/>
      <c r="VTP8"/>
      <c r="VTQ8"/>
      <c r="VTR8"/>
      <c r="VTS8"/>
      <c r="VTT8"/>
      <c r="VTU8"/>
      <c r="VTV8"/>
      <c r="VTW8"/>
      <c r="VTX8"/>
      <c r="VTY8"/>
      <c r="VTZ8"/>
      <c r="VUA8"/>
      <c r="VUB8"/>
      <c r="VUC8"/>
      <c r="VUD8"/>
      <c r="VUE8"/>
      <c r="VUF8"/>
      <c r="VUG8"/>
      <c r="VUH8"/>
      <c r="VUI8"/>
      <c r="VUJ8"/>
      <c r="VUK8"/>
      <c r="VUL8"/>
      <c r="VUM8"/>
      <c r="VUN8"/>
      <c r="VUO8"/>
      <c r="VUP8"/>
      <c r="VUQ8"/>
      <c r="VUR8"/>
      <c r="VUS8"/>
      <c r="VUT8"/>
      <c r="VUU8"/>
      <c r="VUV8"/>
      <c r="VUW8"/>
      <c r="VUX8"/>
      <c r="VUY8"/>
      <c r="VUZ8"/>
      <c r="VVA8"/>
      <c r="VVB8"/>
      <c r="VVC8"/>
      <c r="VVD8"/>
      <c r="VVE8"/>
      <c r="VVF8"/>
      <c r="VVG8"/>
      <c r="VVH8"/>
      <c r="VVI8"/>
      <c r="VVJ8"/>
      <c r="VVK8"/>
      <c r="VVL8"/>
      <c r="VVM8"/>
      <c r="VVN8"/>
      <c r="VVO8"/>
      <c r="VVP8"/>
      <c r="VVQ8"/>
      <c r="VVR8"/>
      <c r="VVS8"/>
      <c r="VVT8"/>
      <c r="VVU8"/>
      <c r="VVV8"/>
      <c r="VVW8"/>
      <c r="VVX8"/>
      <c r="VVY8"/>
      <c r="VVZ8"/>
      <c r="VWA8"/>
      <c r="VWB8"/>
      <c r="VWC8"/>
      <c r="VWD8"/>
      <c r="VWE8"/>
      <c r="VWF8"/>
      <c r="VWG8"/>
      <c r="VWH8"/>
      <c r="VWI8"/>
      <c r="VWJ8"/>
      <c r="VWK8"/>
      <c r="VWL8"/>
      <c r="VWM8"/>
      <c r="VWN8"/>
      <c r="VWO8"/>
      <c r="VWP8"/>
      <c r="VWQ8"/>
      <c r="VWR8"/>
      <c r="VWS8"/>
      <c r="VWT8"/>
      <c r="VWU8"/>
      <c r="VWV8"/>
      <c r="VWW8"/>
      <c r="VWX8"/>
      <c r="VWY8"/>
      <c r="VWZ8"/>
      <c r="VXA8"/>
      <c r="VXB8"/>
      <c r="VXC8"/>
      <c r="VXD8"/>
      <c r="VXE8"/>
      <c r="VXF8"/>
      <c r="VXG8"/>
      <c r="VXH8"/>
      <c r="VXI8"/>
      <c r="VXJ8"/>
      <c r="VXK8"/>
      <c r="VXL8"/>
      <c r="VXM8"/>
      <c r="VXN8"/>
      <c r="VXO8"/>
      <c r="VXP8"/>
      <c r="VXQ8"/>
      <c r="VXR8"/>
      <c r="VXS8"/>
      <c r="VXT8"/>
      <c r="VXU8"/>
      <c r="VXV8"/>
      <c r="VXW8"/>
      <c r="VXX8"/>
      <c r="VXY8"/>
      <c r="VXZ8"/>
      <c r="VYA8"/>
      <c r="VYB8"/>
      <c r="VYC8"/>
      <c r="VYD8"/>
      <c r="VYE8"/>
      <c r="VYF8"/>
      <c r="VYG8"/>
      <c r="VYH8"/>
      <c r="VYI8"/>
      <c r="VYJ8"/>
      <c r="VYK8"/>
      <c r="VYL8"/>
      <c r="VYM8"/>
      <c r="VYN8"/>
      <c r="VYO8"/>
      <c r="VYP8"/>
      <c r="VYQ8"/>
      <c r="VYR8"/>
      <c r="VYS8"/>
      <c r="VYT8"/>
      <c r="VYU8"/>
      <c r="VYV8"/>
      <c r="VYW8"/>
      <c r="VYX8"/>
      <c r="VYY8"/>
      <c r="VYZ8"/>
      <c r="VZA8"/>
      <c r="VZB8"/>
      <c r="VZC8"/>
      <c r="VZD8"/>
      <c r="VZE8"/>
      <c r="VZF8"/>
      <c r="VZG8"/>
      <c r="VZH8"/>
      <c r="VZI8"/>
      <c r="VZJ8"/>
      <c r="VZK8"/>
      <c r="VZL8"/>
      <c r="VZM8"/>
      <c r="VZN8"/>
      <c r="VZO8"/>
      <c r="VZP8"/>
      <c r="VZQ8"/>
      <c r="VZR8"/>
      <c r="VZS8"/>
      <c r="VZT8"/>
      <c r="VZU8"/>
      <c r="VZV8"/>
      <c r="VZW8"/>
      <c r="VZX8"/>
      <c r="VZY8"/>
      <c r="VZZ8"/>
      <c r="WAA8"/>
      <c r="WAB8"/>
      <c r="WAC8"/>
      <c r="WAD8"/>
      <c r="WAE8"/>
      <c r="WAF8"/>
      <c r="WAG8"/>
      <c r="WAH8"/>
      <c r="WAI8"/>
      <c r="WAJ8"/>
      <c r="WAK8"/>
      <c r="WAL8"/>
      <c r="WAM8"/>
      <c r="WAN8"/>
      <c r="WAO8"/>
      <c r="WAP8"/>
      <c r="WAQ8"/>
      <c r="WAR8"/>
      <c r="WAS8"/>
      <c r="WAT8"/>
      <c r="WAU8"/>
      <c r="WAV8"/>
      <c r="WAW8"/>
      <c r="WAX8"/>
      <c r="WAY8"/>
      <c r="WAZ8"/>
      <c r="WBA8"/>
      <c r="WBB8"/>
      <c r="WBC8"/>
      <c r="WBD8"/>
      <c r="WBE8"/>
      <c r="WBF8"/>
      <c r="WBG8"/>
      <c r="WBH8"/>
      <c r="WBI8"/>
      <c r="WBJ8"/>
      <c r="WBK8"/>
      <c r="WBL8"/>
      <c r="WBM8"/>
      <c r="WBN8"/>
      <c r="WBO8"/>
      <c r="WBP8"/>
      <c r="WBQ8"/>
      <c r="WBR8"/>
      <c r="WBS8"/>
      <c r="WBT8"/>
      <c r="WBU8"/>
      <c r="WBV8"/>
      <c r="WBW8"/>
      <c r="WBX8"/>
      <c r="WBY8"/>
      <c r="WBZ8"/>
      <c r="WCA8"/>
      <c r="WCB8"/>
      <c r="WCC8"/>
      <c r="WCD8"/>
      <c r="WCE8"/>
      <c r="WCF8"/>
      <c r="WCG8"/>
      <c r="WCH8"/>
      <c r="WCI8"/>
      <c r="WCJ8"/>
      <c r="WCK8"/>
      <c r="WCL8"/>
      <c r="WCM8"/>
      <c r="WCN8"/>
      <c r="WCO8"/>
      <c r="WCP8"/>
      <c r="WCQ8"/>
      <c r="WCR8"/>
      <c r="WCS8"/>
      <c r="WCT8"/>
      <c r="WCU8"/>
      <c r="WCV8"/>
      <c r="WCW8"/>
      <c r="WCX8"/>
      <c r="WCY8"/>
      <c r="WCZ8"/>
      <c r="WDA8"/>
      <c r="WDB8"/>
      <c r="WDC8"/>
      <c r="WDD8"/>
      <c r="WDE8"/>
      <c r="WDF8"/>
      <c r="WDG8"/>
      <c r="WDH8"/>
      <c r="WDI8"/>
      <c r="WDJ8"/>
      <c r="WDK8"/>
      <c r="WDL8"/>
      <c r="WDM8"/>
      <c r="WDN8"/>
      <c r="WDO8"/>
      <c r="WDP8"/>
      <c r="WDQ8"/>
      <c r="WDR8"/>
      <c r="WDS8"/>
      <c r="WDT8"/>
      <c r="WDU8"/>
      <c r="WDV8"/>
      <c r="WDW8"/>
      <c r="WDX8"/>
      <c r="WDY8"/>
      <c r="WDZ8"/>
      <c r="WEA8"/>
      <c r="WEB8"/>
      <c r="WEC8"/>
      <c r="WED8"/>
      <c r="WEE8"/>
      <c r="WEF8"/>
      <c r="WEG8"/>
      <c r="WEH8"/>
      <c r="WEI8"/>
      <c r="WEJ8"/>
      <c r="WEK8"/>
      <c r="WEL8"/>
      <c r="WEM8"/>
      <c r="WEN8"/>
      <c r="WEO8"/>
      <c r="WEP8"/>
      <c r="WEQ8"/>
      <c r="WER8"/>
      <c r="WES8"/>
      <c r="WET8"/>
      <c r="WEU8"/>
      <c r="WEV8"/>
      <c r="WEW8"/>
      <c r="WEX8"/>
      <c r="WEY8"/>
      <c r="WEZ8"/>
      <c r="WFA8"/>
      <c r="WFB8"/>
      <c r="WFC8"/>
      <c r="WFD8"/>
      <c r="WFE8"/>
      <c r="WFF8"/>
      <c r="WFG8"/>
      <c r="WFH8"/>
      <c r="WFI8"/>
      <c r="WFJ8"/>
      <c r="WFK8"/>
      <c r="WFL8"/>
      <c r="WFM8"/>
      <c r="WFN8"/>
      <c r="WFO8"/>
      <c r="WFP8"/>
      <c r="WFQ8"/>
      <c r="WFR8"/>
      <c r="WFS8"/>
      <c r="WFT8"/>
      <c r="WFU8"/>
      <c r="WFV8"/>
      <c r="WFW8"/>
      <c r="WFX8"/>
      <c r="WFY8"/>
      <c r="WFZ8"/>
      <c r="WGA8"/>
      <c r="WGB8"/>
      <c r="WGC8"/>
      <c r="WGD8"/>
      <c r="WGE8"/>
      <c r="WGF8"/>
      <c r="WGG8"/>
      <c r="WGH8"/>
      <c r="WGI8"/>
      <c r="WGJ8"/>
      <c r="WGK8"/>
      <c r="WGL8"/>
      <c r="WGM8"/>
      <c r="WGN8"/>
      <c r="WGO8"/>
      <c r="WGP8"/>
      <c r="WGQ8"/>
      <c r="WGR8"/>
      <c r="WGS8"/>
      <c r="WGT8"/>
      <c r="WGU8"/>
      <c r="WGV8"/>
      <c r="WGW8"/>
      <c r="WGX8"/>
      <c r="WGY8"/>
      <c r="WGZ8"/>
      <c r="WHA8"/>
      <c r="WHB8"/>
      <c r="WHC8"/>
      <c r="WHD8"/>
      <c r="WHE8"/>
      <c r="WHF8"/>
      <c r="WHG8"/>
      <c r="WHH8"/>
      <c r="WHI8"/>
      <c r="WHJ8"/>
      <c r="WHK8"/>
      <c r="WHL8"/>
      <c r="WHM8"/>
      <c r="WHN8"/>
      <c r="WHO8"/>
      <c r="WHP8"/>
      <c r="WHQ8"/>
      <c r="WHR8"/>
      <c r="WHS8"/>
      <c r="WHT8"/>
      <c r="WHU8"/>
      <c r="WHV8"/>
      <c r="WHW8"/>
      <c r="WHX8"/>
      <c r="WHY8"/>
      <c r="WHZ8"/>
      <c r="WIA8"/>
      <c r="WIB8"/>
      <c r="WIC8"/>
      <c r="WID8"/>
      <c r="WIE8"/>
      <c r="WIF8"/>
      <c r="WIG8"/>
      <c r="WIH8"/>
      <c r="WII8"/>
      <c r="WIJ8"/>
      <c r="WIK8"/>
      <c r="WIL8"/>
      <c r="WIM8"/>
      <c r="WIN8"/>
      <c r="WIO8"/>
      <c r="WIP8"/>
      <c r="WIQ8"/>
      <c r="WIR8"/>
      <c r="WIS8"/>
      <c r="WIT8"/>
      <c r="WIU8"/>
      <c r="WIV8"/>
      <c r="WIW8"/>
      <c r="WIX8"/>
      <c r="WIY8"/>
      <c r="WIZ8"/>
      <c r="WJA8"/>
      <c r="WJB8"/>
      <c r="WJC8"/>
      <c r="WJD8"/>
      <c r="WJE8"/>
      <c r="WJF8"/>
      <c r="WJG8"/>
      <c r="WJH8"/>
      <c r="WJI8"/>
      <c r="WJJ8"/>
      <c r="WJK8"/>
      <c r="WJL8"/>
      <c r="WJM8"/>
      <c r="WJN8"/>
      <c r="WJO8"/>
      <c r="WJP8"/>
      <c r="WJQ8"/>
      <c r="WJR8"/>
      <c r="WJS8"/>
      <c r="WJT8"/>
      <c r="WJU8"/>
      <c r="WJV8"/>
      <c r="WJW8"/>
      <c r="WJX8"/>
      <c r="WJY8"/>
      <c r="WJZ8"/>
      <c r="WKA8"/>
      <c r="WKB8"/>
      <c r="WKC8"/>
      <c r="WKD8"/>
      <c r="WKE8"/>
      <c r="WKF8"/>
      <c r="WKG8"/>
      <c r="WKH8"/>
      <c r="WKI8"/>
      <c r="WKJ8"/>
      <c r="WKK8"/>
      <c r="WKL8"/>
      <c r="WKM8"/>
      <c r="WKN8"/>
      <c r="WKO8"/>
      <c r="WKP8"/>
      <c r="WKQ8"/>
      <c r="WKR8"/>
      <c r="WKS8"/>
      <c r="WKT8"/>
      <c r="WKU8"/>
      <c r="WKV8"/>
      <c r="WKW8"/>
      <c r="WKX8"/>
      <c r="WKY8"/>
      <c r="WKZ8"/>
      <c r="WLA8"/>
      <c r="WLB8"/>
      <c r="WLC8"/>
      <c r="WLD8"/>
      <c r="WLE8"/>
      <c r="WLF8"/>
      <c r="WLG8"/>
      <c r="WLH8"/>
      <c r="WLI8"/>
      <c r="WLJ8"/>
      <c r="WLK8"/>
      <c r="WLL8"/>
      <c r="WLM8"/>
      <c r="WLN8"/>
      <c r="WLO8"/>
      <c r="WLP8"/>
      <c r="WLQ8"/>
      <c r="WLR8"/>
      <c r="WLS8"/>
      <c r="WLT8"/>
      <c r="WLU8"/>
      <c r="WLV8"/>
      <c r="WLW8"/>
      <c r="WLX8"/>
      <c r="WLY8"/>
      <c r="WLZ8"/>
      <c r="WMA8"/>
      <c r="WMB8"/>
      <c r="WMC8"/>
      <c r="WMD8"/>
      <c r="WME8"/>
      <c r="WMF8"/>
      <c r="WMG8"/>
      <c r="WMH8"/>
      <c r="WMI8"/>
      <c r="WMJ8"/>
      <c r="WMK8"/>
      <c r="WML8"/>
      <c r="WMM8"/>
      <c r="WMN8"/>
      <c r="WMO8"/>
      <c r="WMP8"/>
      <c r="WMQ8"/>
      <c r="WMR8"/>
      <c r="WMS8"/>
      <c r="WMT8"/>
      <c r="WMU8"/>
      <c r="WMV8"/>
      <c r="WMW8"/>
      <c r="WMX8"/>
      <c r="WMY8"/>
      <c r="WMZ8"/>
      <c r="WNA8"/>
      <c r="WNB8"/>
      <c r="WNC8"/>
      <c r="WND8"/>
      <c r="WNE8"/>
      <c r="WNF8"/>
      <c r="WNG8"/>
      <c r="WNH8"/>
      <c r="WNI8"/>
      <c r="WNJ8"/>
      <c r="WNK8"/>
      <c r="WNL8"/>
      <c r="WNM8"/>
      <c r="WNN8"/>
      <c r="WNO8"/>
      <c r="WNP8"/>
      <c r="WNQ8"/>
      <c r="WNR8"/>
      <c r="WNS8"/>
      <c r="WNT8"/>
      <c r="WNU8"/>
      <c r="WNV8"/>
      <c r="WNW8"/>
      <c r="WNX8"/>
      <c r="WNY8"/>
      <c r="WNZ8"/>
      <c r="WOA8"/>
      <c r="WOB8"/>
      <c r="WOC8"/>
      <c r="WOD8"/>
      <c r="WOE8"/>
      <c r="WOF8"/>
      <c r="WOG8"/>
      <c r="WOH8"/>
      <c r="WOI8"/>
      <c r="WOJ8"/>
      <c r="WOK8"/>
      <c r="WOL8"/>
      <c r="WOM8"/>
      <c r="WON8"/>
      <c r="WOO8"/>
      <c r="WOP8"/>
      <c r="WOQ8"/>
      <c r="WOR8"/>
      <c r="WOS8"/>
      <c r="WOT8"/>
      <c r="WOU8"/>
      <c r="WOV8"/>
      <c r="WOW8"/>
      <c r="WOX8"/>
      <c r="WOY8"/>
      <c r="WOZ8"/>
      <c r="WPA8"/>
      <c r="WPB8"/>
      <c r="WPC8"/>
      <c r="WPD8"/>
      <c r="WPE8"/>
      <c r="WPF8"/>
      <c r="WPG8"/>
      <c r="WPH8"/>
      <c r="WPI8"/>
      <c r="WPJ8"/>
      <c r="WPK8"/>
      <c r="WPL8"/>
      <c r="WPM8"/>
      <c r="WPN8"/>
      <c r="WPO8"/>
      <c r="WPP8"/>
      <c r="WPQ8"/>
      <c r="WPR8"/>
      <c r="WPS8"/>
      <c r="WPT8"/>
      <c r="WPU8"/>
      <c r="WPV8"/>
      <c r="WPW8"/>
      <c r="WPX8"/>
      <c r="WPY8"/>
      <c r="WPZ8"/>
      <c r="WQA8"/>
      <c r="WQB8"/>
      <c r="WQC8"/>
      <c r="WQD8"/>
      <c r="WQE8"/>
      <c r="WQF8"/>
      <c r="WQG8"/>
      <c r="WQH8"/>
      <c r="WQI8"/>
      <c r="WQJ8"/>
      <c r="WQK8"/>
      <c r="WQL8"/>
      <c r="WQM8"/>
      <c r="WQN8"/>
      <c r="WQO8"/>
      <c r="WQP8"/>
      <c r="WQQ8"/>
      <c r="WQR8"/>
      <c r="WQS8"/>
      <c r="WQT8"/>
      <c r="WQU8"/>
      <c r="WQV8"/>
      <c r="WQW8"/>
      <c r="WQX8"/>
      <c r="WQY8"/>
      <c r="WQZ8"/>
      <c r="WRA8"/>
      <c r="WRB8"/>
      <c r="WRC8"/>
      <c r="WRD8"/>
      <c r="WRE8"/>
      <c r="WRF8"/>
      <c r="WRG8"/>
      <c r="WRH8"/>
      <c r="WRI8"/>
      <c r="WRJ8"/>
      <c r="WRK8"/>
      <c r="WRL8"/>
      <c r="WRM8"/>
      <c r="WRN8"/>
      <c r="WRO8"/>
      <c r="WRP8"/>
      <c r="WRQ8"/>
      <c r="WRR8"/>
      <c r="WRS8"/>
      <c r="WRT8"/>
      <c r="WRU8"/>
      <c r="WRV8"/>
      <c r="WRW8"/>
      <c r="WRX8"/>
      <c r="WRY8"/>
      <c r="WRZ8"/>
      <c r="WSA8"/>
      <c r="WSB8"/>
      <c r="WSC8"/>
      <c r="WSD8"/>
      <c r="WSE8"/>
      <c r="WSF8"/>
      <c r="WSG8"/>
      <c r="WSH8"/>
      <c r="WSI8"/>
      <c r="WSJ8"/>
      <c r="WSK8"/>
      <c r="WSL8"/>
      <c r="WSM8"/>
      <c r="WSN8"/>
      <c r="WSO8"/>
      <c r="WSP8"/>
      <c r="WSQ8"/>
      <c r="WSR8"/>
      <c r="WSS8"/>
      <c r="WST8"/>
      <c r="WSU8"/>
      <c r="WSV8"/>
      <c r="WSW8"/>
      <c r="WSX8"/>
      <c r="WSY8"/>
      <c r="WSZ8"/>
      <c r="WTA8"/>
      <c r="WTB8"/>
      <c r="WTC8"/>
      <c r="WTD8"/>
      <c r="WTE8"/>
      <c r="WTF8"/>
      <c r="WTG8"/>
      <c r="WTH8"/>
      <c r="WTI8"/>
      <c r="WTJ8"/>
      <c r="WTK8"/>
      <c r="WTL8"/>
      <c r="WTM8"/>
      <c r="WTN8"/>
      <c r="WTO8"/>
      <c r="WTP8"/>
      <c r="WTQ8"/>
      <c r="WTR8"/>
      <c r="WTS8"/>
      <c r="WTT8"/>
      <c r="WTU8"/>
      <c r="WTV8"/>
      <c r="WTW8"/>
      <c r="WTX8"/>
      <c r="WTY8"/>
      <c r="WTZ8"/>
      <c r="WUA8"/>
      <c r="WUB8"/>
      <c r="WUC8"/>
      <c r="WUD8"/>
      <c r="WUE8"/>
      <c r="WUF8"/>
      <c r="WUG8"/>
      <c r="WUH8"/>
      <c r="WUI8"/>
      <c r="WUJ8"/>
      <c r="WUK8"/>
      <c r="WUL8"/>
      <c r="WUM8"/>
      <c r="WUN8"/>
      <c r="WUO8"/>
      <c r="WUP8"/>
      <c r="WUQ8"/>
      <c r="WUR8"/>
      <c r="WUS8"/>
      <c r="WUT8"/>
      <c r="WUU8"/>
      <c r="WUV8"/>
      <c r="WUW8"/>
      <c r="WUX8"/>
      <c r="WUY8"/>
      <c r="WUZ8"/>
      <c r="WVA8"/>
      <c r="WVB8"/>
      <c r="WVC8"/>
      <c r="WVD8"/>
      <c r="WVE8"/>
      <c r="WVF8"/>
      <c r="WVG8"/>
      <c r="WVH8"/>
      <c r="WVI8"/>
      <c r="WVJ8"/>
      <c r="WVK8"/>
      <c r="WVL8"/>
      <c r="WVM8"/>
      <c r="WVN8"/>
      <c r="WVO8"/>
      <c r="WVP8"/>
      <c r="WVQ8"/>
      <c r="WVR8"/>
      <c r="WVS8"/>
      <c r="WVT8"/>
      <c r="WVU8"/>
      <c r="WVV8"/>
      <c r="WVW8"/>
      <c r="WVX8"/>
      <c r="WVY8"/>
      <c r="WVZ8"/>
      <c r="WWA8"/>
      <c r="WWB8"/>
      <c r="WWC8"/>
      <c r="WWD8"/>
      <c r="WWE8"/>
      <c r="WWF8"/>
      <c r="WWG8"/>
      <c r="WWH8"/>
      <c r="WWI8"/>
      <c r="WWJ8"/>
      <c r="WWK8"/>
      <c r="WWL8"/>
      <c r="WWM8"/>
      <c r="WWN8"/>
      <c r="WWO8"/>
      <c r="WWP8"/>
      <c r="WWQ8"/>
      <c r="WWR8"/>
      <c r="WWS8"/>
      <c r="WWT8"/>
      <c r="WWU8"/>
      <c r="WWV8"/>
      <c r="WWW8"/>
      <c r="WWX8"/>
      <c r="WWY8"/>
      <c r="WWZ8"/>
      <c r="WXA8"/>
      <c r="WXB8"/>
      <c r="WXC8"/>
      <c r="WXD8"/>
      <c r="WXE8"/>
      <c r="WXF8"/>
      <c r="WXG8"/>
      <c r="WXH8"/>
      <c r="WXI8"/>
      <c r="WXJ8"/>
      <c r="WXK8"/>
      <c r="WXL8"/>
      <c r="WXM8"/>
      <c r="WXN8"/>
      <c r="WXO8"/>
      <c r="WXP8"/>
      <c r="WXQ8"/>
      <c r="WXR8"/>
      <c r="WXS8"/>
      <c r="WXT8"/>
      <c r="WXU8"/>
      <c r="WXV8"/>
      <c r="WXW8"/>
      <c r="WXX8"/>
      <c r="WXY8"/>
      <c r="WXZ8"/>
      <c r="WYA8"/>
      <c r="WYB8"/>
      <c r="WYC8"/>
      <c r="WYD8"/>
      <c r="WYE8"/>
      <c r="WYF8"/>
      <c r="WYG8"/>
      <c r="WYH8"/>
      <c r="WYI8"/>
      <c r="WYJ8"/>
      <c r="WYK8"/>
      <c r="WYL8"/>
      <c r="WYM8"/>
      <c r="WYN8"/>
      <c r="WYO8"/>
      <c r="WYP8"/>
      <c r="WYQ8"/>
      <c r="WYR8"/>
      <c r="WYS8"/>
      <c r="WYT8"/>
      <c r="WYU8"/>
      <c r="WYV8"/>
      <c r="WYW8"/>
      <c r="WYX8"/>
      <c r="WYY8"/>
      <c r="WYZ8"/>
      <c r="WZA8"/>
      <c r="WZB8"/>
      <c r="WZC8"/>
      <c r="WZD8"/>
      <c r="WZE8"/>
      <c r="WZF8"/>
      <c r="WZG8"/>
      <c r="WZH8"/>
      <c r="WZI8"/>
      <c r="WZJ8"/>
      <c r="WZK8"/>
      <c r="WZL8"/>
      <c r="WZM8"/>
      <c r="WZN8"/>
      <c r="WZO8"/>
      <c r="WZP8"/>
      <c r="WZQ8"/>
      <c r="WZR8"/>
      <c r="WZS8"/>
      <c r="WZT8"/>
      <c r="WZU8"/>
      <c r="WZV8"/>
      <c r="WZW8"/>
      <c r="WZX8"/>
      <c r="WZY8"/>
      <c r="WZZ8"/>
      <c r="XAA8"/>
      <c r="XAB8"/>
      <c r="XAC8"/>
      <c r="XAD8"/>
      <c r="XAE8"/>
      <c r="XAF8"/>
      <c r="XAG8"/>
      <c r="XAH8"/>
      <c r="XAI8"/>
      <c r="XAJ8"/>
      <c r="XAK8"/>
      <c r="XAL8"/>
      <c r="XAM8"/>
      <c r="XAN8"/>
      <c r="XAO8"/>
      <c r="XAP8"/>
      <c r="XAQ8"/>
      <c r="XAR8"/>
      <c r="XAS8"/>
      <c r="XAT8"/>
      <c r="XAU8"/>
      <c r="XAV8"/>
      <c r="XAW8"/>
      <c r="XAX8"/>
      <c r="XAY8"/>
      <c r="XAZ8"/>
      <c r="XBA8"/>
      <c r="XBB8"/>
      <c r="XBC8"/>
      <c r="XBD8"/>
      <c r="XBE8"/>
      <c r="XBF8"/>
      <c r="XBG8"/>
      <c r="XBH8"/>
      <c r="XBI8"/>
      <c r="XBJ8"/>
      <c r="XBK8"/>
      <c r="XBL8"/>
      <c r="XBM8"/>
      <c r="XBN8"/>
      <c r="XBO8"/>
      <c r="XBP8"/>
      <c r="XBQ8"/>
      <c r="XBR8"/>
      <c r="XBS8"/>
      <c r="XBT8"/>
      <c r="XBU8"/>
      <c r="XBV8"/>
      <c r="XBW8"/>
      <c r="XBX8"/>
      <c r="XBY8"/>
      <c r="XBZ8"/>
      <c r="XCA8"/>
      <c r="XCB8"/>
      <c r="XCC8"/>
      <c r="XCD8"/>
      <c r="XCE8"/>
      <c r="XCF8"/>
      <c r="XCG8"/>
      <c r="XCH8"/>
      <c r="XCI8"/>
      <c r="XCJ8"/>
      <c r="XCK8"/>
      <c r="XCL8"/>
      <c r="XCM8"/>
      <c r="XCN8"/>
      <c r="XCO8"/>
      <c r="XCP8"/>
      <c r="XCQ8"/>
      <c r="XCR8"/>
      <c r="XCS8"/>
      <c r="XCT8"/>
      <c r="XCU8"/>
      <c r="XCV8"/>
      <c r="XCW8"/>
      <c r="XCX8"/>
      <c r="XCY8"/>
      <c r="XCZ8"/>
      <c r="XDA8"/>
      <c r="XDB8"/>
      <c r="XDC8"/>
      <c r="XDD8"/>
      <c r="XDE8"/>
      <c r="XDF8"/>
      <c r="XDG8"/>
      <c r="XDH8"/>
      <c r="XDI8"/>
      <c r="XDJ8"/>
      <c r="XDK8"/>
      <c r="XDL8"/>
      <c r="XDM8"/>
      <c r="XDN8"/>
      <c r="XDO8"/>
      <c r="XDP8"/>
      <c r="XDQ8"/>
      <c r="XDR8"/>
      <c r="XDS8"/>
      <c r="XDT8"/>
      <c r="XDU8"/>
      <c r="XDV8"/>
      <c r="XDW8"/>
      <c r="XDX8"/>
      <c r="XDY8"/>
      <c r="XDZ8"/>
      <c r="XEA8"/>
      <c r="XEB8"/>
      <c r="XEC8"/>
      <c r="XED8"/>
      <c r="XEE8"/>
      <c r="XEF8"/>
      <c r="XEG8"/>
      <c r="XEH8"/>
      <c r="XEI8"/>
      <c r="XEJ8"/>
      <c r="XEK8"/>
      <c r="XEL8"/>
      <c r="XEM8"/>
      <c r="XEN8"/>
      <c r="XEO8"/>
      <c r="XEP8"/>
      <c r="XEQ8"/>
      <c r="XER8"/>
      <c r="XES8"/>
      <c r="XET8"/>
      <c r="XEU8"/>
      <c r="XEV8"/>
      <c r="XEW8"/>
      <c r="XEX8"/>
      <c r="XEY8"/>
      <c r="XEZ8"/>
      <c r="XFA8"/>
      <c r="XFB8"/>
      <c r="XFC8"/>
      <c r="XFD8"/>
    </row>
    <row r="9" spans="1:16384">
      <c r="A9" s="75" t="s">
        <v>620</v>
      </c>
      <c r="B9" s="75">
        <v>4</v>
      </c>
      <c r="I9" s="39"/>
      <c r="J9" s="154"/>
      <c r="L9" s="39"/>
      <c r="M9" s="39"/>
      <c r="N9" s="81"/>
      <c r="S9" s="86"/>
      <c r="T9" s="86"/>
      <c r="U9" s="86"/>
      <c r="V9" s="86"/>
      <c r="W9" s="86"/>
      <c r="X9" s="86"/>
      <c r="Y9" s="86"/>
      <c r="Z9" s="86"/>
      <c r="AA9" s="86"/>
      <c r="AB9" s="86"/>
      <c r="AC9" s="86"/>
      <c r="AD9" s="86"/>
      <c r="AE9" s="86"/>
      <c r="AF9" s="86"/>
      <c r="AG9" s="86"/>
      <c r="AI9" s="39">
        <f t="shared" si="10"/>
        <v>0.9304534372937886</v>
      </c>
      <c r="AJ9" t="b">
        <f t="shared" si="9"/>
        <v>1</v>
      </c>
      <c r="AK9" s="188">
        <v>44560</v>
      </c>
      <c r="AL9" s="160">
        <f t="shared" si="11"/>
        <v>16850</v>
      </c>
      <c r="AM9" s="37">
        <v>0</v>
      </c>
      <c r="AN9" s="158">
        <v>0</v>
      </c>
      <c r="AO9" s="37">
        <v>0.87</v>
      </c>
      <c r="AP9" s="160">
        <v>16850</v>
      </c>
      <c r="AQ9" s="37">
        <v>16.010000000000002</v>
      </c>
      <c r="AR9" t="s">
        <v>596</v>
      </c>
      <c r="AS9" s="159">
        <v>69.900000000000006</v>
      </c>
      <c r="AT9" s="37">
        <v>-0.13</v>
      </c>
      <c r="AU9" s="37">
        <v>650</v>
      </c>
      <c r="AV9" s="37">
        <v>-2.2200000000000002</v>
      </c>
      <c r="AW9" s="37">
        <v>13.95</v>
      </c>
      <c r="AX9" s="37">
        <v>2.0000000000000001E-4</v>
      </c>
      <c r="AZ9" s="175">
        <f>$BB$1-200</f>
        <v>18071.428571428572</v>
      </c>
      <c r="BA9" s="37">
        <f>SUMIF(BC9:BU9,"&lt;&gt;#N/A")</f>
        <v>208280</v>
      </c>
      <c r="BB9" s="37"/>
      <c r="BC9" s="37">
        <f>IF(ISBLANK(BC$2),0,(MAX(BC$2-$AZ9,0)-IF(ISNUMBER(BC$4),BC$4,BC$3))*BC$5)</f>
        <v>0</v>
      </c>
      <c r="BD9" s="37">
        <f t="shared" ref="BD9:BN24" si="34">IF(ISBLANK(BD$2),0,(MAX(BD$2-$AZ9,0)-IF(ISNUMBER(BD$4),BD$4,BD$3))*BD$5)</f>
        <v>0</v>
      </c>
      <c r="BE9" s="37">
        <f t="shared" si="34"/>
        <v>0</v>
      </c>
      <c r="BF9" s="37">
        <f t="shared" si="34"/>
        <v>0</v>
      </c>
      <c r="BG9" s="37">
        <f t="shared" si="34"/>
        <v>25680</v>
      </c>
      <c r="BH9" s="37">
        <f t="shared" si="34"/>
        <v>44200</v>
      </c>
      <c r="BI9" s="37">
        <f>IF(ISBLANK(BI$2),0,(MAX(BI$2-$AZ9,0)-IF(ISNUMBER(BI$4),BI$4,BI$3))*BI$5)</f>
        <v>54550</v>
      </c>
      <c r="BJ9" s="37">
        <f t="shared" si="34"/>
        <v>0</v>
      </c>
      <c r="BK9" s="37">
        <f t="shared" si="34"/>
        <v>0</v>
      </c>
      <c r="BL9" s="37">
        <f t="shared" si="34"/>
        <v>0</v>
      </c>
      <c r="BM9" s="37">
        <f t="shared" si="34"/>
        <v>0</v>
      </c>
      <c r="BN9" s="37">
        <f>IF(ISBLANK(BN$2),0,(MAX(BN$2-$AZ9,0)-IF(ISNUMBER(BN$4),BN$4,BN$3))*BN$5)</f>
        <v>0</v>
      </c>
      <c r="BO9" s="37">
        <f>IF(ISBLANK(BO$2),0,(MAX($AZ9-BO$2,0)-IF(ISNUMBER(BO$4),BO$4,BO$3))*BO$5)</f>
        <v>0</v>
      </c>
      <c r="BP9" s="37">
        <f t="shared" ref="BP9:BU24" si="35">IF(ISBLANK(BP$2),0,(MAX($AZ9-BP$2,0)-IF(ISNUMBER(BP$4),BP$4,BP$3))*BP$5)</f>
        <v>33600</v>
      </c>
      <c r="BQ9" s="37">
        <f t="shared" si="35"/>
        <v>28000</v>
      </c>
      <c r="BR9" s="37">
        <f t="shared" si="35"/>
        <v>22250</v>
      </c>
      <c r="BS9" s="37">
        <f t="shared" si="35"/>
        <v>0</v>
      </c>
      <c r="BT9" s="37">
        <f t="shared" si="35"/>
        <v>0</v>
      </c>
      <c r="BU9" s="37">
        <f t="shared" si="35"/>
        <v>0</v>
      </c>
      <c r="BW9" s="175">
        <f>$BY$1-1800</f>
        <v>39171.428571428572</v>
      </c>
      <c r="BX9" s="37">
        <f>SUMIF(BZ9:CR9,"&lt;&gt;#N/A")</f>
        <v>0</v>
      </c>
      <c r="BY9" s="37"/>
      <c r="BZ9" s="37" t="e">
        <f>IF(ISBLANK(BZ$2),0,(MAX(BZ$2-$BW9,0)-IF(ISNUMBER(BZ$4),BZ$4,BZ$3))*BZ$5)</f>
        <v>#N/A</v>
      </c>
      <c r="CA9" s="37" t="e">
        <f t="shared" ref="CA9:CK24" si="36">IF(ISBLANK(CA$2),0,(MAX(CA$2-$BW9,0)-IF(ISNUMBER(CA$4),CA$4,CA$3))*CA$5)</f>
        <v>#N/A</v>
      </c>
      <c r="CB9" s="37" t="e">
        <f t="shared" si="36"/>
        <v>#N/A</v>
      </c>
      <c r="CC9" s="37" t="e">
        <f t="shared" si="36"/>
        <v>#N/A</v>
      </c>
      <c r="CD9" s="37">
        <f t="shared" si="36"/>
        <v>0</v>
      </c>
      <c r="CE9" s="37">
        <f t="shared" si="36"/>
        <v>0</v>
      </c>
      <c r="CF9" s="37">
        <f t="shared" si="36"/>
        <v>0</v>
      </c>
      <c r="CG9" s="37">
        <f t="shared" si="36"/>
        <v>0</v>
      </c>
      <c r="CH9" s="37">
        <f t="shared" si="36"/>
        <v>0</v>
      </c>
      <c r="CI9" s="37">
        <f t="shared" si="36"/>
        <v>0</v>
      </c>
      <c r="CJ9" s="37">
        <f t="shared" si="36"/>
        <v>0</v>
      </c>
      <c r="CK9" s="37">
        <f t="shared" si="36"/>
        <v>0</v>
      </c>
      <c r="CL9" s="37" t="e">
        <f>IF(ISBLANK(CL$2),0,(MAX($BW9-CL$2,0)-IF(ISNUMBER(CL$4),CL$4,CL$3))*CL$5)</f>
        <v>#N/A</v>
      </c>
      <c r="CM9" s="37" t="e">
        <f t="shared" ref="CM9:CR24" si="37">IF(ISBLANK(CM$2),0,(MAX($BW9-CM$2,0)-IF(ISNUMBER(CM$4),CM$4,CM$3))*CM$5)</f>
        <v>#N/A</v>
      </c>
      <c r="CN9" s="37">
        <f t="shared" si="37"/>
        <v>0</v>
      </c>
      <c r="CO9" s="37">
        <f t="shared" si="37"/>
        <v>0</v>
      </c>
      <c r="CP9" s="37">
        <f t="shared" si="37"/>
        <v>0</v>
      </c>
      <c r="CQ9" s="37">
        <f t="shared" si="37"/>
        <v>0</v>
      </c>
      <c r="CR9" s="37" t="e">
        <f t="shared" si="37"/>
        <v>#N/A</v>
      </c>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row>
    <row r="10" spans="1:16384" s="36" customFormat="1">
      <c r="A10" s="75" t="s">
        <v>609</v>
      </c>
      <c r="B10" s="84" t="e">
        <f>VLOOKUP($B$9,$D:$N,11,0)*VLOOKUP($B$9,$D:$N,8,0)</f>
        <v>#N/A</v>
      </c>
      <c r="C10" s="79"/>
      <c r="D10"/>
      <c r="E10"/>
      <c r="F10"/>
      <c r="G10" s="37"/>
      <c r="H10" s="37"/>
      <c r="I10" s="39"/>
      <c r="J10" s="154"/>
      <c r="K10" s="37"/>
      <c r="L10" s="39"/>
      <c r="M10" s="39"/>
      <c r="N10" s="81"/>
      <c r="O10" s="37"/>
      <c r="P10" s="37"/>
      <c r="Q10" s="37"/>
      <c r="R10" s="37"/>
      <c r="S10" s="86"/>
      <c r="T10" s="86"/>
      <c r="U10" s="86"/>
      <c r="V10" s="86"/>
      <c r="W10" s="86"/>
      <c r="X10" s="86"/>
      <c r="Y10" s="86"/>
      <c r="Z10" s="86"/>
      <c r="AA10" s="86"/>
      <c r="AB10" s="86"/>
      <c r="AC10" s="86"/>
      <c r="AD10" s="86"/>
      <c r="AE10" s="86"/>
      <c r="AF10" s="86"/>
      <c r="AG10" s="86"/>
      <c r="AH10"/>
      <c r="AI10" s="39">
        <f t="shared" si="10"/>
        <v>0.93321442672196009</v>
      </c>
      <c r="AJ10" t="b">
        <f t="shared" si="9"/>
        <v>1</v>
      </c>
      <c r="AK10" s="188">
        <v>44560</v>
      </c>
      <c r="AL10" s="160">
        <f t="shared" si="11"/>
        <v>16900</v>
      </c>
      <c r="AM10" s="37">
        <v>3800</v>
      </c>
      <c r="AN10" s="158">
        <v>1390.9</v>
      </c>
      <c r="AO10" s="37">
        <v>0.86</v>
      </c>
      <c r="AP10" s="160">
        <v>16900</v>
      </c>
      <c r="AQ10" s="37">
        <v>16.13</v>
      </c>
      <c r="AR10" t="s">
        <v>596</v>
      </c>
      <c r="AS10" s="159">
        <v>78.95</v>
      </c>
      <c r="AT10" s="37">
        <v>-0.14000000000000001</v>
      </c>
      <c r="AU10" s="37">
        <v>64600</v>
      </c>
      <c r="AV10" s="37">
        <v>-2.39</v>
      </c>
      <c r="AW10" s="37">
        <v>14.87</v>
      </c>
      <c r="AX10" s="37">
        <v>2.1000000000000001E-4</v>
      </c>
      <c r="AY10"/>
      <c r="AZ10" s="175">
        <f>AZ9+$AZ$2</f>
        <v>18091.428571428572</v>
      </c>
      <c r="BA10" s="37">
        <f t="shared" ref="BA10:BA54" si="38">SUMIF(BC10:BU10,"&lt;&gt;#N/A")</f>
        <v>208280</v>
      </c>
      <c r="BB10" s="37"/>
      <c r="BC10" s="37">
        <f t="shared" ref="BC10:BN54" si="39">IF(ISBLANK(BC$2),0,(MAX(BC$2-$AZ10,0)-IF(ISNUMBER(BC$4),BC$4,BC$3))*BC$5)</f>
        <v>0</v>
      </c>
      <c r="BD10" s="37">
        <f t="shared" si="34"/>
        <v>0</v>
      </c>
      <c r="BE10" s="37">
        <f t="shared" si="34"/>
        <v>0</v>
      </c>
      <c r="BF10" s="37">
        <f t="shared" si="34"/>
        <v>0</v>
      </c>
      <c r="BG10" s="37">
        <f t="shared" si="34"/>
        <v>25680</v>
      </c>
      <c r="BH10" s="37">
        <f t="shared" si="34"/>
        <v>44200</v>
      </c>
      <c r="BI10" s="37">
        <f t="shared" si="34"/>
        <v>54550</v>
      </c>
      <c r="BJ10" s="37">
        <f t="shared" si="34"/>
        <v>0</v>
      </c>
      <c r="BK10" s="37">
        <f t="shared" si="34"/>
        <v>0</v>
      </c>
      <c r="BL10" s="37">
        <f t="shared" si="34"/>
        <v>0</v>
      </c>
      <c r="BM10" s="37">
        <f t="shared" si="34"/>
        <v>0</v>
      </c>
      <c r="BN10" s="37">
        <f t="shared" si="34"/>
        <v>0</v>
      </c>
      <c r="BO10" s="37">
        <f t="shared" ref="BO10:BU54" si="40">IF(ISBLANK(BO$2),0,(MAX($AZ10-BO$2,0)-IF(ISNUMBER(BO$4),BO$4,BO$3))*BO$5)</f>
        <v>0</v>
      </c>
      <c r="BP10" s="37">
        <f t="shared" si="35"/>
        <v>33600</v>
      </c>
      <c r="BQ10" s="37">
        <f t="shared" si="35"/>
        <v>28000</v>
      </c>
      <c r="BR10" s="37">
        <f t="shared" si="35"/>
        <v>22250</v>
      </c>
      <c r="BS10" s="37">
        <f t="shared" si="35"/>
        <v>0</v>
      </c>
      <c r="BT10" s="37">
        <f t="shared" si="35"/>
        <v>0</v>
      </c>
      <c r="BU10" s="37">
        <f t="shared" si="35"/>
        <v>0</v>
      </c>
      <c r="BV10"/>
      <c r="BW10" s="175">
        <f>BW9+$BW$2</f>
        <v>39221.428571428572</v>
      </c>
      <c r="BX10" s="37">
        <f t="shared" ref="BX10:BX54" si="41">SUMIF(BZ10:CR10,"&lt;&gt;#N/A")</f>
        <v>0</v>
      </c>
      <c r="BY10" s="37"/>
      <c r="BZ10" s="37" t="e">
        <f t="shared" ref="BZ10:CK25" si="42">IF(ISBLANK(BZ$2),0,(MAX(BZ$2-$BW10,0)-IF(ISNUMBER(BZ$4),BZ$4,BZ$3))*BZ$5)</f>
        <v>#N/A</v>
      </c>
      <c r="CA10" s="37" t="e">
        <f t="shared" si="36"/>
        <v>#N/A</v>
      </c>
      <c r="CB10" s="37" t="e">
        <f t="shared" si="36"/>
        <v>#N/A</v>
      </c>
      <c r="CC10" s="37" t="e">
        <f t="shared" si="36"/>
        <v>#N/A</v>
      </c>
      <c r="CD10" s="37">
        <f t="shared" si="36"/>
        <v>0</v>
      </c>
      <c r="CE10" s="37">
        <f t="shared" si="36"/>
        <v>0</v>
      </c>
      <c r="CF10" s="37">
        <f t="shared" si="36"/>
        <v>0</v>
      </c>
      <c r="CG10" s="37">
        <f t="shared" si="36"/>
        <v>0</v>
      </c>
      <c r="CH10" s="37">
        <f t="shared" si="36"/>
        <v>0</v>
      </c>
      <c r="CI10" s="37">
        <f t="shared" si="36"/>
        <v>0</v>
      </c>
      <c r="CJ10" s="37">
        <f t="shared" si="36"/>
        <v>0</v>
      </c>
      <c r="CK10" s="37">
        <f t="shared" si="36"/>
        <v>0</v>
      </c>
      <c r="CL10" s="37" t="e">
        <f t="shared" ref="CL10:CR25" si="43">IF(ISBLANK(CL$2),0,(MAX($BW10-CL$2,0)-IF(ISNUMBER(CL$4),CL$4,CL$3))*CL$5)</f>
        <v>#N/A</v>
      </c>
      <c r="CM10" s="37" t="e">
        <f t="shared" si="37"/>
        <v>#N/A</v>
      </c>
      <c r="CN10" s="37">
        <f t="shared" si="37"/>
        <v>0</v>
      </c>
      <c r="CO10" s="37">
        <f t="shared" si="37"/>
        <v>0</v>
      </c>
      <c r="CP10" s="37">
        <f t="shared" si="37"/>
        <v>0</v>
      </c>
      <c r="CQ10" s="37">
        <f t="shared" si="37"/>
        <v>0</v>
      </c>
      <c r="CR10" s="37" t="e">
        <f t="shared" si="37"/>
        <v>#N/A</v>
      </c>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c r="NTM10"/>
      <c r="NTN10"/>
      <c r="NTO10"/>
      <c r="NTP10"/>
      <c r="NTQ10"/>
      <c r="NTR10"/>
      <c r="NTS10"/>
      <c r="NTT10"/>
      <c r="NTU10"/>
      <c r="NTV10"/>
      <c r="NTW10"/>
      <c r="NTX10"/>
      <c r="NTY10"/>
      <c r="NTZ10"/>
      <c r="NUA10"/>
      <c r="NUB10"/>
      <c r="NUC10"/>
      <c r="NUD10"/>
      <c r="NUE10"/>
      <c r="NUF10"/>
      <c r="NUG10"/>
      <c r="NUH10"/>
      <c r="NUI10"/>
      <c r="NUJ10"/>
      <c r="NUK10"/>
      <c r="NUL10"/>
      <c r="NUM10"/>
      <c r="NUN10"/>
      <c r="NUO10"/>
      <c r="NUP10"/>
      <c r="NUQ10"/>
      <c r="NUR10"/>
      <c r="NUS10"/>
      <c r="NUT10"/>
      <c r="NUU10"/>
      <c r="NUV10"/>
      <c r="NUW10"/>
      <c r="NUX10"/>
      <c r="NUY10"/>
      <c r="NUZ10"/>
      <c r="NVA10"/>
      <c r="NVB10"/>
      <c r="NVC10"/>
      <c r="NVD10"/>
      <c r="NVE10"/>
      <c r="NVF10"/>
      <c r="NVG10"/>
      <c r="NVH10"/>
      <c r="NVI10"/>
      <c r="NVJ10"/>
      <c r="NVK10"/>
      <c r="NVL10"/>
      <c r="NVM10"/>
      <c r="NVN10"/>
      <c r="NVO10"/>
      <c r="NVP10"/>
      <c r="NVQ10"/>
      <c r="NVR10"/>
      <c r="NVS10"/>
      <c r="NVT10"/>
      <c r="NVU10"/>
      <c r="NVV10"/>
      <c r="NVW10"/>
      <c r="NVX10"/>
      <c r="NVY10"/>
      <c r="NVZ10"/>
      <c r="NWA10"/>
      <c r="NWB10"/>
      <c r="NWC10"/>
      <c r="NWD10"/>
      <c r="NWE10"/>
      <c r="NWF10"/>
      <c r="NWG10"/>
      <c r="NWH10"/>
      <c r="NWI10"/>
      <c r="NWJ10"/>
      <c r="NWK10"/>
      <c r="NWL10"/>
      <c r="NWM10"/>
      <c r="NWN10"/>
      <c r="NWO10"/>
      <c r="NWP10"/>
      <c r="NWQ10"/>
      <c r="NWR10"/>
      <c r="NWS10"/>
      <c r="NWT10"/>
      <c r="NWU10"/>
      <c r="NWV10"/>
      <c r="NWW10"/>
      <c r="NWX10"/>
      <c r="NWY10"/>
      <c r="NWZ10"/>
      <c r="NXA10"/>
      <c r="NXB10"/>
      <c r="NXC10"/>
      <c r="NXD10"/>
      <c r="NXE10"/>
      <c r="NXF10"/>
      <c r="NXG10"/>
      <c r="NXH10"/>
      <c r="NXI10"/>
      <c r="NXJ10"/>
      <c r="NXK10"/>
      <c r="NXL10"/>
      <c r="NXM10"/>
      <c r="NXN10"/>
      <c r="NXO10"/>
      <c r="NXP10"/>
      <c r="NXQ10"/>
      <c r="NXR10"/>
      <c r="NXS10"/>
      <c r="NXT10"/>
      <c r="NXU10"/>
      <c r="NXV10"/>
      <c r="NXW10"/>
      <c r="NXX10"/>
      <c r="NXY10"/>
      <c r="NXZ10"/>
      <c r="NYA10"/>
      <c r="NYB10"/>
      <c r="NYC10"/>
      <c r="NYD10"/>
      <c r="NYE10"/>
      <c r="NYF10"/>
      <c r="NYG10"/>
      <c r="NYH10"/>
      <c r="NYI10"/>
      <c r="NYJ10"/>
      <c r="NYK10"/>
      <c r="NYL10"/>
      <c r="NYM10"/>
      <c r="NYN10"/>
      <c r="NYO10"/>
      <c r="NYP10"/>
      <c r="NYQ10"/>
      <c r="NYR10"/>
      <c r="NYS10"/>
      <c r="NYT10"/>
      <c r="NYU10"/>
      <c r="NYV10"/>
      <c r="NYW10"/>
      <c r="NYX10"/>
      <c r="NYY10"/>
      <c r="NYZ10"/>
      <c r="NZA10"/>
      <c r="NZB10"/>
      <c r="NZC10"/>
      <c r="NZD10"/>
      <c r="NZE10"/>
      <c r="NZF10"/>
      <c r="NZG10"/>
      <c r="NZH10"/>
      <c r="NZI10"/>
      <c r="NZJ10"/>
      <c r="NZK10"/>
      <c r="NZL10"/>
      <c r="NZM10"/>
      <c r="NZN10"/>
      <c r="NZO10"/>
      <c r="NZP10"/>
      <c r="NZQ10"/>
      <c r="NZR10"/>
      <c r="NZS10"/>
      <c r="NZT10"/>
      <c r="NZU10"/>
      <c r="NZV10"/>
      <c r="NZW10"/>
      <c r="NZX10"/>
      <c r="NZY10"/>
      <c r="NZZ10"/>
      <c r="OAA10"/>
      <c r="OAB10"/>
      <c r="OAC10"/>
      <c r="OAD10"/>
      <c r="OAE10"/>
      <c r="OAF10"/>
      <c r="OAG10"/>
      <c r="OAH10"/>
      <c r="OAI10"/>
      <c r="OAJ10"/>
      <c r="OAK10"/>
      <c r="OAL10"/>
      <c r="OAM10"/>
      <c r="OAN10"/>
      <c r="OAO10"/>
      <c r="OAP10"/>
      <c r="OAQ10"/>
      <c r="OAR10"/>
      <c r="OAS10"/>
      <c r="OAT10"/>
      <c r="OAU10"/>
      <c r="OAV10"/>
      <c r="OAW10"/>
      <c r="OAX10"/>
      <c r="OAY10"/>
      <c r="OAZ10"/>
      <c r="OBA10"/>
      <c r="OBB10"/>
      <c r="OBC10"/>
      <c r="OBD10"/>
      <c r="OBE10"/>
      <c r="OBF10"/>
      <c r="OBG10"/>
      <c r="OBH10"/>
      <c r="OBI10"/>
      <c r="OBJ10"/>
      <c r="OBK10"/>
      <c r="OBL10"/>
      <c r="OBM10"/>
      <c r="OBN10"/>
      <c r="OBO10"/>
      <c r="OBP10"/>
      <c r="OBQ10"/>
      <c r="OBR10"/>
      <c r="OBS10"/>
      <c r="OBT10"/>
      <c r="OBU10"/>
      <c r="OBV10"/>
      <c r="OBW10"/>
      <c r="OBX10"/>
      <c r="OBY10"/>
      <c r="OBZ10"/>
      <c r="OCA10"/>
      <c r="OCB10"/>
      <c r="OCC10"/>
      <c r="OCD10"/>
      <c r="OCE10"/>
      <c r="OCF10"/>
      <c r="OCG10"/>
      <c r="OCH10"/>
      <c r="OCI10"/>
      <c r="OCJ10"/>
      <c r="OCK10"/>
      <c r="OCL10"/>
      <c r="OCM10"/>
      <c r="OCN10"/>
      <c r="OCO10"/>
      <c r="OCP10"/>
      <c r="OCQ10"/>
      <c r="OCR10"/>
      <c r="OCS10"/>
      <c r="OCT10"/>
      <c r="OCU10"/>
      <c r="OCV10"/>
      <c r="OCW10"/>
      <c r="OCX10"/>
      <c r="OCY10"/>
      <c r="OCZ10"/>
      <c r="ODA10"/>
      <c r="ODB10"/>
      <c r="ODC10"/>
      <c r="ODD10"/>
      <c r="ODE10"/>
      <c r="ODF10"/>
      <c r="ODG10"/>
      <c r="ODH10"/>
      <c r="ODI10"/>
      <c r="ODJ10"/>
      <c r="ODK10"/>
      <c r="ODL10"/>
      <c r="ODM10"/>
      <c r="ODN10"/>
      <c r="ODO10"/>
      <c r="ODP10"/>
      <c r="ODQ10"/>
      <c r="ODR10"/>
      <c r="ODS10"/>
      <c r="ODT10"/>
      <c r="ODU10"/>
      <c r="ODV10"/>
      <c r="ODW10"/>
      <c r="ODX10"/>
      <c r="ODY10"/>
      <c r="ODZ10"/>
      <c r="OEA10"/>
      <c r="OEB10"/>
      <c r="OEC10"/>
      <c r="OED10"/>
      <c r="OEE10"/>
      <c r="OEF10"/>
      <c r="OEG10"/>
      <c r="OEH10"/>
      <c r="OEI10"/>
      <c r="OEJ10"/>
      <c r="OEK10"/>
      <c r="OEL10"/>
      <c r="OEM10"/>
      <c r="OEN10"/>
      <c r="OEO10"/>
      <c r="OEP10"/>
      <c r="OEQ10"/>
      <c r="OER10"/>
      <c r="OES10"/>
      <c r="OET10"/>
      <c r="OEU10"/>
      <c r="OEV10"/>
      <c r="OEW10"/>
      <c r="OEX10"/>
      <c r="OEY10"/>
      <c r="OEZ10"/>
      <c r="OFA10"/>
      <c r="OFB10"/>
      <c r="OFC10"/>
      <c r="OFD10"/>
      <c r="OFE10"/>
      <c r="OFF10"/>
      <c r="OFG10"/>
      <c r="OFH10"/>
      <c r="OFI10"/>
      <c r="OFJ10"/>
      <c r="OFK10"/>
      <c r="OFL10"/>
      <c r="OFM10"/>
      <c r="OFN10"/>
      <c r="OFO10"/>
      <c r="OFP10"/>
      <c r="OFQ10"/>
      <c r="OFR10"/>
      <c r="OFS10"/>
      <c r="OFT10"/>
      <c r="OFU10"/>
      <c r="OFV10"/>
      <c r="OFW10"/>
      <c r="OFX10"/>
      <c r="OFY10"/>
      <c r="OFZ10"/>
      <c r="OGA10"/>
      <c r="OGB10"/>
      <c r="OGC10"/>
      <c r="OGD10"/>
      <c r="OGE10"/>
      <c r="OGF10"/>
      <c r="OGG10"/>
      <c r="OGH10"/>
      <c r="OGI10"/>
      <c r="OGJ10"/>
      <c r="OGK10"/>
      <c r="OGL10"/>
      <c r="OGM10"/>
      <c r="OGN10"/>
      <c r="OGO10"/>
      <c r="OGP10"/>
      <c r="OGQ10"/>
      <c r="OGR10"/>
      <c r="OGS10"/>
      <c r="OGT10"/>
      <c r="OGU10"/>
      <c r="OGV10"/>
      <c r="OGW10"/>
      <c r="OGX10"/>
      <c r="OGY10"/>
      <c r="OGZ10"/>
      <c r="OHA10"/>
      <c r="OHB10"/>
      <c r="OHC10"/>
      <c r="OHD10"/>
      <c r="OHE10"/>
      <c r="OHF10"/>
      <c r="OHG10"/>
      <c r="OHH10"/>
      <c r="OHI10"/>
      <c r="OHJ10"/>
      <c r="OHK10"/>
      <c r="OHL10"/>
      <c r="OHM10"/>
      <c r="OHN10"/>
      <c r="OHO10"/>
      <c r="OHP10"/>
      <c r="OHQ10"/>
      <c r="OHR10"/>
      <c r="OHS10"/>
      <c r="OHT10"/>
      <c r="OHU10"/>
      <c r="OHV10"/>
      <c r="OHW10"/>
      <c r="OHX10"/>
      <c r="OHY10"/>
      <c r="OHZ10"/>
      <c r="OIA10"/>
      <c r="OIB10"/>
      <c r="OIC10"/>
      <c r="OID10"/>
      <c r="OIE10"/>
      <c r="OIF10"/>
      <c r="OIG10"/>
      <c r="OIH10"/>
      <c r="OII10"/>
      <c r="OIJ10"/>
      <c r="OIK10"/>
      <c r="OIL10"/>
      <c r="OIM10"/>
      <c r="OIN10"/>
      <c r="OIO10"/>
      <c r="OIP10"/>
      <c r="OIQ10"/>
      <c r="OIR10"/>
      <c r="OIS10"/>
      <c r="OIT10"/>
      <c r="OIU10"/>
      <c r="OIV10"/>
      <c r="OIW10"/>
      <c r="OIX10"/>
      <c r="OIY10"/>
      <c r="OIZ10"/>
      <c r="OJA10"/>
      <c r="OJB10"/>
      <c r="OJC10"/>
      <c r="OJD10"/>
      <c r="OJE10"/>
      <c r="OJF10"/>
      <c r="OJG10"/>
      <c r="OJH10"/>
      <c r="OJI10"/>
      <c r="OJJ10"/>
      <c r="OJK10"/>
      <c r="OJL10"/>
      <c r="OJM10"/>
      <c r="OJN10"/>
      <c r="OJO10"/>
      <c r="OJP10"/>
      <c r="OJQ10"/>
      <c r="OJR10"/>
      <c r="OJS10"/>
      <c r="OJT10"/>
      <c r="OJU10"/>
      <c r="OJV10"/>
      <c r="OJW10"/>
      <c r="OJX10"/>
      <c r="OJY10"/>
      <c r="OJZ10"/>
      <c r="OKA10"/>
      <c r="OKB10"/>
      <c r="OKC10"/>
      <c r="OKD10"/>
      <c r="OKE10"/>
      <c r="OKF10"/>
      <c r="OKG10"/>
      <c r="OKH10"/>
      <c r="OKI10"/>
      <c r="OKJ10"/>
      <c r="OKK10"/>
      <c r="OKL10"/>
      <c r="OKM10"/>
      <c r="OKN10"/>
      <c r="OKO10"/>
      <c r="OKP10"/>
      <c r="OKQ10"/>
      <c r="OKR10"/>
      <c r="OKS10"/>
      <c r="OKT10"/>
      <c r="OKU10"/>
      <c r="OKV10"/>
      <c r="OKW10"/>
      <c r="OKX10"/>
      <c r="OKY10"/>
      <c r="OKZ10"/>
      <c r="OLA10"/>
      <c r="OLB10"/>
      <c r="OLC10"/>
      <c r="OLD10"/>
      <c r="OLE10"/>
      <c r="OLF10"/>
      <c r="OLG10"/>
      <c r="OLH10"/>
      <c r="OLI10"/>
      <c r="OLJ10"/>
      <c r="OLK10"/>
      <c r="OLL10"/>
      <c r="OLM10"/>
      <c r="OLN10"/>
      <c r="OLO10"/>
      <c r="OLP10"/>
      <c r="OLQ10"/>
      <c r="OLR10"/>
      <c r="OLS10"/>
      <c r="OLT10"/>
      <c r="OLU10"/>
      <c r="OLV10"/>
      <c r="OLW10"/>
      <c r="OLX10"/>
      <c r="OLY10"/>
      <c r="OLZ10"/>
      <c r="OMA10"/>
      <c r="OMB10"/>
      <c r="OMC10"/>
      <c r="OMD10"/>
      <c r="OME10"/>
      <c r="OMF10"/>
      <c r="OMG10"/>
      <c r="OMH10"/>
      <c r="OMI10"/>
      <c r="OMJ10"/>
      <c r="OMK10"/>
      <c r="OML10"/>
      <c r="OMM10"/>
      <c r="OMN10"/>
      <c r="OMO10"/>
      <c r="OMP10"/>
      <c r="OMQ10"/>
      <c r="OMR10"/>
      <c r="OMS10"/>
      <c r="OMT10"/>
      <c r="OMU10"/>
      <c r="OMV10"/>
      <c r="OMW10"/>
      <c r="OMX10"/>
      <c r="OMY10"/>
      <c r="OMZ10"/>
      <c r="ONA10"/>
      <c r="ONB10"/>
      <c r="ONC10"/>
      <c r="OND10"/>
      <c r="ONE10"/>
      <c r="ONF10"/>
      <c r="ONG10"/>
      <c r="ONH10"/>
      <c r="ONI10"/>
      <c r="ONJ10"/>
      <c r="ONK10"/>
      <c r="ONL10"/>
      <c r="ONM10"/>
      <c r="ONN10"/>
      <c r="ONO10"/>
      <c r="ONP10"/>
      <c r="ONQ10"/>
      <c r="ONR10"/>
      <c r="ONS10"/>
      <c r="ONT10"/>
      <c r="ONU10"/>
      <c r="ONV10"/>
      <c r="ONW10"/>
      <c r="ONX10"/>
      <c r="ONY10"/>
      <c r="ONZ10"/>
      <c r="OOA10"/>
      <c r="OOB10"/>
      <c r="OOC10"/>
      <c r="OOD10"/>
      <c r="OOE10"/>
      <c r="OOF10"/>
      <c r="OOG10"/>
      <c r="OOH10"/>
      <c r="OOI10"/>
      <c r="OOJ10"/>
      <c r="OOK10"/>
      <c r="OOL10"/>
      <c r="OOM10"/>
      <c r="OON10"/>
      <c r="OOO10"/>
      <c r="OOP10"/>
      <c r="OOQ10"/>
      <c r="OOR10"/>
      <c r="OOS10"/>
      <c r="OOT10"/>
      <c r="OOU10"/>
      <c r="OOV10"/>
      <c r="OOW10"/>
      <c r="OOX10"/>
      <c r="OOY10"/>
      <c r="OOZ10"/>
      <c r="OPA10"/>
      <c r="OPB10"/>
      <c r="OPC10"/>
      <c r="OPD10"/>
      <c r="OPE10"/>
      <c r="OPF10"/>
      <c r="OPG10"/>
      <c r="OPH10"/>
      <c r="OPI10"/>
      <c r="OPJ10"/>
      <c r="OPK10"/>
      <c r="OPL10"/>
      <c r="OPM10"/>
      <c r="OPN10"/>
      <c r="OPO10"/>
      <c r="OPP10"/>
      <c r="OPQ10"/>
      <c r="OPR10"/>
      <c r="OPS10"/>
      <c r="OPT10"/>
      <c r="OPU10"/>
      <c r="OPV10"/>
      <c r="OPW10"/>
      <c r="OPX10"/>
      <c r="OPY10"/>
      <c r="OPZ10"/>
      <c r="OQA10"/>
      <c r="OQB10"/>
      <c r="OQC10"/>
      <c r="OQD10"/>
      <c r="OQE10"/>
      <c r="OQF10"/>
      <c r="OQG10"/>
      <c r="OQH10"/>
      <c r="OQI10"/>
      <c r="OQJ10"/>
      <c r="OQK10"/>
      <c r="OQL10"/>
      <c r="OQM10"/>
      <c r="OQN10"/>
      <c r="OQO10"/>
      <c r="OQP10"/>
      <c r="OQQ10"/>
      <c r="OQR10"/>
      <c r="OQS10"/>
      <c r="OQT10"/>
      <c r="OQU10"/>
      <c r="OQV10"/>
      <c r="OQW10"/>
      <c r="OQX10"/>
      <c r="OQY10"/>
      <c r="OQZ10"/>
      <c r="ORA10"/>
      <c r="ORB10"/>
      <c r="ORC10"/>
      <c r="ORD10"/>
      <c r="ORE10"/>
      <c r="ORF10"/>
      <c r="ORG10"/>
      <c r="ORH10"/>
      <c r="ORI10"/>
      <c r="ORJ10"/>
      <c r="ORK10"/>
      <c r="ORL10"/>
      <c r="ORM10"/>
      <c r="ORN10"/>
      <c r="ORO10"/>
      <c r="ORP10"/>
      <c r="ORQ10"/>
      <c r="ORR10"/>
      <c r="ORS10"/>
      <c r="ORT10"/>
      <c r="ORU10"/>
      <c r="ORV10"/>
      <c r="ORW10"/>
      <c r="ORX10"/>
      <c r="ORY10"/>
      <c r="ORZ10"/>
      <c r="OSA10"/>
      <c r="OSB10"/>
      <c r="OSC10"/>
      <c r="OSD10"/>
      <c r="OSE10"/>
      <c r="OSF10"/>
      <c r="OSG10"/>
      <c r="OSH10"/>
      <c r="OSI10"/>
      <c r="OSJ10"/>
      <c r="OSK10"/>
      <c r="OSL10"/>
      <c r="OSM10"/>
      <c r="OSN10"/>
      <c r="OSO10"/>
      <c r="OSP10"/>
      <c r="OSQ10"/>
      <c r="OSR10"/>
      <c r="OSS10"/>
      <c r="OST10"/>
      <c r="OSU10"/>
      <c r="OSV10"/>
      <c r="OSW10"/>
      <c r="OSX10"/>
      <c r="OSY10"/>
      <c r="OSZ10"/>
      <c r="OTA10"/>
      <c r="OTB10"/>
      <c r="OTC10"/>
      <c r="OTD10"/>
      <c r="OTE10"/>
      <c r="OTF10"/>
      <c r="OTG10"/>
      <c r="OTH10"/>
      <c r="OTI10"/>
      <c r="OTJ10"/>
      <c r="OTK10"/>
      <c r="OTL10"/>
      <c r="OTM10"/>
      <c r="OTN10"/>
      <c r="OTO10"/>
      <c r="OTP10"/>
      <c r="OTQ10"/>
      <c r="OTR10"/>
      <c r="OTS10"/>
      <c r="OTT10"/>
      <c r="OTU10"/>
      <c r="OTV10"/>
      <c r="OTW10"/>
      <c r="OTX10"/>
      <c r="OTY10"/>
      <c r="OTZ10"/>
      <c r="OUA10"/>
      <c r="OUB10"/>
      <c r="OUC10"/>
      <c r="OUD10"/>
      <c r="OUE10"/>
      <c r="OUF10"/>
      <c r="OUG10"/>
      <c r="OUH10"/>
      <c r="OUI10"/>
      <c r="OUJ10"/>
      <c r="OUK10"/>
      <c r="OUL10"/>
      <c r="OUM10"/>
      <c r="OUN10"/>
      <c r="OUO10"/>
      <c r="OUP10"/>
      <c r="OUQ10"/>
      <c r="OUR10"/>
      <c r="OUS10"/>
      <c r="OUT10"/>
      <c r="OUU10"/>
      <c r="OUV10"/>
      <c r="OUW10"/>
      <c r="OUX10"/>
      <c r="OUY10"/>
      <c r="OUZ10"/>
      <c r="OVA10"/>
      <c r="OVB10"/>
      <c r="OVC10"/>
      <c r="OVD10"/>
      <c r="OVE10"/>
      <c r="OVF10"/>
      <c r="OVG10"/>
      <c r="OVH10"/>
      <c r="OVI10"/>
      <c r="OVJ10"/>
      <c r="OVK10"/>
      <c r="OVL10"/>
      <c r="OVM10"/>
      <c r="OVN10"/>
      <c r="OVO10"/>
      <c r="OVP10"/>
      <c r="OVQ10"/>
      <c r="OVR10"/>
      <c r="OVS10"/>
      <c r="OVT10"/>
      <c r="OVU10"/>
      <c r="OVV10"/>
      <c r="OVW10"/>
      <c r="OVX10"/>
      <c r="OVY10"/>
      <c r="OVZ10"/>
      <c r="OWA10"/>
      <c r="OWB10"/>
      <c r="OWC10"/>
      <c r="OWD10"/>
      <c r="OWE10"/>
      <c r="OWF10"/>
      <c r="OWG10"/>
      <c r="OWH10"/>
      <c r="OWI10"/>
      <c r="OWJ10"/>
      <c r="OWK10"/>
      <c r="OWL10"/>
      <c r="OWM10"/>
      <c r="OWN10"/>
      <c r="OWO10"/>
      <c r="OWP10"/>
      <c r="OWQ10"/>
      <c r="OWR10"/>
      <c r="OWS10"/>
      <c r="OWT10"/>
      <c r="OWU10"/>
      <c r="OWV10"/>
      <c r="OWW10"/>
      <c r="OWX10"/>
      <c r="OWY10"/>
      <c r="OWZ10"/>
      <c r="OXA10"/>
      <c r="OXB10"/>
      <c r="OXC10"/>
      <c r="OXD10"/>
      <c r="OXE10"/>
      <c r="OXF10"/>
      <c r="OXG10"/>
      <c r="OXH10"/>
      <c r="OXI10"/>
      <c r="OXJ10"/>
      <c r="OXK10"/>
      <c r="OXL10"/>
      <c r="OXM10"/>
      <c r="OXN10"/>
      <c r="OXO10"/>
      <c r="OXP10"/>
      <c r="OXQ10"/>
      <c r="OXR10"/>
      <c r="OXS10"/>
      <c r="OXT10"/>
      <c r="OXU10"/>
      <c r="OXV10"/>
      <c r="OXW10"/>
      <c r="OXX10"/>
      <c r="OXY10"/>
      <c r="OXZ10"/>
      <c r="OYA10"/>
      <c r="OYB10"/>
      <c r="OYC10"/>
      <c r="OYD10"/>
      <c r="OYE10"/>
      <c r="OYF10"/>
      <c r="OYG10"/>
      <c r="OYH10"/>
      <c r="OYI10"/>
      <c r="OYJ10"/>
      <c r="OYK10"/>
      <c r="OYL10"/>
      <c r="OYM10"/>
      <c r="OYN10"/>
      <c r="OYO10"/>
      <c r="OYP10"/>
      <c r="OYQ10"/>
      <c r="OYR10"/>
      <c r="OYS10"/>
      <c r="OYT10"/>
      <c r="OYU10"/>
      <c r="OYV10"/>
      <c r="OYW10"/>
      <c r="OYX10"/>
      <c r="OYY10"/>
      <c r="OYZ10"/>
      <c r="OZA10"/>
      <c r="OZB10"/>
      <c r="OZC10"/>
      <c r="OZD10"/>
      <c r="OZE10"/>
      <c r="OZF10"/>
      <c r="OZG10"/>
      <c r="OZH10"/>
      <c r="OZI10"/>
      <c r="OZJ10"/>
      <c r="OZK10"/>
      <c r="OZL10"/>
      <c r="OZM10"/>
      <c r="OZN10"/>
      <c r="OZO10"/>
      <c r="OZP10"/>
      <c r="OZQ10"/>
      <c r="OZR10"/>
      <c r="OZS10"/>
      <c r="OZT10"/>
      <c r="OZU10"/>
      <c r="OZV10"/>
      <c r="OZW10"/>
      <c r="OZX10"/>
      <c r="OZY10"/>
      <c r="OZZ10"/>
      <c r="PAA10"/>
      <c r="PAB10"/>
      <c r="PAC10"/>
      <c r="PAD10"/>
      <c r="PAE10"/>
      <c r="PAF10"/>
      <c r="PAG10"/>
      <c r="PAH10"/>
      <c r="PAI10"/>
      <c r="PAJ10"/>
      <c r="PAK10"/>
      <c r="PAL10"/>
      <c r="PAM10"/>
      <c r="PAN10"/>
      <c r="PAO10"/>
      <c r="PAP10"/>
      <c r="PAQ10"/>
      <c r="PAR10"/>
      <c r="PAS10"/>
      <c r="PAT10"/>
      <c r="PAU10"/>
      <c r="PAV10"/>
      <c r="PAW10"/>
      <c r="PAX10"/>
      <c r="PAY10"/>
      <c r="PAZ10"/>
      <c r="PBA10"/>
      <c r="PBB10"/>
      <c r="PBC10"/>
      <c r="PBD10"/>
      <c r="PBE10"/>
      <c r="PBF10"/>
      <c r="PBG10"/>
      <c r="PBH10"/>
      <c r="PBI10"/>
      <c r="PBJ10"/>
      <c r="PBK10"/>
      <c r="PBL10"/>
      <c r="PBM10"/>
      <c r="PBN10"/>
      <c r="PBO10"/>
      <c r="PBP10"/>
      <c r="PBQ10"/>
      <c r="PBR10"/>
      <c r="PBS10"/>
      <c r="PBT10"/>
      <c r="PBU10"/>
      <c r="PBV10"/>
      <c r="PBW10"/>
      <c r="PBX10"/>
      <c r="PBY10"/>
      <c r="PBZ10"/>
      <c r="PCA10"/>
      <c r="PCB10"/>
      <c r="PCC10"/>
      <c r="PCD10"/>
      <c r="PCE10"/>
      <c r="PCF10"/>
      <c r="PCG10"/>
      <c r="PCH10"/>
      <c r="PCI10"/>
      <c r="PCJ10"/>
      <c r="PCK10"/>
      <c r="PCL10"/>
      <c r="PCM10"/>
      <c r="PCN10"/>
      <c r="PCO10"/>
      <c r="PCP10"/>
      <c r="PCQ10"/>
      <c r="PCR10"/>
      <c r="PCS10"/>
      <c r="PCT10"/>
      <c r="PCU10"/>
      <c r="PCV10"/>
      <c r="PCW10"/>
      <c r="PCX10"/>
      <c r="PCY10"/>
      <c r="PCZ10"/>
      <c r="PDA10"/>
      <c r="PDB10"/>
      <c r="PDC10"/>
      <c r="PDD10"/>
      <c r="PDE10"/>
      <c r="PDF10"/>
      <c r="PDG10"/>
      <c r="PDH10"/>
      <c r="PDI10"/>
      <c r="PDJ10"/>
      <c r="PDK10"/>
      <c r="PDL10"/>
      <c r="PDM10"/>
      <c r="PDN10"/>
      <c r="PDO10"/>
      <c r="PDP10"/>
      <c r="PDQ10"/>
      <c r="PDR10"/>
      <c r="PDS10"/>
      <c r="PDT10"/>
      <c r="PDU10"/>
      <c r="PDV10"/>
      <c r="PDW10"/>
      <c r="PDX10"/>
      <c r="PDY10"/>
      <c r="PDZ10"/>
      <c r="PEA10"/>
      <c r="PEB10"/>
      <c r="PEC10"/>
      <c r="PED10"/>
      <c r="PEE10"/>
      <c r="PEF10"/>
      <c r="PEG10"/>
      <c r="PEH10"/>
      <c r="PEI10"/>
      <c r="PEJ10"/>
      <c r="PEK10"/>
      <c r="PEL10"/>
      <c r="PEM10"/>
      <c r="PEN10"/>
      <c r="PEO10"/>
      <c r="PEP10"/>
      <c r="PEQ10"/>
      <c r="PER10"/>
      <c r="PES10"/>
      <c r="PET10"/>
      <c r="PEU10"/>
      <c r="PEV10"/>
      <c r="PEW10"/>
      <c r="PEX10"/>
      <c r="PEY10"/>
      <c r="PEZ10"/>
      <c r="PFA10"/>
      <c r="PFB10"/>
      <c r="PFC10"/>
      <c r="PFD10"/>
      <c r="PFE10"/>
      <c r="PFF10"/>
      <c r="PFG10"/>
      <c r="PFH10"/>
      <c r="PFI10"/>
      <c r="PFJ10"/>
      <c r="PFK10"/>
      <c r="PFL10"/>
      <c r="PFM10"/>
      <c r="PFN10"/>
      <c r="PFO10"/>
      <c r="PFP10"/>
      <c r="PFQ10"/>
      <c r="PFR10"/>
      <c r="PFS10"/>
      <c r="PFT10"/>
      <c r="PFU10"/>
      <c r="PFV10"/>
      <c r="PFW10"/>
      <c r="PFX10"/>
      <c r="PFY10"/>
      <c r="PFZ10"/>
      <c r="PGA10"/>
      <c r="PGB10"/>
      <c r="PGC10"/>
      <c r="PGD10"/>
      <c r="PGE10"/>
      <c r="PGF10"/>
      <c r="PGG10"/>
      <c r="PGH10"/>
      <c r="PGI10"/>
      <c r="PGJ10"/>
      <c r="PGK10"/>
      <c r="PGL10"/>
      <c r="PGM10"/>
      <c r="PGN10"/>
      <c r="PGO10"/>
      <c r="PGP10"/>
      <c r="PGQ10"/>
      <c r="PGR10"/>
      <c r="PGS10"/>
      <c r="PGT10"/>
      <c r="PGU10"/>
      <c r="PGV10"/>
      <c r="PGW10"/>
      <c r="PGX10"/>
      <c r="PGY10"/>
      <c r="PGZ10"/>
      <c r="PHA10"/>
      <c r="PHB10"/>
      <c r="PHC10"/>
      <c r="PHD10"/>
      <c r="PHE10"/>
      <c r="PHF10"/>
      <c r="PHG10"/>
      <c r="PHH10"/>
      <c r="PHI10"/>
      <c r="PHJ10"/>
      <c r="PHK10"/>
      <c r="PHL10"/>
      <c r="PHM10"/>
      <c r="PHN10"/>
      <c r="PHO10"/>
      <c r="PHP10"/>
      <c r="PHQ10"/>
      <c r="PHR10"/>
      <c r="PHS10"/>
      <c r="PHT10"/>
      <c r="PHU10"/>
      <c r="PHV10"/>
      <c r="PHW10"/>
      <c r="PHX10"/>
      <c r="PHY10"/>
      <c r="PHZ10"/>
      <c r="PIA10"/>
      <c r="PIB10"/>
      <c r="PIC10"/>
      <c r="PID10"/>
      <c r="PIE10"/>
      <c r="PIF10"/>
      <c r="PIG10"/>
      <c r="PIH10"/>
      <c r="PII10"/>
      <c r="PIJ10"/>
      <c r="PIK10"/>
      <c r="PIL10"/>
      <c r="PIM10"/>
      <c r="PIN10"/>
      <c r="PIO10"/>
      <c r="PIP10"/>
      <c r="PIQ10"/>
      <c r="PIR10"/>
      <c r="PIS10"/>
      <c r="PIT10"/>
      <c r="PIU10"/>
      <c r="PIV10"/>
      <c r="PIW10"/>
      <c r="PIX10"/>
      <c r="PIY10"/>
      <c r="PIZ10"/>
      <c r="PJA10"/>
      <c r="PJB10"/>
      <c r="PJC10"/>
      <c r="PJD10"/>
      <c r="PJE10"/>
      <c r="PJF10"/>
      <c r="PJG10"/>
      <c r="PJH10"/>
      <c r="PJI10"/>
      <c r="PJJ10"/>
      <c r="PJK10"/>
      <c r="PJL10"/>
      <c r="PJM10"/>
      <c r="PJN10"/>
      <c r="PJO10"/>
      <c r="PJP10"/>
      <c r="PJQ10"/>
      <c r="PJR10"/>
      <c r="PJS10"/>
      <c r="PJT10"/>
      <c r="PJU10"/>
      <c r="PJV10"/>
      <c r="PJW10"/>
      <c r="PJX10"/>
      <c r="PJY10"/>
      <c r="PJZ10"/>
      <c r="PKA10"/>
      <c r="PKB10"/>
      <c r="PKC10"/>
      <c r="PKD10"/>
      <c r="PKE10"/>
      <c r="PKF10"/>
      <c r="PKG10"/>
      <c r="PKH10"/>
      <c r="PKI10"/>
      <c r="PKJ10"/>
      <c r="PKK10"/>
      <c r="PKL10"/>
      <c r="PKM10"/>
      <c r="PKN10"/>
      <c r="PKO10"/>
      <c r="PKP10"/>
      <c r="PKQ10"/>
      <c r="PKR10"/>
      <c r="PKS10"/>
      <c r="PKT10"/>
      <c r="PKU10"/>
      <c r="PKV10"/>
      <c r="PKW10"/>
      <c r="PKX10"/>
      <c r="PKY10"/>
      <c r="PKZ10"/>
      <c r="PLA10"/>
      <c r="PLB10"/>
      <c r="PLC10"/>
      <c r="PLD10"/>
      <c r="PLE10"/>
      <c r="PLF10"/>
      <c r="PLG10"/>
      <c r="PLH10"/>
      <c r="PLI10"/>
      <c r="PLJ10"/>
      <c r="PLK10"/>
      <c r="PLL10"/>
      <c r="PLM10"/>
      <c r="PLN10"/>
      <c r="PLO10"/>
      <c r="PLP10"/>
      <c r="PLQ10"/>
      <c r="PLR10"/>
      <c r="PLS10"/>
      <c r="PLT10"/>
      <c r="PLU10"/>
      <c r="PLV10"/>
      <c r="PLW10"/>
      <c r="PLX10"/>
      <c r="PLY10"/>
      <c r="PLZ10"/>
      <c r="PMA10"/>
      <c r="PMB10"/>
      <c r="PMC10"/>
      <c r="PMD10"/>
      <c r="PME10"/>
      <c r="PMF10"/>
      <c r="PMG10"/>
      <c r="PMH10"/>
      <c r="PMI10"/>
      <c r="PMJ10"/>
      <c r="PMK10"/>
      <c r="PML10"/>
      <c r="PMM10"/>
      <c r="PMN10"/>
      <c r="PMO10"/>
      <c r="PMP10"/>
      <c r="PMQ10"/>
      <c r="PMR10"/>
      <c r="PMS10"/>
      <c r="PMT10"/>
      <c r="PMU10"/>
      <c r="PMV10"/>
      <c r="PMW10"/>
      <c r="PMX10"/>
      <c r="PMY10"/>
      <c r="PMZ10"/>
      <c r="PNA10"/>
      <c r="PNB10"/>
      <c r="PNC10"/>
      <c r="PND10"/>
      <c r="PNE10"/>
      <c r="PNF10"/>
      <c r="PNG10"/>
      <c r="PNH10"/>
      <c r="PNI10"/>
      <c r="PNJ10"/>
      <c r="PNK10"/>
      <c r="PNL10"/>
      <c r="PNM10"/>
      <c r="PNN10"/>
      <c r="PNO10"/>
      <c r="PNP10"/>
      <c r="PNQ10"/>
      <c r="PNR10"/>
      <c r="PNS10"/>
      <c r="PNT10"/>
      <c r="PNU10"/>
      <c r="PNV10"/>
      <c r="PNW10"/>
      <c r="PNX10"/>
      <c r="PNY10"/>
      <c r="PNZ10"/>
      <c r="POA10"/>
      <c r="POB10"/>
      <c r="POC10"/>
      <c r="POD10"/>
      <c r="POE10"/>
      <c r="POF10"/>
      <c r="POG10"/>
      <c r="POH10"/>
      <c r="POI10"/>
      <c r="POJ10"/>
      <c r="POK10"/>
      <c r="POL10"/>
      <c r="POM10"/>
      <c r="PON10"/>
      <c r="POO10"/>
      <c r="POP10"/>
      <c r="POQ10"/>
      <c r="POR10"/>
      <c r="POS10"/>
      <c r="POT10"/>
      <c r="POU10"/>
      <c r="POV10"/>
      <c r="POW10"/>
      <c r="POX10"/>
      <c r="POY10"/>
      <c r="POZ10"/>
      <c r="PPA10"/>
      <c r="PPB10"/>
      <c r="PPC10"/>
      <c r="PPD10"/>
      <c r="PPE10"/>
      <c r="PPF10"/>
      <c r="PPG10"/>
      <c r="PPH10"/>
      <c r="PPI10"/>
      <c r="PPJ10"/>
      <c r="PPK10"/>
      <c r="PPL10"/>
      <c r="PPM10"/>
      <c r="PPN10"/>
      <c r="PPO10"/>
      <c r="PPP10"/>
      <c r="PPQ10"/>
      <c r="PPR10"/>
      <c r="PPS10"/>
      <c r="PPT10"/>
      <c r="PPU10"/>
      <c r="PPV10"/>
      <c r="PPW10"/>
      <c r="PPX10"/>
      <c r="PPY10"/>
      <c r="PPZ10"/>
      <c r="PQA10"/>
      <c r="PQB10"/>
      <c r="PQC10"/>
      <c r="PQD10"/>
      <c r="PQE10"/>
      <c r="PQF10"/>
      <c r="PQG10"/>
      <c r="PQH10"/>
      <c r="PQI10"/>
      <c r="PQJ10"/>
      <c r="PQK10"/>
      <c r="PQL10"/>
      <c r="PQM10"/>
      <c r="PQN10"/>
      <c r="PQO10"/>
      <c r="PQP10"/>
      <c r="PQQ10"/>
      <c r="PQR10"/>
      <c r="PQS10"/>
      <c r="PQT10"/>
      <c r="PQU10"/>
      <c r="PQV10"/>
      <c r="PQW10"/>
      <c r="PQX10"/>
      <c r="PQY10"/>
      <c r="PQZ10"/>
      <c r="PRA10"/>
      <c r="PRB10"/>
      <c r="PRC10"/>
      <c r="PRD10"/>
      <c r="PRE10"/>
      <c r="PRF10"/>
      <c r="PRG10"/>
      <c r="PRH10"/>
      <c r="PRI10"/>
      <c r="PRJ10"/>
      <c r="PRK10"/>
      <c r="PRL10"/>
      <c r="PRM10"/>
      <c r="PRN10"/>
      <c r="PRO10"/>
      <c r="PRP10"/>
      <c r="PRQ10"/>
      <c r="PRR10"/>
      <c r="PRS10"/>
      <c r="PRT10"/>
      <c r="PRU10"/>
      <c r="PRV10"/>
      <c r="PRW10"/>
      <c r="PRX10"/>
      <c r="PRY10"/>
      <c r="PRZ10"/>
      <c r="PSA10"/>
      <c r="PSB10"/>
      <c r="PSC10"/>
      <c r="PSD10"/>
      <c r="PSE10"/>
      <c r="PSF10"/>
      <c r="PSG10"/>
      <c r="PSH10"/>
      <c r="PSI10"/>
      <c r="PSJ10"/>
      <c r="PSK10"/>
      <c r="PSL10"/>
      <c r="PSM10"/>
      <c r="PSN10"/>
      <c r="PSO10"/>
      <c r="PSP10"/>
      <c r="PSQ10"/>
      <c r="PSR10"/>
      <c r="PSS10"/>
      <c r="PST10"/>
      <c r="PSU10"/>
      <c r="PSV10"/>
      <c r="PSW10"/>
      <c r="PSX10"/>
      <c r="PSY10"/>
      <c r="PSZ10"/>
      <c r="PTA10"/>
      <c r="PTB10"/>
      <c r="PTC10"/>
      <c r="PTD10"/>
      <c r="PTE10"/>
      <c r="PTF10"/>
      <c r="PTG10"/>
      <c r="PTH10"/>
      <c r="PTI10"/>
      <c r="PTJ10"/>
      <c r="PTK10"/>
      <c r="PTL10"/>
      <c r="PTM10"/>
      <c r="PTN10"/>
      <c r="PTO10"/>
      <c r="PTP10"/>
      <c r="PTQ10"/>
      <c r="PTR10"/>
      <c r="PTS10"/>
      <c r="PTT10"/>
      <c r="PTU10"/>
      <c r="PTV10"/>
      <c r="PTW10"/>
      <c r="PTX10"/>
      <c r="PTY10"/>
      <c r="PTZ10"/>
      <c r="PUA10"/>
      <c r="PUB10"/>
      <c r="PUC10"/>
      <c r="PUD10"/>
      <c r="PUE10"/>
      <c r="PUF10"/>
      <c r="PUG10"/>
      <c r="PUH10"/>
      <c r="PUI10"/>
      <c r="PUJ10"/>
      <c r="PUK10"/>
      <c r="PUL10"/>
      <c r="PUM10"/>
      <c r="PUN10"/>
      <c r="PUO10"/>
      <c r="PUP10"/>
      <c r="PUQ10"/>
      <c r="PUR10"/>
      <c r="PUS10"/>
      <c r="PUT10"/>
      <c r="PUU10"/>
      <c r="PUV10"/>
      <c r="PUW10"/>
      <c r="PUX10"/>
      <c r="PUY10"/>
      <c r="PUZ10"/>
      <c r="PVA10"/>
      <c r="PVB10"/>
      <c r="PVC10"/>
      <c r="PVD10"/>
      <c r="PVE10"/>
      <c r="PVF10"/>
      <c r="PVG10"/>
      <c r="PVH10"/>
      <c r="PVI10"/>
      <c r="PVJ10"/>
      <c r="PVK10"/>
      <c r="PVL10"/>
      <c r="PVM10"/>
      <c r="PVN10"/>
      <c r="PVO10"/>
      <c r="PVP10"/>
      <c r="PVQ10"/>
      <c r="PVR10"/>
      <c r="PVS10"/>
      <c r="PVT10"/>
      <c r="PVU10"/>
      <c r="PVV10"/>
      <c r="PVW10"/>
      <c r="PVX10"/>
      <c r="PVY10"/>
      <c r="PVZ10"/>
      <c r="PWA10"/>
      <c r="PWB10"/>
      <c r="PWC10"/>
      <c r="PWD10"/>
      <c r="PWE10"/>
      <c r="PWF10"/>
      <c r="PWG10"/>
      <c r="PWH10"/>
      <c r="PWI10"/>
      <c r="PWJ10"/>
      <c r="PWK10"/>
      <c r="PWL10"/>
      <c r="PWM10"/>
      <c r="PWN10"/>
      <c r="PWO10"/>
      <c r="PWP10"/>
      <c r="PWQ10"/>
      <c r="PWR10"/>
      <c r="PWS10"/>
      <c r="PWT10"/>
      <c r="PWU10"/>
      <c r="PWV10"/>
      <c r="PWW10"/>
      <c r="PWX10"/>
      <c r="PWY10"/>
      <c r="PWZ10"/>
      <c r="PXA10"/>
      <c r="PXB10"/>
      <c r="PXC10"/>
      <c r="PXD10"/>
      <c r="PXE10"/>
      <c r="PXF10"/>
      <c r="PXG10"/>
      <c r="PXH10"/>
      <c r="PXI10"/>
      <c r="PXJ10"/>
      <c r="PXK10"/>
      <c r="PXL10"/>
      <c r="PXM10"/>
      <c r="PXN10"/>
      <c r="PXO10"/>
      <c r="PXP10"/>
      <c r="PXQ10"/>
      <c r="PXR10"/>
      <c r="PXS10"/>
      <c r="PXT10"/>
      <c r="PXU10"/>
      <c r="PXV10"/>
      <c r="PXW10"/>
      <c r="PXX10"/>
      <c r="PXY10"/>
      <c r="PXZ10"/>
      <c r="PYA10"/>
      <c r="PYB10"/>
      <c r="PYC10"/>
      <c r="PYD10"/>
      <c r="PYE10"/>
      <c r="PYF10"/>
      <c r="PYG10"/>
      <c r="PYH10"/>
      <c r="PYI10"/>
      <c r="PYJ10"/>
      <c r="PYK10"/>
      <c r="PYL10"/>
      <c r="PYM10"/>
      <c r="PYN10"/>
      <c r="PYO10"/>
      <c r="PYP10"/>
      <c r="PYQ10"/>
      <c r="PYR10"/>
      <c r="PYS10"/>
      <c r="PYT10"/>
      <c r="PYU10"/>
      <c r="PYV10"/>
      <c r="PYW10"/>
      <c r="PYX10"/>
      <c r="PYY10"/>
      <c r="PYZ10"/>
      <c r="PZA10"/>
      <c r="PZB10"/>
      <c r="PZC10"/>
      <c r="PZD10"/>
      <c r="PZE10"/>
      <c r="PZF10"/>
      <c r="PZG10"/>
      <c r="PZH10"/>
      <c r="PZI10"/>
      <c r="PZJ10"/>
      <c r="PZK10"/>
      <c r="PZL10"/>
      <c r="PZM10"/>
      <c r="PZN10"/>
      <c r="PZO10"/>
      <c r="PZP10"/>
      <c r="PZQ10"/>
      <c r="PZR10"/>
      <c r="PZS10"/>
      <c r="PZT10"/>
      <c r="PZU10"/>
      <c r="PZV10"/>
      <c r="PZW10"/>
      <c r="PZX10"/>
      <c r="PZY10"/>
      <c r="PZZ10"/>
      <c r="QAA10"/>
      <c r="QAB10"/>
      <c r="QAC10"/>
      <c r="QAD10"/>
      <c r="QAE10"/>
      <c r="QAF10"/>
      <c r="QAG10"/>
      <c r="QAH10"/>
      <c r="QAI10"/>
      <c r="QAJ10"/>
      <c r="QAK10"/>
      <c r="QAL10"/>
      <c r="QAM10"/>
      <c r="QAN10"/>
      <c r="QAO10"/>
      <c r="QAP10"/>
      <c r="QAQ10"/>
      <c r="QAR10"/>
      <c r="QAS10"/>
      <c r="QAT10"/>
      <c r="QAU10"/>
      <c r="QAV10"/>
      <c r="QAW10"/>
      <c r="QAX10"/>
      <c r="QAY10"/>
      <c r="QAZ10"/>
      <c r="QBA10"/>
      <c r="QBB10"/>
      <c r="QBC10"/>
      <c r="QBD10"/>
      <c r="QBE10"/>
      <c r="QBF10"/>
      <c r="QBG10"/>
      <c r="QBH10"/>
      <c r="QBI10"/>
      <c r="QBJ10"/>
      <c r="QBK10"/>
      <c r="QBL10"/>
      <c r="QBM10"/>
      <c r="QBN10"/>
      <c r="QBO10"/>
      <c r="QBP10"/>
      <c r="QBQ10"/>
      <c r="QBR10"/>
      <c r="QBS10"/>
      <c r="QBT10"/>
      <c r="QBU10"/>
      <c r="QBV10"/>
      <c r="QBW10"/>
      <c r="QBX10"/>
      <c r="QBY10"/>
      <c r="QBZ10"/>
      <c r="QCA10"/>
      <c r="QCB10"/>
      <c r="QCC10"/>
      <c r="QCD10"/>
      <c r="QCE10"/>
      <c r="QCF10"/>
      <c r="QCG10"/>
      <c r="QCH10"/>
      <c r="QCI10"/>
      <c r="QCJ10"/>
      <c r="QCK10"/>
      <c r="QCL10"/>
      <c r="QCM10"/>
      <c r="QCN10"/>
      <c r="QCO10"/>
      <c r="QCP10"/>
      <c r="QCQ10"/>
      <c r="QCR10"/>
      <c r="QCS10"/>
      <c r="QCT10"/>
      <c r="QCU10"/>
      <c r="QCV10"/>
      <c r="QCW10"/>
      <c r="QCX10"/>
      <c r="QCY10"/>
      <c r="QCZ10"/>
      <c r="QDA10"/>
      <c r="QDB10"/>
      <c r="QDC10"/>
      <c r="QDD10"/>
      <c r="QDE10"/>
      <c r="QDF10"/>
      <c r="QDG10"/>
      <c r="QDH10"/>
      <c r="QDI10"/>
      <c r="QDJ10"/>
      <c r="QDK10"/>
      <c r="QDL10"/>
      <c r="QDM10"/>
      <c r="QDN10"/>
      <c r="QDO10"/>
      <c r="QDP10"/>
      <c r="QDQ10"/>
      <c r="QDR10"/>
      <c r="QDS10"/>
      <c r="QDT10"/>
      <c r="QDU10"/>
      <c r="QDV10"/>
      <c r="QDW10"/>
      <c r="QDX10"/>
      <c r="QDY10"/>
      <c r="QDZ10"/>
      <c r="QEA10"/>
      <c r="QEB10"/>
      <c r="QEC10"/>
      <c r="QED10"/>
      <c r="QEE10"/>
      <c r="QEF10"/>
      <c r="QEG10"/>
      <c r="QEH10"/>
      <c r="QEI10"/>
      <c r="QEJ10"/>
      <c r="QEK10"/>
      <c r="QEL10"/>
      <c r="QEM10"/>
      <c r="QEN10"/>
      <c r="QEO10"/>
      <c r="QEP10"/>
      <c r="QEQ10"/>
      <c r="QER10"/>
      <c r="QES10"/>
      <c r="QET10"/>
      <c r="QEU10"/>
      <c r="QEV10"/>
      <c r="QEW10"/>
      <c r="QEX10"/>
      <c r="QEY10"/>
      <c r="QEZ10"/>
      <c r="QFA10"/>
      <c r="QFB10"/>
      <c r="QFC10"/>
      <c r="QFD10"/>
      <c r="QFE10"/>
      <c r="QFF10"/>
      <c r="QFG10"/>
      <c r="QFH10"/>
      <c r="QFI10"/>
      <c r="QFJ10"/>
      <c r="QFK10"/>
      <c r="QFL10"/>
      <c r="QFM10"/>
      <c r="QFN10"/>
      <c r="QFO10"/>
      <c r="QFP10"/>
      <c r="QFQ10"/>
      <c r="QFR10"/>
      <c r="QFS10"/>
      <c r="QFT10"/>
      <c r="QFU10"/>
      <c r="QFV10"/>
      <c r="QFW10"/>
      <c r="QFX10"/>
      <c r="QFY10"/>
      <c r="QFZ10"/>
      <c r="QGA10"/>
      <c r="QGB10"/>
      <c r="QGC10"/>
      <c r="QGD10"/>
      <c r="QGE10"/>
      <c r="QGF10"/>
      <c r="QGG10"/>
      <c r="QGH10"/>
      <c r="QGI10"/>
      <c r="QGJ10"/>
      <c r="QGK10"/>
      <c r="QGL10"/>
      <c r="QGM10"/>
      <c r="QGN10"/>
      <c r="QGO10"/>
      <c r="QGP10"/>
      <c r="QGQ10"/>
      <c r="QGR10"/>
      <c r="QGS10"/>
      <c r="QGT10"/>
      <c r="QGU10"/>
      <c r="QGV10"/>
      <c r="QGW10"/>
      <c r="QGX10"/>
      <c r="QGY10"/>
      <c r="QGZ10"/>
      <c r="QHA10"/>
      <c r="QHB10"/>
      <c r="QHC10"/>
      <c r="QHD10"/>
      <c r="QHE10"/>
      <c r="QHF10"/>
      <c r="QHG10"/>
      <c r="QHH10"/>
      <c r="QHI10"/>
      <c r="QHJ10"/>
      <c r="QHK10"/>
      <c r="QHL10"/>
      <c r="QHM10"/>
      <c r="QHN10"/>
      <c r="QHO10"/>
      <c r="QHP10"/>
      <c r="QHQ10"/>
      <c r="QHR10"/>
      <c r="QHS10"/>
      <c r="QHT10"/>
      <c r="QHU10"/>
      <c r="QHV10"/>
      <c r="QHW10"/>
      <c r="QHX10"/>
      <c r="QHY10"/>
      <c r="QHZ10"/>
      <c r="QIA10"/>
      <c r="QIB10"/>
      <c r="QIC10"/>
      <c r="QID10"/>
      <c r="QIE10"/>
      <c r="QIF10"/>
      <c r="QIG10"/>
      <c r="QIH10"/>
      <c r="QII10"/>
      <c r="QIJ10"/>
      <c r="QIK10"/>
      <c r="QIL10"/>
      <c r="QIM10"/>
      <c r="QIN10"/>
      <c r="QIO10"/>
      <c r="QIP10"/>
      <c r="QIQ10"/>
      <c r="QIR10"/>
      <c r="QIS10"/>
      <c r="QIT10"/>
      <c r="QIU10"/>
      <c r="QIV10"/>
      <c r="QIW10"/>
      <c r="QIX10"/>
      <c r="QIY10"/>
      <c r="QIZ10"/>
      <c r="QJA10"/>
      <c r="QJB10"/>
      <c r="QJC10"/>
      <c r="QJD10"/>
      <c r="QJE10"/>
      <c r="QJF10"/>
      <c r="QJG10"/>
      <c r="QJH10"/>
      <c r="QJI10"/>
      <c r="QJJ10"/>
      <c r="QJK10"/>
      <c r="QJL10"/>
      <c r="QJM10"/>
      <c r="QJN10"/>
      <c r="QJO10"/>
      <c r="QJP10"/>
      <c r="QJQ10"/>
      <c r="QJR10"/>
      <c r="QJS10"/>
      <c r="QJT10"/>
      <c r="QJU10"/>
      <c r="QJV10"/>
      <c r="QJW10"/>
      <c r="QJX10"/>
      <c r="QJY10"/>
      <c r="QJZ10"/>
      <c r="QKA10"/>
      <c r="QKB10"/>
      <c r="QKC10"/>
      <c r="QKD10"/>
      <c r="QKE10"/>
      <c r="QKF10"/>
      <c r="QKG10"/>
      <c r="QKH10"/>
      <c r="QKI10"/>
      <c r="QKJ10"/>
      <c r="QKK10"/>
      <c r="QKL10"/>
      <c r="QKM10"/>
      <c r="QKN10"/>
      <c r="QKO10"/>
      <c r="QKP10"/>
      <c r="QKQ10"/>
      <c r="QKR10"/>
      <c r="QKS10"/>
      <c r="QKT10"/>
      <c r="QKU10"/>
      <c r="QKV10"/>
      <c r="QKW10"/>
      <c r="QKX10"/>
      <c r="QKY10"/>
      <c r="QKZ10"/>
      <c r="QLA10"/>
      <c r="QLB10"/>
      <c r="QLC10"/>
      <c r="QLD10"/>
      <c r="QLE10"/>
      <c r="QLF10"/>
      <c r="QLG10"/>
      <c r="QLH10"/>
      <c r="QLI10"/>
      <c r="QLJ10"/>
      <c r="QLK10"/>
      <c r="QLL10"/>
      <c r="QLM10"/>
      <c r="QLN10"/>
      <c r="QLO10"/>
      <c r="QLP10"/>
      <c r="QLQ10"/>
      <c r="QLR10"/>
      <c r="QLS10"/>
      <c r="QLT10"/>
      <c r="QLU10"/>
      <c r="QLV10"/>
      <c r="QLW10"/>
      <c r="QLX10"/>
      <c r="QLY10"/>
      <c r="QLZ10"/>
      <c r="QMA10"/>
      <c r="QMB10"/>
      <c r="QMC10"/>
      <c r="QMD10"/>
      <c r="QME10"/>
      <c r="QMF10"/>
      <c r="QMG10"/>
      <c r="QMH10"/>
      <c r="QMI10"/>
      <c r="QMJ10"/>
      <c r="QMK10"/>
      <c r="QML10"/>
      <c r="QMM10"/>
      <c r="QMN10"/>
      <c r="QMO10"/>
      <c r="QMP10"/>
      <c r="QMQ10"/>
      <c r="QMR10"/>
      <c r="QMS10"/>
      <c r="QMT10"/>
      <c r="QMU10"/>
      <c r="QMV10"/>
      <c r="QMW10"/>
      <c r="QMX10"/>
      <c r="QMY10"/>
      <c r="QMZ10"/>
      <c r="QNA10"/>
      <c r="QNB10"/>
      <c r="QNC10"/>
      <c r="QND10"/>
      <c r="QNE10"/>
      <c r="QNF10"/>
      <c r="QNG10"/>
      <c r="QNH10"/>
      <c r="QNI10"/>
      <c r="QNJ10"/>
      <c r="QNK10"/>
      <c r="QNL10"/>
      <c r="QNM10"/>
      <c r="QNN10"/>
      <c r="QNO10"/>
      <c r="QNP10"/>
      <c r="QNQ10"/>
      <c r="QNR10"/>
      <c r="QNS10"/>
      <c r="QNT10"/>
      <c r="QNU10"/>
      <c r="QNV10"/>
      <c r="QNW10"/>
      <c r="QNX10"/>
      <c r="QNY10"/>
      <c r="QNZ10"/>
      <c r="QOA10"/>
      <c r="QOB10"/>
      <c r="QOC10"/>
      <c r="QOD10"/>
      <c r="QOE10"/>
      <c r="QOF10"/>
      <c r="QOG10"/>
      <c r="QOH10"/>
      <c r="QOI10"/>
      <c r="QOJ10"/>
      <c r="QOK10"/>
      <c r="QOL10"/>
      <c r="QOM10"/>
      <c r="QON10"/>
      <c r="QOO10"/>
      <c r="QOP10"/>
      <c r="QOQ10"/>
      <c r="QOR10"/>
      <c r="QOS10"/>
      <c r="QOT10"/>
      <c r="QOU10"/>
      <c r="QOV10"/>
      <c r="QOW10"/>
      <c r="QOX10"/>
      <c r="QOY10"/>
      <c r="QOZ10"/>
      <c r="QPA10"/>
      <c r="QPB10"/>
      <c r="QPC10"/>
      <c r="QPD10"/>
      <c r="QPE10"/>
      <c r="QPF10"/>
      <c r="QPG10"/>
      <c r="QPH10"/>
      <c r="QPI10"/>
      <c r="QPJ10"/>
      <c r="QPK10"/>
      <c r="QPL10"/>
      <c r="QPM10"/>
      <c r="QPN10"/>
      <c r="QPO10"/>
      <c r="QPP10"/>
      <c r="QPQ10"/>
      <c r="QPR10"/>
      <c r="QPS10"/>
      <c r="QPT10"/>
      <c r="QPU10"/>
      <c r="QPV10"/>
      <c r="QPW10"/>
      <c r="QPX10"/>
      <c r="QPY10"/>
      <c r="QPZ10"/>
      <c r="QQA10"/>
      <c r="QQB10"/>
      <c r="QQC10"/>
      <c r="QQD10"/>
      <c r="QQE10"/>
      <c r="QQF10"/>
      <c r="QQG10"/>
      <c r="QQH10"/>
      <c r="QQI10"/>
      <c r="QQJ10"/>
      <c r="QQK10"/>
      <c r="QQL10"/>
      <c r="QQM10"/>
      <c r="QQN10"/>
      <c r="QQO10"/>
      <c r="QQP10"/>
      <c r="QQQ10"/>
      <c r="QQR10"/>
      <c r="QQS10"/>
      <c r="QQT10"/>
      <c r="QQU10"/>
      <c r="QQV10"/>
      <c r="QQW10"/>
      <c r="QQX10"/>
      <c r="QQY10"/>
      <c r="QQZ10"/>
      <c r="QRA10"/>
      <c r="QRB10"/>
      <c r="QRC10"/>
      <c r="QRD10"/>
      <c r="QRE10"/>
      <c r="QRF10"/>
      <c r="QRG10"/>
      <c r="QRH10"/>
      <c r="QRI10"/>
      <c r="QRJ10"/>
      <c r="QRK10"/>
      <c r="QRL10"/>
      <c r="QRM10"/>
      <c r="QRN10"/>
      <c r="QRO10"/>
      <c r="QRP10"/>
      <c r="QRQ10"/>
      <c r="QRR10"/>
      <c r="QRS10"/>
      <c r="QRT10"/>
      <c r="QRU10"/>
      <c r="QRV10"/>
      <c r="QRW10"/>
      <c r="QRX10"/>
      <c r="QRY10"/>
      <c r="QRZ10"/>
      <c r="QSA10"/>
      <c r="QSB10"/>
      <c r="QSC10"/>
      <c r="QSD10"/>
      <c r="QSE10"/>
      <c r="QSF10"/>
      <c r="QSG10"/>
      <c r="QSH10"/>
      <c r="QSI10"/>
      <c r="QSJ10"/>
      <c r="QSK10"/>
      <c r="QSL10"/>
      <c r="QSM10"/>
      <c r="QSN10"/>
      <c r="QSO10"/>
      <c r="QSP10"/>
      <c r="QSQ10"/>
      <c r="QSR10"/>
      <c r="QSS10"/>
      <c r="QST10"/>
      <c r="QSU10"/>
      <c r="QSV10"/>
      <c r="QSW10"/>
      <c r="QSX10"/>
      <c r="QSY10"/>
      <c r="QSZ10"/>
      <c r="QTA10"/>
      <c r="QTB10"/>
      <c r="QTC10"/>
      <c r="QTD10"/>
      <c r="QTE10"/>
      <c r="QTF10"/>
      <c r="QTG10"/>
      <c r="QTH10"/>
      <c r="QTI10"/>
      <c r="QTJ10"/>
      <c r="QTK10"/>
      <c r="QTL10"/>
      <c r="QTM10"/>
      <c r="QTN10"/>
      <c r="QTO10"/>
      <c r="QTP10"/>
      <c r="QTQ10"/>
      <c r="QTR10"/>
      <c r="QTS10"/>
      <c r="QTT10"/>
      <c r="QTU10"/>
      <c r="QTV10"/>
      <c r="QTW10"/>
      <c r="QTX10"/>
      <c r="QTY10"/>
      <c r="QTZ10"/>
      <c r="QUA10"/>
      <c r="QUB10"/>
      <c r="QUC10"/>
      <c r="QUD10"/>
      <c r="QUE10"/>
      <c r="QUF10"/>
      <c r="QUG10"/>
      <c r="QUH10"/>
      <c r="QUI10"/>
      <c r="QUJ10"/>
      <c r="QUK10"/>
      <c r="QUL10"/>
      <c r="QUM10"/>
      <c r="QUN10"/>
      <c r="QUO10"/>
      <c r="QUP10"/>
      <c r="QUQ10"/>
      <c r="QUR10"/>
      <c r="QUS10"/>
      <c r="QUT10"/>
      <c r="QUU10"/>
      <c r="QUV10"/>
      <c r="QUW10"/>
      <c r="QUX10"/>
      <c r="QUY10"/>
      <c r="QUZ10"/>
      <c r="QVA10"/>
      <c r="QVB10"/>
      <c r="QVC10"/>
      <c r="QVD10"/>
      <c r="QVE10"/>
      <c r="QVF10"/>
      <c r="QVG10"/>
      <c r="QVH10"/>
      <c r="QVI10"/>
      <c r="QVJ10"/>
      <c r="QVK10"/>
      <c r="QVL10"/>
      <c r="QVM10"/>
      <c r="QVN10"/>
      <c r="QVO10"/>
      <c r="QVP10"/>
      <c r="QVQ10"/>
      <c r="QVR10"/>
      <c r="QVS10"/>
      <c r="QVT10"/>
      <c r="QVU10"/>
      <c r="QVV10"/>
      <c r="QVW10"/>
      <c r="QVX10"/>
      <c r="QVY10"/>
      <c r="QVZ10"/>
      <c r="QWA10"/>
      <c r="QWB10"/>
      <c r="QWC10"/>
      <c r="QWD10"/>
      <c r="QWE10"/>
      <c r="QWF10"/>
      <c r="QWG10"/>
      <c r="QWH10"/>
      <c r="QWI10"/>
      <c r="QWJ10"/>
      <c r="QWK10"/>
      <c r="QWL10"/>
      <c r="QWM10"/>
      <c r="QWN10"/>
      <c r="QWO10"/>
      <c r="QWP10"/>
      <c r="QWQ10"/>
      <c r="QWR10"/>
      <c r="QWS10"/>
      <c r="QWT10"/>
      <c r="QWU10"/>
      <c r="QWV10"/>
      <c r="QWW10"/>
      <c r="QWX10"/>
      <c r="QWY10"/>
      <c r="QWZ10"/>
      <c r="QXA10"/>
      <c r="QXB10"/>
      <c r="QXC10"/>
      <c r="QXD10"/>
      <c r="QXE10"/>
      <c r="QXF10"/>
      <c r="QXG10"/>
      <c r="QXH10"/>
      <c r="QXI10"/>
      <c r="QXJ10"/>
      <c r="QXK10"/>
      <c r="QXL10"/>
      <c r="QXM10"/>
      <c r="QXN10"/>
      <c r="QXO10"/>
      <c r="QXP10"/>
      <c r="QXQ10"/>
      <c r="QXR10"/>
      <c r="QXS10"/>
      <c r="QXT10"/>
      <c r="QXU10"/>
      <c r="QXV10"/>
      <c r="QXW10"/>
      <c r="QXX10"/>
      <c r="QXY10"/>
      <c r="QXZ10"/>
      <c r="QYA10"/>
      <c r="QYB10"/>
      <c r="QYC10"/>
      <c r="QYD10"/>
      <c r="QYE10"/>
      <c r="QYF10"/>
      <c r="QYG10"/>
      <c r="QYH10"/>
      <c r="QYI10"/>
      <c r="QYJ10"/>
      <c r="QYK10"/>
      <c r="QYL10"/>
      <c r="QYM10"/>
      <c r="QYN10"/>
      <c r="QYO10"/>
      <c r="QYP10"/>
      <c r="QYQ10"/>
      <c r="QYR10"/>
      <c r="QYS10"/>
      <c r="QYT10"/>
      <c r="QYU10"/>
      <c r="QYV10"/>
      <c r="QYW10"/>
      <c r="QYX10"/>
      <c r="QYY10"/>
      <c r="QYZ10"/>
      <c r="QZA10"/>
      <c r="QZB10"/>
      <c r="QZC10"/>
      <c r="QZD10"/>
      <c r="QZE10"/>
      <c r="QZF10"/>
      <c r="QZG10"/>
      <c r="QZH10"/>
      <c r="QZI10"/>
      <c r="QZJ10"/>
      <c r="QZK10"/>
      <c r="QZL10"/>
      <c r="QZM10"/>
      <c r="QZN10"/>
      <c r="QZO10"/>
      <c r="QZP10"/>
      <c r="QZQ10"/>
      <c r="QZR10"/>
      <c r="QZS10"/>
      <c r="QZT10"/>
      <c r="QZU10"/>
      <c r="QZV10"/>
      <c r="QZW10"/>
      <c r="QZX10"/>
      <c r="QZY10"/>
      <c r="QZZ10"/>
      <c r="RAA10"/>
      <c r="RAB10"/>
      <c r="RAC10"/>
      <c r="RAD10"/>
      <c r="RAE10"/>
      <c r="RAF10"/>
      <c r="RAG10"/>
      <c r="RAH10"/>
      <c r="RAI10"/>
      <c r="RAJ10"/>
      <c r="RAK10"/>
      <c r="RAL10"/>
      <c r="RAM10"/>
      <c r="RAN10"/>
      <c r="RAO10"/>
      <c r="RAP10"/>
      <c r="RAQ10"/>
      <c r="RAR10"/>
      <c r="RAS10"/>
      <c r="RAT10"/>
      <c r="RAU10"/>
      <c r="RAV10"/>
      <c r="RAW10"/>
      <c r="RAX10"/>
      <c r="RAY10"/>
      <c r="RAZ10"/>
      <c r="RBA10"/>
      <c r="RBB10"/>
      <c r="RBC10"/>
      <c r="RBD10"/>
      <c r="RBE10"/>
      <c r="RBF10"/>
      <c r="RBG10"/>
      <c r="RBH10"/>
      <c r="RBI10"/>
      <c r="RBJ10"/>
      <c r="RBK10"/>
      <c r="RBL10"/>
      <c r="RBM10"/>
      <c r="RBN10"/>
      <c r="RBO10"/>
      <c r="RBP10"/>
      <c r="RBQ10"/>
      <c r="RBR10"/>
      <c r="RBS10"/>
      <c r="RBT10"/>
      <c r="RBU10"/>
      <c r="RBV10"/>
      <c r="RBW10"/>
      <c r="RBX10"/>
      <c r="RBY10"/>
      <c r="RBZ10"/>
      <c r="RCA10"/>
      <c r="RCB10"/>
      <c r="RCC10"/>
      <c r="RCD10"/>
      <c r="RCE10"/>
      <c r="RCF10"/>
      <c r="RCG10"/>
      <c r="RCH10"/>
      <c r="RCI10"/>
      <c r="RCJ10"/>
      <c r="RCK10"/>
      <c r="RCL10"/>
      <c r="RCM10"/>
      <c r="RCN10"/>
      <c r="RCO10"/>
      <c r="RCP10"/>
      <c r="RCQ10"/>
      <c r="RCR10"/>
      <c r="RCS10"/>
      <c r="RCT10"/>
      <c r="RCU10"/>
      <c r="RCV10"/>
      <c r="RCW10"/>
      <c r="RCX10"/>
      <c r="RCY10"/>
      <c r="RCZ10"/>
      <c r="RDA10"/>
      <c r="RDB10"/>
      <c r="RDC10"/>
      <c r="RDD10"/>
      <c r="RDE10"/>
      <c r="RDF10"/>
      <c r="RDG10"/>
      <c r="RDH10"/>
      <c r="RDI10"/>
      <c r="RDJ10"/>
      <c r="RDK10"/>
      <c r="RDL10"/>
      <c r="RDM10"/>
      <c r="RDN10"/>
      <c r="RDO10"/>
      <c r="RDP10"/>
      <c r="RDQ10"/>
      <c r="RDR10"/>
      <c r="RDS10"/>
      <c r="RDT10"/>
      <c r="RDU10"/>
      <c r="RDV10"/>
      <c r="RDW10"/>
      <c r="RDX10"/>
      <c r="RDY10"/>
      <c r="RDZ10"/>
      <c r="REA10"/>
      <c r="REB10"/>
      <c r="REC10"/>
      <c r="RED10"/>
      <c r="REE10"/>
      <c r="REF10"/>
      <c r="REG10"/>
      <c r="REH10"/>
      <c r="REI10"/>
      <c r="REJ10"/>
      <c r="REK10"/>
      <c r="REL10"/>
      <c r="REM10"/>
      <c r="REN10"/>
      <c r="REO10"/>
      <c r="REP10"/>
      <c r="REQ10"/>
      <c r="RER10"/>
      <c r="RES10"/>
      <c r="RET10"/>
      <c r="REU10"/>
      <c r="REV10"/>
      <c r="REW10"/>
      <c r="REX10"/>
      <c r="REY10"/>
      <c r="REZ10"/>
      <c r="RFA10"/>
      <c r="RFB10"/>
      <c r="RFC10"/>
      <c r="RFD10"/>
      <c r="RFE10"/>
      <c r="RFF10"/>
      <c r="RFG10"/>
      <c r="RFH10"/>
      <c r="RFI10"/>
      <c r="RFJ10"/>
      <c r="RFK10"/>
      <c r="RFL10"/>
      <c r="RFM10"/>
      <c r="RFN10"/>
      <c r="RFO10"/>
      <c r="RFP10"/>
      <c r="RFQ10"/>
      <c r="RFR10"/>
      <c r="RFS10"/>
      <c r="RFT10"/>
      <c r="RFU10"/>
      <c r="RFV10"/>
      <c r="RFW10"/>
      <c r="RFX10"/>
      <c r="RFY10"/>
      <c r="RFZ10"/>
      <c r="RGA10"/>
      <c r="RGB10"/>
      <c r="RGC10"/>
      <c r="RGD10"/>
      <c r="RGE10"/>
      <c r="RGF10"/>
      <c r="RGG10"/>
      <c r="RGH10"/>
      <c r="RGI10"/>
      <c r="RGJ10"/>
      <c r="RGK10"/>
      <c r="RGL10"/>
      <c r="RGM10"/>
      <c r="RGN10"/>
      <c r="RGO10"/>
      <c r="RGP10"/>
      <c r="RGQ10"/>
      <c r="RGR10"/>
      <c r="RGS10"/>
      <c r="RGT10"/>
      <c r="RGU10"/>
      <c r="RGV10"/>
      <c r="RGW10"/>
      <c r="RGX10"/>
      <c r="RGY10"/>
      <c r="RGZ10"/>
      <c r="RHA10"/>
      <c r="RHB10"/>
      <c r="RHC10"/>
      <c r="RHD10"/>
      <c r="RHE10"/>
      <c r="RHF10"/>
      <c r="RHG10"/>
      <c r="RHH10"/>
      <c r="RHI10"/>
      <c r="RHJ10"/>
      <c r="RHK10"/>
      <c r="RHL10"/>
      <c r="RHM10"/>
      <c r="RHN10"/>
      <c r="RHO10"/>
      <c r="RHP10"/>
      <c r="RHQ10"/>
      <c r="RHR10"/>
      <c r="RHS10"/>
      <c r="RHT10"/>
      <c r="RHU10"/>
      <c r="RHV10"/>
      <c r="RHW10"/>
      <c r="RHX10"/>
      <c r="RHY10"/>
      <c r="RHZ10"/>
      <c r="RIA10"/>
      <c r="RIB10"/>
      <c r="RIC10"/>
      <c r="RID10"/>
      <c r="RIE10"/>
      <c r="RIF10"/>
      <c r="RIG10"/>
      <c r="RIH10"/>
      <c r="RII10"/>
      <c r="RIJ10"/>
      <c r="RIK10"/>
      <c r="RIL10"/>
      <c r="RIM10"/>
      <c r="RIN10"/>
      <c r="RIO10"/>
      <c r="RIP10"/>
      <c r="RIQ10"/>
      <c r="RIR10"/>
      <c r="RIS10"/>
      <c r="RIT10"/>
      <c r="RIU10"/>
      <c r="RIV10"/>
      <c r="RIW10"/>
      <c r="RIX10"/>
      <c r="RIY10"/>
      <c r="RIZ10"/>
      <c r="RJA10"/>
      <c r="RJB10"/>
      <c r="RJC10"/>
      <c r="RJD10"/>
      <c r="RJE10"/>
      <c r="RJF10"/>
      <c r="RJG10"/>
      <c r="RJH10"/>
      <c r="RJI10"/>
      <c r="RJJ10"/>
      <c r="RJK10"/>
      <c r="RJL10"/>
      <c r="RJM10"/>
      <c r="RJN10"/>
      <c r="RJO10"/>
      <c r="RJP10"/>
      <c r="RJQ10"/>
      <c r="RJR10"/>
      <c r="RJS10"/>
      <c r="RJT10"/>
      <c r="RJU10"/>
      <c r="RJV10"/>
      <c r="RJW10"/>
      <c r="RJX10"/>
      <c r="RJY10"/>
      <c r="RJZ10"/>
      <c r="RKA10"/>
      <c r="RKB10"/>
      <c r="RKC10"/>
      <c r="RKD10"/>
      <c r="RKE10"/>
      <c r="RKF10"/>
      <c r="RKG10"/>
      <c r="RKH10"/>
      <c r="RKI10"/>
      <c r="RKJ10"/>
      <c r="RKK10"/>
      <c r="RKL10"/>
      <c r="RKM10"/>
      <c r="RKN10"/>
      <c r="RKO10"/>
      <c r="RKP10"/>
      <c r="RKQ10"/>
      <c r="RKR10"/>
      <c r="RKS10"/>
      <c r="RKT10"/>
      <c r="RKU10"/>
      <c r="RKV10"/>
      <c r="RKW10"/>
      <c r="RKX10"/>
      <c r="RKY10"/>
      <c r="RKZ10"/>
      <c r="RLA10"/>
      <c r="RLB10"/>
      <c r="RLC10"/>
      <c r="RLD10"/>
      <c r="RLE10"/>
      <c r="RLF10"/>
      <c r="RLG10"/>
      <c r="RLH10"/>
      <c r="RLI10"/>
      <c r="RLJ10"/>
      <c r="RLK10"/>
      <c r="RLL10"/>
      <c r="RLM10"/>
      <c r="RLN10"/>
      <c r="RLO10"/>
      <c r="RLP10"/>
      <c r="RLQ10"/>
      <c r="RLR10"/>
      <c r="RLS10"/>
      <c r="RLT10"/>
      <c r="RLU10"/>
      <c r="RLV10"/>
      <c r="RLW10"/>
      <c r="RLX10"/>
      <c r="RLY10"/>
      <c r="RLZ10"/>
      <c r="RMA10"/>
      <c r="RMB10"/>
      <c r="RMC10"/>
      <c r="RMD10"/>
      <c r="RME10"/>
      <c r="RMF10"/>
      <c r="RMG10"/>
      <c r="RMH10"/>
      <c r="RMI10"/>
      <c r="RMJ10"/>
      <c r="RMK10"/>
      <c r="RML10"/>
      <c r="RMM10"/>
      <c r="RMN10"/>
      <c r="RMO10"/>
      <c r="RMP10"/>
      <c r="RMQ10"/>
      <c r="RMR10"/>
      <c r="RMS10"/>
      <c r="RMT10"/>
      <c r="RMU10"/>
      <c r="RMV10"/>
      <c r="RMW10"/>
      <c r="RMX10"/>
      <c r="RMY10"/>
      <c r="RMZ10"/>
      <c r="RNA10"/>
      <c r="RNB10"/>
      <c r="RNC10"/>
      <c r="RND10"/>
      <c r="RNE10"/>
      <c r="RNF10"/>
      <c r="RNG10"/>
      <c r="RNH10"/>
      <c r="RNI10"/>
      <c r="RNJ10"/>
      <c r="RNK10"/>
      <c r="RNL10"/>
      <c r="RNM10"/>
      <c r="RNN10"/>
      <c r="RNO10"/>
      <c r="RNP10"/>
      <c r="RNQ10"/>
      <c r="RNR10"/>
      <c r="RNS10"/>
      <c r="RNT10"/>
      <c r="RNU10"/>
      <c r="RNV10"/>
      <c r="RNW10"/>
      <c r="RNX10"/>
      <c r="RNY10"/>
      <c r="RNZ10"/>
      <c r="ROA10"/>
      <c r="ROB10"/>
      <c r="ROC10"/>
      <c r="ROD10"/>
      <c r="ROE10"/>
      <c r="ROF10"/>
      <c r="ROG10"/>
      <c r="ROH10"/>
      <c r="ROI10"/>
      <c r="ROJ10"/>
      <c r="ROK10"/>
      <c r="ROL10"/>
      <c r="ROM10"/>
      <c r="RON10"/>
      <c r="ROO10"/>
      <c r="ROP10"/>
      <c r="ROQ10"/>
      <c r="ROR10"/>
      <c r="ROS10"/>
      <c r="ROT10"/>
      <c r="ROU10"/>
      <c r="ROV10"/>
      <c r="ROW10"/>
      <c r="ROX10"/>
      <c r="ROY10"/>
      <c r="ROZ10"/>
      <c r="RPA10"/>
      <c r="RPB10"/>
      <c r="RPC10"/>
      <c r="RPD10"/>
      <c r="RPE10"/>
      <c r="RPF10"/>
      <c r="RPG10"/>
      <c r="RPH10"/>
      <c r="RPI10"/>
      <c r="RPJ10"/>
      <c r="RPK10"/>
      <c r="RPL10"/>
      <c r="RPM10"/>
      <c r="RPN10"/>
      <c r="RPO10"/>
      <c r="RPP10"/>
      <c r="RPQ10"/>
      <c r="RPR10"/>
      <c r="RPS10"/>
      <c r="RPT10"/>
      <c r="RPU10"/>
      <c r="RPV10"/>
      <c r="RPW10"/>
      <c r="RPX10"/>
      <c r="RPY10"/>
      <c r="RPZ10"/>
      <c r="RQA10"/>
      <c r="RQB10"/>
      <c r="RQC10"/>
      <c r="RQD10"/>
      <c r="RQE10"/>
      <c r="RQF10"/>
      <c r="RQG10"/>
      <c r="RQH10"/>
      <c r="RQI10"/>
      <c r="RQJ10"/>
      <c r="RQK10"/>
      <c r="RQL10"/>
      <c r="RQM10"/>
      <c r="RQN10"/>
      <c r="RQO10"/>
      <c r="RQP10"/>
      <c r="RQQ10"/>
      <c r="RQR10"/>
      <c r="RQS10"/>
      <c r="RQT10"/>
      <c r="RQU10"/>
      <c r="RQV10"/>
      <c r="RQW10"/>
      <c r="RQX10"/>
      <c r="RQY10"/>
      <c r="RQZ10"/>
      <c r="RRA10"/>
      <c r="RRB10"/>
      <c r="RRC10"/>
      <c r="RRD10"/>
      <c r="RRE10"/>
      <c r="RRF10"/>
      <c r="RRG10"/>
      <c r="RRH10"/>
      <c r="RRI10"/>
      <c r="RRJ10"/>
      <c r="RRK10"/>
      <c r="RRL10"/>
      <c r="RRM10"/>
      <c r="RRN10"/>
      <c r="RRO10"/>
      <c r="RRP10"/>
      <c r="RRQ10"/>
      <c r="RRR10"/>
      <c r="RRS10"/>
      <c r="RRT10"/>
      <c r="RRU10"/>
      <c r="RRV10"/>
      <c r="RRW10"/>
      <c r="RRX10"/>
      <c r="RRY10"/>
      <c r="RRZ10"/>
      <c r="RSA10"/>
      <c r="RSB10"/>
      <c r="RSC10"/>
      <c r="RSD10"/>
      <c r="RSE10"/>
      <c r="RSF10"/>
      <c r="RSG10"/>
      <c r="RSH10"/>
      <c r="RSI10"/>
      <c r="RSJ10"/>
      <c r="RSK10"/>
      <c r="RSL10"/>
      <c r="RSM10"/>
      <c r="RSN10"/>
      <c r="RSO10"/>
      <c r="RSP10"/>
      <c r="RSQ10"/>
      <c r="RSR10"/>
      <c r="RSS10"/>
      <c r="RST10"/>
      <c r="RSU10"/>
      <c r="RSV10"/>
      <c r="RSW10"/>
      <c r="RSX10"/>
      <c r="RSY10"/>
      <c r="RSZ10"/>
      <c r="RTA10"/>
      <c r="RTB10"/>
      <c r="RTC10"/>
      <c r="RTD10"/>
      <c r="RTE10"/>
      <c r="RTF10"/>
      <c r="RTG10"/>
      <c r="RTH10"/>
      <c r="RTI10"/>
      <c r="RTJ10"/>
      <c r="RTK10"/>
      <c r="RTL10"/>
      <c r="RTM10"/>
      <c r="RTN10"/>
      <c r="RTO10"/>
      <c r="RTP10"/>
      <c r="RTQ10"/>
      <c r="RTR10"/>
      <c r="RTS10"/>
      <c r="RTT10"/>
      <c r="RTU10"/>
      <c r="RTV10"/>
      <c r="RTW10"/>
      <c r="RTX10"/>
      <c r="RTY10"/>
      <c r="RTZ10"/>
      <c r="RUA10"/>
      <c r="RUB10"/>
      <c r="RUC10"/>
      <c r="RUD10"/>
      <c r="RUE10"/>
      <c r="RUF10"/>
      <c r="RUG10"/>
      <c r="RUH10"/>
      <c r="RUI10"/>
      <c r="RUJ10"/>
      <c r="RUK10"/>
      <c r="RUL10"/>
      <c r="RUM10"/>
      <c r="RUN10"/>
      <c r="RUO10"/>
      <c r="RUP10"/>
      <c r="RUQ10"/>
      <c r="RUR10"/>
      <c r="RUS10"/>
      <c r="RUT10"/>
      <c r="RUU10"/>
      <c r="RUV10"/>
      <c r="RUW10"/>
      <c r="RUX10"/>
      <c r="RUY10"/>
      <c r="RUZ10"/>
      <c r="RVA10"/>
      <c r="RVB10"/>
      <c r="RVC10"/>
      <c r="RVD10"/>
      <c r="RVE10"/>
      <c r="RVF10"/>
      <c r="RVG10"/>
      <c r="RVH10"/>
      <c r="RVI10"/>
      <c r="RVJ10"/>
      <c r="RVK10"/>
      <c r="RVL10"/>
      <c r="RVM10"/>
      <c r="RVN10"/>
      <c r="RVO10"/>
      <c r="RVP10"/>
      <c r="RVQ10"/>
      <c r="RVR10"/>
      <c r="RVS10"/>
      <c r="RVT10"/>
      <c r="RVU10"/>
      <c r="RVV10"/>
      <c r="RVW10"/>
      <c r="RVX10"/>
      <c r="RVY10"/>
      <c r="RVZ10"/>
      <c r="RWA10"/>
      <c r="RWB10"/>
      <c r="RWC10"/>
      <c r="RWD10"/>
      <c r="RWE10"/>
      <c r="RWF10"/>
      <c r="RWG10"/>
      <c r="RWH10"/>
      <c r="RWI10"/>
      <c r="RWJ10"/>
      <c r="RWK10"/>
      <c r="RWL10"/>
      <c r="RWM10"/>
      <c r="RWN10"/>
      <c r="RWO10"/>
      <c r="RWP10"/>
      <c r="RWQ10"/>
      <c r="RWR10"/>
      <c r="RWS10"/>
      <c r="RWT10"/>
      <c r="RWU10"/>
      <c r="RWV10"/>
      <c r="RWW10"/>
      <c r="RWX10"/>
      <c r="RWY10"/>
      <c r="RWZ10"/>
      <c r="RXA10"/>
      <c r="RXB10"/>
      <c r="RXC10"/>
      <c r="RXD10"/>
      <c r="RXE10"/>
      <c r="RXF10"/>
      <c r="RXG10"/>
      <c r="RXH10"/>
      <c r="RXI10"/>
      <c r="RXJ10"/>
      <c r="RXK10"/>
      <c r="RXL10"/>
      <c r="RXM10"/>
      <c r="RXN10"/>
      <c r="RXO10"/>
      <c r="RXP10"/>
      <c r="RXQ10"/>
      <c r="RXR10"/>
      <c r="RXS10"/>
      <c r="RXT10"/>
      <c r="RXU10"/>
      <c r="RXV10"/>
      <c r="RXW10"/>
      <c r="RXX10"/>
      <c r="RXY10"/>
      <c r="RXZ10"/>
      <c r="RYA10"/>
      <c r="RYB10"/>
      <c r="RYC10"/>
      <c r="RYD10"/>
      <c r="RYE10"/>
      <c r="RYF10"/>
      <c r="RYG10"/>
      <c r="RYH10"/>
      <c r="RYI10"/>
      <c r="RYJ10"/>
      <c r="RYK10"/>
      <c r="RYL10"/>
      <c r="RYM10"/>
      <c r="RYN10"/>
      <c r="RYO10"/>
      <c r="RYP10"/>
      <c r="RYQ10"/>
      <c r="RYR10"/>
      <c r="RYS10"/>
      <c r="RYT10"/>
      <c r="RYU10"/>
      <c r="RYV10"/>
      <c r="RYW10"/>
      <c r="RYX10"/>
      <c r="RYY10"/>
      <c r="RYZ10"/>
      <c r="RZA10"/>
      <c r="RZB10"/>
      <c r="RZC10"/>
      <c r="RZD10"/>
      <c r="RZE10"/>
      <c r="RZF10"/>
      <c r="RZG10"/>
      <c r="RZH10"/>
      <c r="RZI10"/>
      <c r="RZJ10"/>
      <c r="RZK10"/>
      <c r="RZL10"/>
      <c r="RZM10"/>
      <c r="RZN10"/>
      <c r="RZO10"/>
      <c r="RZP10"/>
      <c r="RZQ10"/>
      <c r="RZR10"/>
      <c r="RZS10"/>
      <c r="RZT10"/>
      <c r="RZU10"/>
      <c r="RZV10"/>
      <c r="RZW10"/>
      <c r="RZX10"/>
      <c r="RZY10"/>
      <c r="RZZ10"/>
      <c r="SAA10"/>
      <c r="SAB10"/>
      <c r="SAC10"/>
      <c r="SAD10"/>
      <c r="SAE10"/>
      <c r="SAF10"/>
      <c r="SAG10"/>
      <c r="SAH10"/>
      <c r="SAI10"/>
      <c r="SAJ10"/>
      <c r="SAK10"/>
      <c r="SAL10"/>
      <c r="SAM10"/>
      <c r="SAN10"/>
      <c r="SAO10"/>
      <c r="SAP10"/>
      <c r="SAQ10"/>
      <c r="SAR10"/>
      <c r="SAS10"/>
      <c r="SAT10"/>
      <c r="SAU10"/>
      <c r="SAV10"/>
      <c r="SAW10"/>
      <c r="SAX10"/>
      <c r="SAY10"/>
      <c r="SAZ10"/>
      <c r="SBA10"/>
      <c r="SBB10"/>
      <c r="SBC10"/>
      <c r="SBD10"/>
      <c r="SBE10"/>
      <c r="SBF10"/>
      <c r="SBG10"/>
      <c r="SBH10"/>
      <c r="SBI10"/>
      <c r="SBJ10"/>
      <c r="SBK10"/>
      <c r="SBL10"/>
      <c r="SBM10"/>
      <c r="SBN10"/>
      <c r="SBO10"/>
      <c r="SBP10"/>
      <c r="SBQ10"/>
      <c r="SBR10"/>
      <c r="SBS10"/>
      <c r="SBT10"/>
      <c r="SBU10"/>
      <c r="SBV10"/>
      <c r="SBW10"/>
      <c r="SBX10"/>
      <c r="SBY10"/>
      <c r="SBZ10"/>
      <c r="SCA10"/>
      <c r="SCB10"/>
      <c r="SCC10"/>
      <c r="SCD10"/>
      <c r="SCE10"/>
      <c r="SCF10"/>
      <c r="SCG10"/>
      <c r="SCH10"/>
      <c r="SCI10"/>
      <c r="SCJ10"/>
      <c r="SCK10"/>
      <c r="SCL10"/>
      <c r="SCM10"/>
      <c r="SCN10"/>
      <c r="SCO10"/>
      <c r="SCP10"/>
      <c r="SCQ10"/>
      <c r="SCR10"/>
      <c r="SCS10"/>
      <c r="SCT10"/>
      <c r="SCU10"/>
      <c r="SCV10"/>
      <c r="SCW10"/>
      <c r="SCX10"/>
      <c r="SCY10"/>
      <c r="SCZ10"/>
      <c r="SDA10"/>
      <c r="SDB10"/>
      <c r="SDC10"/>
      <c r="SDD10"/>
      <c r="SDE10"/>
      <c r="SDF10"/>
      <c r="SDG10"/>
      <c r="SDH10"/>
      <c r="SDI10"/>
      <c r="SDJ10"/>
      <c r="SDK10"/>
      <c r="SDL10"/>
      <c r="SDM10"/>
      <c r="SDN10"/>
      <c r="SDO10"/>
      <c r="SDP10"/>
      <c r="SDQ10"/>
      <c r="SDR10"/>
      <c r="SDS10"/>
      <c r="SDT10"/>
      <c r="SDU10"/>
      <c r="SDV10"/>
      <c r="SDW10"/>
      <c r="SDX10"/>
      <c r="SDY10"/>
      <c r="SDZ10"/>
      <c r="SEA10"/>
      <c r="SEB10"/>
      <c r="SEC10"/>
      <c r="SED10"/>
      <c r="SEE10"/>
      <c r="SEF10"/>
      <c r="SEG10"/>
      <c r="SEH10"/>
      <c r="SEI10"/>
      <c r="SEJ10"/>
      <c r="SEK10"/>
      <c r="SEL10"/>
      <c r="SEM10"/>
      <c r="SEN10"/>
      <c r="SEO10"/>
      <c r="SEP10"/>
      <c r="SEQ10"/>
      <c r="SER10"/>
      <c r="SES10"/>
      <c r="SET10"/>
      <c r="SEU10"/>
      <c r="SEV10"/>
      <c r="SEW10"/>
      <c r="SEX10"/>
      <c r="SEY10"/>
      <c r="SEZ10"/>
      <c r="SFA10"/>
      <c r="SFB10"/>
      <c r="SFC10"/>
      <c r="SFD10"/>
      <c r="SFE10"/>
      <c r="SFF10"/>
      <c r="SFG10"/>
      <c r="SFH10"/>
      <c r="SFI10"/>
      <c r="SFJ10"/>
      <c r="SFK10"/>
      <c r="SFL10"/>
      <c r="SFM10"/>
      <c r="SFN10"/>
      <c r="SFO10"/>
      <c r="SFP10"/>
      <c r="SFQ10"/>
      <c r="SFR10"/>
      <c r="SFS10"/>
      <c r="SFT10"/>
      <c r="SFU10"/>
      <c r="SFV10"/>
      <c r="SFW10"/>
      <c r="SFX10"/>
      <c r="SFY10"/>
      <c r="SFZ10"/>
      <c r="SGA10"/>
      <c r="SGB10"/>
      <c r="SGC10"/>
      <c r="SGD10"/>
      <c r="SGE10"/>
      <c r="SGF10"/>
      <c r="SGG10"/>
      <c r="SGH10"/>
      <c r="SGI10"/>
      <c r="SGJ10"/>
      <c r="SGK10"/>
      <c r="SGL10"/>
      <c r="SGM10"/>
      <c r="SGN10"/>
      <c r="SGO10"/>
      <c r="SGP10"/>
      <c r="SGQ10"/>
      <c r="SGR10"/>
      <c r="SGS10"/>
      <c r="SGT10"/>
      <c r="SGU10"/>
      <c r="SGV10"/>
      <c r="SGW10"/>
      <c r="SGX10"/>
      <c r="SGY10"/>
      <c r="SGZ10"/>
      <c r="SHA10"/>
      <c r="SHB10"/>
      <c r="SHC10"/>
      <c r="SHD10"/>
      <c r="SHE10"/>
      <c r="SHF10"/>
      <c r="SHG10"/>
      <c r="SHH10"/>
      <c r="SHI10"/>
      <c r="SHJ10"/>
      <c r="SHK10"/>
      <c r="SHL10"/>
      <c r="SHM10"/>
      <c r="SHN10"/>
      <c r="SHO10"/>
      <c r="SHP10"/>
      <c r="SHQ10"/>
      <c r="SHR10"/>
      <c r="SHS10"/>
      <c r="SHT10"/>
      <c r="SHU10"/>
      <c r="SHV10"/>
      <c r="SHW10"/>
      <c r="SHX10"/>
      <c r="SHY10"/>
      <c r="SHZ10"/>
      <c r="SIA10"/>
      <c r="SIB10"/>
      <c r="SIC10"/>
      <c r="SID10"/>
      <c r="SIE10"/>
      <c r="SIF10"/>
      <c r="SIG10"/>
      <c r="SIH10"/>
      <c r="SII10"/>
      <c r="SIJ10"/>
      <c r="SIK10"/>
      <c r="SIL10"/>
      <c r="SIM10"/>
      <c r="SIN10"/>
      <c r="SIO10"/>
      <c r="SIP10"/>
      <c r="SIQ10"/>
      <c r="SIR10"/>
      <c r="SIS10"/>
      <c r="SIT10"/>
      <c r="SIU10"/>
      <c r="SIV10"/>
      <c r="SIW10"/>
      <c r="SIX10"/>
      <c r="SIY10"/>
      <c r="SIZ10"/>
      <c r="SJA10"/>
      <c r="SJB10"/>
      <c r="SJC10"/>
      <c r="SJD10"/>
      <c r="SJE10"/>
      <c r="SJF10"/>
      <c r="SJG10"/>
      <c r="SJH10"/>
      <c r="SJI10"/>
      <c r="SJJ10"/>
      <c r="SJK10"/>
      <c r="SJL10"/>
      <c r="SJM10"/>
      <c r="SJN10"/>
      <c r="SJO10"/>
      <c r="SJP10"/>
      <c r="SJQ10"/>
      <c r="SJR10"/>
      <c r="SJS10"/>
      <c r="SJT10"/>
      <c r="SJU10"/>
      <c r="SJV10"/>
      <c r="SJW10"/>
      <c r="SJX10"/>
      <c r="SJY10"/>
      <c r="SJZ10"/>
      <c r="SKA10"/>
      <c r="SKB10"/>
      <c r="SKC10"/>
      <c r="SKD10"/>
      <c r="SKE10"/>
      <c r="SKF10"/>
      <c r="SKG10"/>
      <c r="SKH10"/>
      <c r="SKI10"/>
      <c r="SKJ10"/>
      <c r="SKK10"/>
      <c r="SKL10"/>
      <c r="SKM10"/>
      <c r="SKN10"/>
      <c r="SKO10"/>
      <c r="SKP10"/>
      <c r="SKQ10"/>
      <c r="SKR10"/>
      <c r="SKS10"/>
      <c r="SKT10"/>
      <c r="SKU10"/>
      <c r="SKV10"/>
      <c r="SKW10"/>
      <c r="SKX10"/>
      <c r="SKY10"/>
      <c r="SKZ10"/>
      <c r="SLA10"/>
      <c r="SLB10"/>
      <c r="SLC10"/>
      <c r="SLD10"/>
      <c r="SLE10"/>
      <c r="SLF10"/>
      <c r="SLG10"/>
      <c r="SLH10"/>
      <c r="SLI10"/>
      <c r="SLJ10"/>
      <c r="SLK10"/>
      <c r="SLL10"/>
      <c r="SLM10"/>
      <c r="SLN10"/>
      <c r="SLO10"/>
      <c r="SLP10"/>
      <c r="SLQ10"/>
      <c r="SLR10"/>
      <c r="SLS10"/>
      <c r="SLT10"/>
      <c r="SLU10"/>
      <c r="SLV10"/>
      <c r="SLW10"/>
      <c r="SLX10"/>
      <c r="SLY10"/>
      <c r="SLZ10"/>
      <c r="SMA10"/>
      <c r="SMB10"/>
      <c r="SMC10"/>
      <c r="SMD10"/>
      <c r="SME10"/>
      <c r="SMF10"/>
      <c r="SMG10"/>
      <c r="SMH10"/>
      <c r="SMI10"/>
      <c r="SMJ10"/>
      <c r="SMK10"/>
      <c r="SML10"/>
      <c r="SMM10"/>
      <c r="SMN10"/>
      <c r="SMO10"/>
      <c r="SMP10"/>
      <c r="SMQ10"/>
      <c r="SMR10"/>
      <c r="SMS10"/>
      <c r="SMT10"/>
      <c r="SMU10"/>
      <c r="SMV10"/>
      <c r="SMW10"/>
      <c r="SMX10"/>
      <c r="SMY10"/>
      <c r="SMZ10"/>
      <c r="SNA10"/>
      <c r="SNB10"/>
      <c r="SNC10"/>
      <c r="SND10"/>
      <c r="SNE10"/>
      <c r="SNF10"/>
      <c r="SNG10"/>
      <c r="SNH10"/>
      <c r="SNI10"/>
      <c r="SNJ10"/>
      <c r="SNK10"/>
      <c r="SNL10"/>
      <c r="SNM10"/>
      <c r="SNN10"/>
      <c r="SNO10"/>
      <c r="SNP10"/>
      <c r="SNQ10"/>
      <c r="SNR10"/>
      <c r="SNS10"/>
      <c r="SNT10"/>
      <c r="SNU10"/>
      <c r="SNV10"/>
      <c r="SNW10"/>
      <c r="SNX10"/>
      <c r="SNY10"/>
      <c r="SNZ10"/>
      <c r="SOA10"/>
      <c r="SOB10"/>
      <c r="SOC10"/>
      <c r="SOD10"/>
      <c r="SOE10"/>
      <c r="SOF10"/>
      <c r="SOG10"/>
      <c r="SOH10"/>
      <c r="SOI10"/>
      <c r="SOJ10"/>
      <c r="SOK10"/>
      <c r="SOL10"/>
      <c r="SOM10"/>
      <c r="SON10"/>
      <c r="SOO10"/>
      <c r="SOP10"/>
      <c r="SOQ10"/>
      <c r="SOR10"/>
      <c r="SOS10"/>
      <c r="SOT10"/>
      <c r="SOU10"/>
      <c r="SOV10"/>
      <c r="SOW10"/>
      <c r="SOX10"/>
      <c r="SOY10"/>
      <c r="SOZ10"/>
      <c r="SPA10"/>
      <c r="SPB10"/>
      <c r="SPC10"/>
      <c r="SPD10"/>
      <c r="SPE10"/>
      <c r="SPF10"/>
      <c r="SPG10"/>
      <c r="SPH10"/>
      <c r="SPI10"/>
      <c r="SPJ10"/>
      <c r="SPK10"/>
      <c r="SPL10"/>
      <c r="SPM10"/>
      <c r="SPN10"/>
      <c r="SPO10"/>
      <c r="SPP10"/>
      <c r="SPQ10"/>
      <c r="SPR10"/>
      <c r="SPS10"/>
      <c r="SPT10"/>
      <c r="SPU10"/>
      <c r="SPV10"/>
      <c r="SPW10"/>
      <c r="SPX10"/>
      <c r="SPY10"/>
      <c r="SPZ10"/>
      <c r="SQA10"/>
      <c r="SQB10"/>
      <c r="SQC10"/>
      <c r="SQD10"/>
      <c r="SQE10"/>
      <c r="SQF10"/>
      <c r="SQG10"/>
      <c r="SQH10"/>
      <c r="SQI10"/>
      <c r="SQJ10"/>
      <c r="SQK10"/>
      <c r="SQL10"/>
      <c r="SQM10"/>
      <c r="SQN10"/>
      <c r="SQO10"/>
      <c r="SQP10"/>
      <c r="SQQ10"/>
      <c r="SQR10"/>
      <c r="SQS10"/>
      <c r="SQT10"/>
      <c r="SQU10"/>
      <c r="SQV10"/>
      <c r="SQW10"/>
      <c r="SQX10"/>
      <c r="SQY10"/>
      <c r="SQZ10"/>
      <c r="SRA10"/>
      <c r="SRB10"/>
      <c r="SRC10"/>
      <c r="SRD10"/>
      <c r="SRE10"/>
      <c r="SRF10"/>
      <c r="SRG10"/>
      <c r="SRH10"/>
      <c r="SRI10"/>
      <c r="SRJ10"/>
      <c r="SRK10"/>
      <c r="SRL10"/>
      <c r="SRM10"/>
      <c r="SRN10"/>
      <c r="SRO10"/>
      <c r="SRP10"/>
      <c r="SRQ10"/>
      <c r="SRR10"/>
      <c r="SRS10"/>
      <c r="SRT10"/>
      <c r="SRU10"/>
      <c r="SRV10"/>
      <c r="SRW10"/>
      <c r="SRX10"/>
      <c r="SRY10"/>
      <c r="SRZ10"/>
      <c r="SSA10"/>
      <c r="SSB10"/>
      <c r="SSC10"/>
      <c r="SSD10"/>
      <c r="SSE10"/>
      <c r="SSF10"/>
      <c r="SSG10"/>
      <c r="SSH10"/>
      <c r="SSI10"/>
      <c r="SSJ10"/>
      <c r="SSK10"/>
      <c r="SSL10"/>
      <c r="SSM10"/>
      <c r="SSN10"/>
      <c r="SSO10"/>
      <c r="SSP10"/>
      <c r="SSQ10"/>
      <c r="SSR10"/>
      <c r="SSS10"/>
      <c r="SST10"/>
      <c r="SSU10"/>
      <c r="SSV10"/>
      <c r="SSW10"/>
      <c r="SSX10"/>
      <c r="SSY10"/>
      <c r="SSZ10"/>
      <c r="STA10"/>
      <c r="STB10"/>
      <c r="STC10"/>
      <c r="STD10"/>
      <c r="STE10"/>
      <c r="STF10"/>
      <c r="STG10"/>
      <c r="STH10"/>
      <c r="STI10"/>
      <c r="STJ10"/>
      <c r="STK10"/>
      <c r="STL10"/>
      <c r="STM10"/>
      <c r="STN10"/>
      <c r="STO10"/>
      <c r="STP10"/>
      <c r="STQ10"/>
      <c r="STR10"/>
      <c r="STS10"/>
      <c r="STT10"/>
      <c r="STU10"/>
      <c r="STV10"/>
      <c r="STW10"/>
      <c r="STX10"/>
      <c r="STY10"/>
      <c r="STZ10"/>
      <c r="SUA10"/>
      <c r="SUB10"/>
      <c r="SUC10"/>
      <c r="SUD10"/>
      <c r="SUE10"/>
      <c r="SUF10"/>
      <c r="SUG10"/>
      <c r="SUH10"/>
      <c r="SUI10"/>
      <c r="SUJ10"/>
      <c r="SUK10"/>
      <c r="SUL10"/>
      <c r="SUM10"/>
      <c r="SUN10"/>
      <c r="SUO10"/>
      <c r="SUP10"/>
      <c r="SUQ10"/>
      <c r="SUR10"/>
      <c r="SUS10"/>
      <c r="SUT10"/>
      <c r="SUU10"/>
      <c r="SUV10"/>
      <c r="SUW10"/>
      <c r="SUX10"/>
      <c r="SUY10"/>
      <c r="SUZ10"/>
      <c r="SVA10"/>
      <c r="SVB10"/>
      <c r="SVC10"/>
      <c r="SVD10"/>
      <c r="SVE10"/>
      <c r="SVF10"/>
      <c r="SVG10"/>
      <c r="SVH10"/>
      <c r="SVI10"/>
      <c r="SVJ10"/>
      <c r="SVK10"/>
      <c r="SVL10"/>
      <c r="SVM10"/>
      <c r="SVN10"/>
      <c r="SVO10"/>
      <c r="SVP10"/>
      <c r="SVQ10"/>
      <c r="SVR10"/>
      <c r="SVS10"/>
      <c r="SVT10"/>
      <c r="SVU10"/>
      <c r="SVV10"/>
      <c r="SVW10"/>
      <c r="SVX10"/>
      <c r="SVY10"/>
      <c r="SVZ10"/>
      <c r="SWA10"/>
      <c r="SWB10"/>
      <c r="SWC10"/>
      <c r="SWD10"/>
      <c r="SWE10"/>
      <c r="SWF10"/>
      <c r="SWG10"/>
      <c r="SWH10"/>
      <c r="SWI10"/>
      <c r="SWJ10"/>
      <c r="SWK10"/>
      <c r="SWL10"/>
      <c r="SWM10"/>
      <c r="SWN10"/>
      <c r="SWO10"/>
      <c r="SWP10"/>
      <c r="SWQ10"/>
      <c r="SWR10"/>
      <c r="SWS10"/>
      <c r="SWT10"/>
      <c r="SWU10"/>
      <c r="SWV10"/>
      <c r="SWW10"/>
      <c r="SWX10"/>
      <c r="SWY10"/>
      <c r="SWZ10"/>
      <c r="SXA10"/>
      <c r="SXB10"/>
      <c r="SXC10"/>
      <c r="SXD10"/>
      <c r="SXE10"/>
      <c r="SXF10"/>
      <c r="SXG10"/>
      <c r="SXH10"/>
      <c r="SXI10"/>
      <c r="SXJ10"/>
      <c r="SXK10"/>
      <c r="SXL10"/>
      <c r="SXM10"/>
      <c r="SXN10"/>
      <c r="SXO10"/>
      <c r="SXP10"/>
      <c r="SXQ10"/>
      <c r="SXR10"/>
      <c r="SXS10"/>
      <c r="SXT10"/>
      <c r="SXU10"/>
      <c r="SXV10"/>
      <c r="SXW10"/>
      <c r="SXX10"/>
      <c r="SXY10"/>
      <c r="SXZ10"/>
      <c r="SYA10"/>
      <c r="SYB10"/>
      <c r="SYC10"/>
      <c r="SYD10"/>
      <c r="SYE10"/>
      <c r="SYF10"/>
      <c r="SYG10"/>
      <c r="SYH10"/>
      <c r="SYI10"/>
      <c r="SYJ10"/>
      <c r="SYK10"/>
      <c r="SYL10"/>
      <c r="SYM10"/>
      <c r="SYN10"/>
      <c r="SYO10"/>
      <c r="SYP10"/>
      <c r="SYQ10"/>
      <c r="SYR10"/>
      <c r="SYS10"/>
      <c r="SYT10"/>
      <c r="SYU10"/>
      <c r="SYV10"/>
      <c r="SYW10"/>
      <c r="SYX10"/>
      <c r="SYY10"/>
      <c r="SYZ10"/>
      <c r="SZA10"/>
      <c r="SZB10"/>
      <c r="SZC10"/>
      <c r="SZD10"/>
      <c r="SZE10"/>
      <c r="SZF10"/>
      <c r="SZG10"/>
      <c r="SZH10"/>
      <c r="SZI10"/>
      <c r="SZJ10"/>
      <c r="SZK10"/>
      <c r="SZL10"/>
      <c r="SZM10"/>
      <c r="SZN10"/>
      <c r="SZO10"/>
      <c r="SZP10"/>
      <c r="SZQ10"/>
      <c r="SZR10"/>
      <c r="SZS10"/>
      <c r="SZT10"/>
      <c r="SZU10"/>
      <c r="SZV10"/>
      <c r="SZW10"/>
      <c r="SZX10"/>
      <c r="SZY10"/>
      <c r="SZZ10"/>
      <c r="TAA10"/>
      <c r="TAB10"/>
      <c r="TAC10"/>
      <c r="TAD10"/>
      <c r="TAE10"/>
      <c r="TAF10"/>
      <c r="TAG10"/>
      <c r="TAH10"/>
      <c r="TAI10"/>
      <c r="TAJ10"/>
      <c r="TAK10"/>
      <c r="TAL10"/>
      <c r="TAM10"/>
      <c r="TAN10"/>
      <c r="TAO10"/>
      <c r="TAP10"/>
      <c r="TAQ10"/>
      <c r="TAR10"/>
      <c r="TAS10"/>
      <c r="TAT10"/>
      <c r="TAU10"/>
      <c r="TAV10"/>
      <c r="TAW10"/>
      <c r="TAX10"/>
      <c r="TAY10"/>
      <c r="TAZ10"/>
      <c r="TBA10"/>
      <c r="TBB10"/>
      <c r="TBC10"/>
      <c r="TBD10"/>
      <c r="TBE10"/>
      <c r="TBF10"/>
      <c r="TBG10"/>
      <c r="TBH10"/>
      <c r="TBI10"/>
      <c r="TBJ10"/>
      <c r="TBK10"/>
      <c r="TBL10"/>
      <c r="TBM10"/>
      <c r="TBN10"/>
      <c r="TBO10"/>
      <c r="TBP10"/>
      <c r="TBQ10"/>
      <c r="TBR10"/>
      <c r="TBS10"/>
      <c r="TBT10"/>
      <c r="TBU10"/>
      <c r="TBV10"/>
      <c r="TBW10"/>
      <c r="TBX10"/>
      <c r="TBY10"/>
      <c r="TBZ10"/>
      <c r="TCA10"/>
      <c r="TCB10"/>
      <c r="TCC10"/>
      <c r="TCD10"/>
      <c r="TCE10"/>
      <c r="TCF10"/>
      <c r="TCG10"/>
      <c r="TCH10"/>
      <c r="TCI10"/>
      <c r="TCJ10"/>
      <c r="TCK10"/>
      <c r="TCL10"/>
      <c r="TCM10"/>
      <c r="TCN10"/>
      <c r="TCO10"/>
      <c r="TCP10"/>
      <c r="TCQ10"/>
      <c r="TCR10"/>
      <c r="TCS10"/>
      <c r="TCT10"/>
      <c r="TCU10"/>
      <c r="TCV10"/>
      <c r="TCW10"/>
      <c r="TCX10"/>
      <c r="TCY10"/>
      <c r="TCZ10"/>
      <c r="TDA10"/>
      <c r="TDB10"/>
      <c r="TDC10"/>
      <c r="TDD10"/>
      <c r="TDE10"/>
      <c r="TDF10"/>
      <c r="TDG10"/>
      <c r="TDH10"/>
      <c r="TDI10"/>
      <c r="TDJ10"/>
      <c r="TDK10"/>
      <c r="TDL10"/>
      <c r="TDM10"/>
      <c r="TDN10"/>
      <c r="TDO10"/>
      <c r="TDP10"/>
      <c r="TDQ10"/>
      <c r="TDR10"/>
      <c r="TDS10"/>
      <c r="TDT10"/>
      <c r="TDU10"/>
      <c r="TDV10"/>
      <c r="TDW10"/>
      <c r="TDX10"/>
      <c r="TDY10"/>
      <c r="TDZ10"/>
      <c r="TEA10"/>
      <c r="TEB10"/>
      <c r="TEC10"/>
      <c r="TED10"/>
      <c r="TEE10"/>
      <c r="TEF10"/>
      <c r="TEG10"/>
      <c r="TEH10"/>
      <c r="TEI10"/>
      <c r="TEJ10"/>
      <c r="TEK10"/>
      <c r="TEL10"/>
      <c r="TEM10"/>
      <c r="TEN10"/>
      <c r="TEO10"/>
      <c r="TEP10"/>
      <c r="TEQ10"/>
      <c r="TER10"/>
      <c r="TES10"/>
      <c r="TET10"/>
      <c r="TEU10"/>
      <c r="TEV10"/>
      <c r="TEW10"/>
      <c r="TEX10"/>
      <c r="TEY10"/>
      <c r="TEZ10"/>
      <c r="TFA10"/>
      <c r="TFB10"/>
      <c r="TFC10"/>
      <c r="TFD10"/>
      <c r="TFE10"/>
      <c r="TFF10"/>
      <c r="TFG10"/>
      <c r="TFH10"/>
      <c r="TFI10"/>
      <c r="TFJ10"/>
      <c r="TFK10"/>
      <c r="TFL10"/>
      <c r="TFM10"/>
      <c r="TFN10"/>
      <c r="TFO10"/>
      <c r="TFP10"/>
      <c r="TFQ10"/>
      <c r="TFR10"/>
      <c r="TFS10"/>
      <c r="TFT10"/>
      <c r="TFU10"/>
      <c r="TFV10"/>
      <c r="TFW10"/>
      <c r="TFX10"/>
      <c r="TFY10"/>
      <c r="TFZ10"/>
      <c r="TGA10"/>
      <c r="TGB10"/>
      <c r="TGC10"/>
      <c r="TGD10"/>
      <c r="TGE10"/>
      <c r="TGF10"/>
      <c r="TGG10"/>
      <c r="TGH10"/>
      <c r="TGI10"/>
      <c r="TGJ10"/>
      <c r="TGK10"/>
      <c r="TGL10"/>
      <c r="TGM10"/>
      <c r="TGN10"/>
      <c r="TGO10"/>
      <c r="TGP10"/>
      <c r="TGQ10"/>
      <c r="TGR10"/>
      <c r="TGS10"/>
      <c r="TGT10"/>
      <c r="TGU10"/>
      <c r="TGV10"/>
      <c r="TGW10"/>
      <c r="TGX10"/>
      <c r="TGY10"/>
      <c r="TGZ10"/>
      <c r="THA10"/>
      <c r="THB10"/>
      <c r="THC10"/>
      <c r="THD10"/>
      <c r="THE10"/>
      <c r="THF10"/>
      <c r="THG10"/>
      <c r="THH10"/>
      <c r="THI10"/>
      <c r="THJ10"/>
      <c r="THK10"/>
      <c r="THL10"/>
      <c r="THM10"/>
      <c r="THN10"/>
      <c r="THO10"/>
      <c r="THP10"/>
      <c r="THQ10"/>
      <c r="THR10"/>
      <c r="THS10"/>
      <c r="THT10"/>
      <c r="THU10"/>
      <c r="THV10"/>
      <c r="THW10"/>
      <c r="THX10"/>
      <c r="THY10"/>
      <c r="THZ10"/>
      <c r="TIA10"/>
      <c r="TIB10"/>
      <c r="TIC10"/>
      <c r="TID10"/>
      <c r="TIE10"/>
      <c r="TIF10"/>
      <c r="TIG10"/>
      <c r="TIH10"/>
      <c r="TII10"/>
      <c r="TIJ10"/>
      <c r="TIK10"/>
      <c r="TIL10"/>
      <c r="TIM10"/>
      <c r="TIN10"/>
      <c r="TIO10"/>
      <c r="TIP10"/>
      <c r="TIQ10"/>
      <c r="TIR10"/>
      <c r="TIS10"/>
      <c r="TIT10"/>
      <c r="TIU10"/>
      <c r="TIV10"/>
      <c r="TIW10"/>
      <c r="TIX10"/>
      <c r="TIY10"/>
      <c r="TIZ10"/>
      <c r="TJA10"/>
      <c r="TJB10"/>
      <c r="TJC10"/>
      <c r="TJD10"/>
      <c r="TJE10"/>
      <c r="TJF10"/>
      <c r="TJG10"/>
      <c r="TJH10"/>
      <c r="TJI10"/>
      <c r="TJJ10"/>
      <c r="TJK10"/>
      <c r="TJL10"/>
      <c r="TJM10"/>
      <c r="TJN10"/>
      <c r="TJO10"/>
      <c r="TJP10"/>
      <c r="TJQ10"/>
      <c r="TJR10"/>
      <c r="TJS10"/>
      <c r="TJT10"/>
      <c r="TJU10"/>
      <c r="TJV10"/>
      <c r="TJW10"/>
      <c r="TJX10"/>
      <c r="TJY10"/>
      <c r="TJZ10"/>
      <c r="TKA10"/>
      <c r="TKB10"/>
      <c r="TKC10"/>
      <c r="TKD10"/>
      <c r="TKE10"/>
      <c r="TKF10"/>
      <c r="TKG10"/>
      <c r="TKH10"/>
      <c r="TKI10"/>
      <c r="TKJ10"/>
      <c r="TKK10"/>
      <c r="TKL10"/>
      <c r="TKM10"/>
      <c r="TKN10"/>
      <c r="TKO10"/>
      <c r="TKP10"/>
      <c r="TKQ10"/>
      <c r="TKR10"/>
      <c r="TKS10"/>
      <c r="TKT10"/>
      <c r="TKU10"/>
      <c r="TKV10"/>
      <c r="TKW10"/>
      <c r="TKX10"/>
      <c r="TKY10"/>
      <c r="TKZ10"/>
      <c r="TLA10"/>
      <c r="TLB10"/>
      <c r="TLC10"/>
      <c r="TLD10"/>
      <c r="TLE10"/>
      <c r="TLF10"/>
      <c r="TLG10"/>
      <c r="TLH10"/>
      <c r="TLI10"/>
      <c r="TLJ10"/>
      <c r="TLK10"/>
      <c r="TLL10"/>
      <c r="TLM10"/>
      <c r="TLN10"/>
      <c r="TLO10"/>
      <c r="TLP10"/>
      <c r="TLQ10"/>
      <c r="TLR10"/>
      <c r="TLS10"/>
      <c r="TLT10"/>
      <c r="TLU10"/>
      <c r="TLV10"/>
      <c r="TLW10"/>
      <c r="TLX10"/>
      <c r="TLY10"/>
      <c r="TLZ10"/>
      <c r="TMA10"/>
      <c r="TMB10"/>
      <c r="TMC10"/>
      <c r="TMD10"/>
      <c r="TME10"/>
      <c r="TMF10"/>
      <c r="TMG10"/>
      <c r="TMH10"/>
      <c r="TMI10"/>
      <c r="TMJ10"/>
      <c r="TMK10"/>
      <c r="TML10"/>
      <c r="TMM10"/>
      <c r="TMN10"/>
      <c r="TMO10"/>
      <c r="TMP10"/>
      <c r="TMQ10"/>
      <c r="TMR10"/>
      <c r="TMS10"/>
      <c r="TMT10"/>
      <c r="TMU10"/>
      <c r="TMV10"/>
      <c r="TMW10"/>
      <c r="TMX10"/>
      <c r="TMY10"/>
      <c r="TMZ10"/>
      <c r="TNA10"/>
      <c r="TNB10"/>
      <c r="TNC10"/>
      <c r="TND10"/>
      <c r="TNE10"/>
      <c r="TNF10"/>
      <c r="TNG10"/>
      <c r="TNH10"/>
      <c r="TNI10"/>
      <c r="TNJ10"/>
      <c r="TNK10"/>
      <c r="TNL10"/>
      <c r="TNM10"/>
      <c r="TNN10"/>
      <c r="TNO10"/>
      <c r="TNP10"/>
      <c r="TNQ10"/>
      <c r="TNR10"/>
      <c r="TNS10"/>
      <c r="TNT10"/>
      <c r="TNU10"/>
      <c r="TNV10"/>
      <c r="TNW10"/>
      <c r="TNX10"/>
      <c r="TNY10"/>
      <c r="TNZ10"/>
      <c r="TOA10"/>
      <c r="TOB10"/>
      <c r="TOC10"/>
      <c r="TOD10"/>
      <c r="TOE10"/>
      <c r="TOF10"/>
      <c r="TOG10"/>
      <c r="TOH10"/>
      <c r="TOI10"/>
      <c r="TOJ10"/>
      <c r="TOK10"/>
      <c r="TOL10"/>
      <c r="TOM10"/>
      <c r="TON10"/>
      <c r="TOO10"/>
      <c r="TOP10"/>
      <c r="TOQ10"/>
      <c r="TOR10"/>
      <c r="TOS10"/>
      <c r="TOT10"/>
      <c r="TOU10"/>
      <c r="TOV10"/>
      <c r="TOW10"/>
      <c r="TOX10"/>
      <c r="TOY10"/>
      <c r="TOZ10"/>
      <c r="TPA10"/>
      <c r="TPB10"/>
      <c r="TPC10"/>
      <c r="TPD10"/>
      <c r="TPE10"/>
      <c r="TPF10"/>
      <c r="TPG10"/>
      <c r="TPH10"/>
      <c r="TPI10"/>
      <c r="TPJ10"/>
      <c r="TPK10"/>
      <c r="TPL10"/>
      <c r="TPM10"/>
      <c r="TPN10"/>
      <c r="TPO10"/>
      <c r="TPP10"/>
      <c r="TPQ10"/>
      <c r="TPR10"/>
      <c r="TPS10"/>
      <c r="TPT10"/>
      <c r="TPU10"/>
      <c r="TPV10"/>
      <c r="TPW10"/>
      <c r="TPX10"/>
      <c r="TPY10"/>
      <c r="TPZ10"/>
      <c r="TQA10"/>
      <c r="TQB10"/>
      <c r="TQC10"/>
      <c r="TQD10"/>
      <c r="TQE10"/>
      <c r="TQF10"/>
      <c r="TQG10"/>
      <c r="TQH10"/>
      <c r="TQI10"/>
      <c r="TQJ10"/>
      <c r="TQK10"/>
      <c r="TQL10"/>
      <c r="TQM10"/>
      <c r="TQN10"/>
      <c r="TQO10"/>
      <c r="TQP10"/>
      <c r="TQQ10"/>
      <c r="TQR10"/>
      <c r="TQS10"/>
      <c r="TQT10"/>
      <c r="TQU10"/>
      <c r="TQV10"/>
      <c r="TQW10"/>
      <c r="TQX10"/>
      <c r="TQY10"/>
      <c r="TQZ10"/>
      <c r="TRA10"/>
      <c r="TRB10"/>
      <c r="TRC10"/>
      <c r="TRD10"/>
      <c r="TRE10"/>
      <c r="TRF10"/>
      <c r="TRG10"/>
      <c r="TRH10"/>
      <c r="TRI10"/>
      <c r="TRJ10"/>
      <c r="TRK10"/>
      <c r="TRL10"/>
      <c r="TRM10"/>
      <c r="TRN10"/>
      <c r="TRO10"/>
      <c r="TRP10"/>
      <c r="TRQ10"/>
      <c r="TRR10"/>
      <c r="TRS10"/>
      <c r="TRT10"/>
      <c r="TRU10"/>
      <c r="TRV10"/>
      <c r="TRW10"/>
      <c r="TRX10"/>
      <c r="TRY10"/>
      <c r="TRZ10"/>
      <c r="TSA10"/>
      <c r="TSB10"/>
      <c r="TSC10"/>
      <c r="TSD10"/>
      <c r="TSE10"/>
      <c r="TSF10"/>
      <c r="TSG10"/>
      <c r="TSH10"/>
      <c r="TSI10"/>
      <c r="TSJ10"/>
      <c r="TSK10"/>
      <c r="TSL10"/>
      <c r="TSM10"/>
      <c r="TSN10"/>
      <c r="TSO10"/>
      <c r="TSP10"/>
      <c r="TSQ10"/>
      <c r="TSR10"/>
      <c r="TSS10"/>
      <c r="TST10"/>
      <c r="TSU10"/>
      <c r="TSV10"/>
      <c r="TSW10"/>
      <c r="TSX10"/>
      <c r="TSY10"/>
      <c r="TSZ10"/>
      <c r="TTA10"/>
      <c r="TTB10"/>
      <c r="TTC10"/>
      <c r="TTD10"/>
      <c r="TTE10"/>
      <c r="TTF10"/>
      <c r="TTG10"/>
      <c r="TTH10"/>
      <c r="TTI10"/>
      <c r="TTJ10"/>
      <c r="TTK10"/>
      <c r="TTL10"/>
      <c r="TTM10"/>
      <c r="TTN10"/>
      <c r="TTO10"/>
      <c r="TTP10"/>
      <c r="TTQ10"/>
      <c r="TTR10"/>
      <c r="TTS10"/>
      <c r="TTT10"/>
      <c r="TTU10"/>
      <c r="TTV10"/>
      <c r="TTW10"/>
      <c r="TTX10"/>
      <c r="TTY10"/>
      <c r="TTZ10"/>
      <c r="TUA10"/>
      <c r="TUB10"/>
      <c r="TUC10"/>
      <c r="TUD10"/>
      <c r="TUE10"/>
      <c r="TUF10"/>
      <c r="TUG10"/>
      <c r="TUH10"/>
      <c r="TUI10"/>
      <c r="TUJ10"/>
      <c r="TUK10"/>
      <c r="TUL10"/>
      <c r="TUM10"/>
      <c r="TUN10"/>
      <c r="TUO10"/>
      <c r="TUP10"/>
      <c r="TUQ10"/>
      <c r="TUR10"/>
      <c r="TUS10"/>
      <c r="TUT10"/>
      <c r="TUU10"/>
      <c r="TUV10"/>
      <c r="TUW10"/>
      <c r="TUX10"/>
      <c r="TUY10"/>
      <c r="TUZ10"/>
      <c r="TVA10"/>
      <c r="TVB10"/>
      <c r="TVC10"/>
      <c r="TVD10"/>
      <c r="TVE10"/>
      <c r="TVF10"/>
      <c r="TVG10"/>
      <c r="TVH10"/>
      <c r="TVI10"/>
      <c r="TVJ10"/>
      <c r="TVK10"/>
      <c r="TVL10"/>
      <c r="TVM10"/>
      <c r="TVN10"/>
      <c r="TVO10"/>
      <c r="TVP10"/>
      <c r="TVQ10"/>
      <c r="TVR10"/>
      <c r="TVS10"/>
      <c r="TVT10"/>
      <c r="TVU10"/>
      <c r="TVV10"/>
      <c r="TVW10"/>
      <c r="TVX10"/>
      <c r="TVY10"/>
      <c r="TVZ10"/>
      <c r="TWA10"/>
      <c r="TWB10"/>
      <c r="TWC10"/>
      <c r="TWD10"/>
      <c r="TWE10"/>
      <c r="TWF10"/>
      <c r="TWG10"/>
      <c r="TWH10"/>
      <c r="TWI10"/>
      <c r="TWJ10"/>
      <c r="TWK10"/>
      <c r="TWL10"/>
      <c r="TWM10"/>
      <c r="TWN10"/>
      <c r="TWO10"/>
      <c r="TWP10"/>
      <c r="TWQ10"/>
      <c r="TWR10"/>
      <c r="TWS10"/>
      <c r="TWT10"/>
      <c r="TWU10"/>
      <c r="TWV10"/>
      <c r="TWW10"/>
      <c r="TWX10"/>
      <c r="TWY10"/>
      <c r="TWZ10"/>
      <c r="TXA10"/>
      <c r="TXB10"/>
      <c r="TXC10"/>
      <c r="TXD10"/>
      <c r="TXE10"/>
      <c r="TXF10"/>
      <c r="TXG10"/>
      <c r="TXH10"/>
      <c r="TXI10"/>
      <c r="TXJ10"/>
      <c r="TXK10"/>
      <c r="TXL10"/>
      <c r="TXM10"/>
      <c r="TXN10"/>
      <c r="TXO10"/>
      <c r="TXP10"/>
      <c r="TXQ10"/>
      <c r="TXR10"/>
      <c r="TXS10"/>
      <c r="TXT10"/>
      <c r="TXU10"/>
      <c r="TXV10"/>
      <c r="TXW10"/>
      <c r="TXX10"/>
      <c r="TXY10"/>
      <c r="TXZ10"/>
      <c r="TYA10"/>
      <c r="TYB10"/>
      <c r="TYC10"/>
      <c r="TYD10"/>
      <c r="TYE10"/>
      <c r="TYF10"/>
      <c r="TYG10"/>
      <c r="TYH10"/>
      <c r="TYI10"/>
      <c r="TYJ10"/>
      <c r="TYK10"/>
      <c r="TYL10"/>
      <c r="TYM10"/>
      <c r="TYN10"/>
      <c r="TYO10"/>
      <c r="TYP10"/>
      <c r="TYQ10"/>
      <c r="TYR10"/>
      <c r="TYS10"/>
      <c r="TYT10"/>
      <c r="TYU10"/>
      <c r="TYV10"/>
      <c r="TYW10"/>
      <c r="TYX10"/>
      <c r="TYY10"/>
      <c r="TYZ10"/>
      <c r="TZA10"/>
      <c r="TZB10"/>
      <c r="TZC10"/>
      <c r="TZD10"/>
      <c r="TZE10"/>
      <c r="TZF10"/>
      <c r="TZG10"/>
      <c r="TZH10"/>
      <c r="TZI10"/>
      <c r="TZJ10"/>
      <c r="TZK10"/>
      <c r="TZL10"/>
      <c r="TZM10"/>
      <c r="TZN10"/>
      <c r="TZO10"/>
      <c r="TZP10"/>
      <c r="TZQ10"/>
      <c r="TZR10"/>
      <c r="TZS10"/>
      <c r="TZT10"/>
      <c r="TZU10"/>
      <c r="TZV10"/>
      <c r="TZW10"/>
      <c r="TZX10"/>
      <c r="TZY10"/>
      <c r="TZZ10"/>
      <c r="UAA10"/>
      <c r="UAB10"/>
      <c r="UAC10"/>
      <c r="UAD10"/>
      <c r="UAE10"/>
      <c r="UAF10"/>
      <c r="UAG10"/>
      <c r="UAH10"/>
      <c r="UAI10"/>
      <c r="UAJ10"/>
      <c r="UAK10"/>
      <c r="UAL10"/>
      <c r="UAM10"/>
      <c r="UAN10"/>
      <c r="UAO10"/>
      <c r="UAP10"/>
      <c r="UAQ10"/>
      <c r="UAR10"/>
      <c r="UAS10"/>
      <c r="UAT10"/>
      <c r="UAU10"/>
      <c r="UAV10"/>
      <c r="UAW10"/>
      <c r="UAX10"/>
      <c r="UAY10"/>
      <c r="UAZ10"/>
      <c r="UBA10"/>
      <c r="UBB10"/>
      <c r="UBC10"/>
      <c r="UBD10"/>
      <c r="UBE10"/>
      <c r="UBF10"/>
      <c r="UBG10"/>
      <c r="UBH10"/>
      <c r="UBI10"/>
      <c r="UBJ10"/>
      <c r="UBK10"/>
      <c r="UBL10"/>
      <c r="UBM10"/>
      <c r="UBN10"/>
      <c r="UBO10"/>
      <c r="UBP10"/>
      <c r="UBQ10"/>
      <c r="UBR10"/>
      <c r="UBS10"/>
      <c r="UBT10"/>
      <c r="UBU10"/>
      <c r="UBV10"/>
      <c r="UBW10"/>
      <c r="UBX10"/>
      <c r="UBY10"/>
      <c r="UBZ10"/>
      <c r="UCA10"/>
      <c r="UCB10"/>
      <c r="UCC10"/>
      <c r="UCD10"/>
      <c r="UCE10"/>
      <c r="UCF10"/>
      <c r="UCG10"/>
      <c r="UCH10"/>
      <c r="UCI10"/>
      <c r="UCJ10"/>
      <c r="UCK10"/>
      <c r="UCL10"/>
      <c r="UCM10"/>
      <c r="UCN10"/>
      <c r="UCO10"/>
      <c r="UCP10"/>
      <c r="UCQ10"/>
      <c r="UCR10"/>
      <c r="UCS10"/>
      <c r="UCT10"/>
      <c r="UCU10"/>
      <c r="UCV10"/>
      <c r="UCW10"/>
      <c r="UCX10"/>
      <c r="UCY10"/>
      <c r="UCZ10"/>
      <c r="UDA10"/>
      <c r="UDB10"/>
      <c r="UDC10"/>
      <c r="UDD10"/>
      <c r="UDE10"/>
      <c r="UDF10"/>
      <c r="UDG10"/>
      <c r="UDH10"/>
      <c r="UDI10"/>
      <c r="UDJ10"/>
      <c r="UDK10"/>
      <c r="UDL10"/>
      <c r="UDM10"/>
      <c r="UDN10"/>
      <c r="UDO10"/>
      <c r="UDP10"/>
      <c r="UDQ10"/>
      <c r="UDR10"/>
      <c r="UDS10"/>
      <c r="UDT10"/>
      <c r="UDU10"/>
      <c r="UDV10"/>
      <c r="UDW10"/>
      <c r="UDX10"/>
      <c r="UDY10"/>
      <c r="UDZ10"/>
      <c r="UEA10"/>
      <c r="UEB10"/>
      <c r="UEC10"/>
      <c r="UED10"/>
      <c r="UEE10"/>
      <c r="UEF10"/>
      <c r="UEG10"/>
      <c r="UEH10"/>
      <c r="UEI10"/>
      <c r="UEJ10"/>
      <c r="UEK10"/>
      <c r="UEL10"/>
      <c r="UEM10"/>
      <c r="UEN10"/>
      <c r="UEO10"/>
      <c r="UEP10"/>
      <c r="UEQ10"/>
      <c r="UER10"/>
      <c r="UES10"/>
      <c r="UET10"/>
      <c r="UEU10"/>
      <c r="UEV10"/>
      <c r="UEW10"/>
      <c r="UEX10"/>
      <c r="UEY10"/>
      <c r="UEZ10"/>
      <c r="UFA10"/>
      <c r="UFB10"/>
      <c r="UFC10"/>
      <c r="UFD10"/>
      <c r="UFE10"/>
      <c r="UFF10"/>
      <c r="UFG10"/>
      <c r="UFH10"/>
      <c r="UFI10"/>
      <c r="UFJ10"/>
      <c r="UFK10"/>
      <c r="UFL10"/>
      <c r="UFM10"/>
      <c r="UFN10"/>
      <c r="UFO10"/>
      <c r="UFP10"/>
      <c r="UFQ10"/>
      <c r="UFR10"/>
      <c r="UFS10"/>
      <c r="UFT10"/>
      <c r="UFU10"/>
      <c r="UFV10"/>
      <c r="UFW10"/>
      <c r="UFX10"/>
      <c r="UFY10"/>
      <c r="UFZ10"/>
      <c r="UGA10"/>
      <c r="UGB10"/>
      <c r="UGC10"/>
      <c r="UGD10"/>
      <c r="UGE10"/>
      <c r="UGF10"/>
      <c r="UGG10"/>
      <c r="UGH10"/>
      <c r="UGI10"/>
      <c r="UGJ10"/>
      <c r="UGK10"/>
      <c r="UGL10"/>
      <c r="UGM10"/>
      <c r="UGN10"/>
      <c r="UGO10"/>
      <c r="UGP10"/>
      <c r="UGQ10"/>
      <c r="UGR10"/>
      <c r="UGS10"/>
      <c r="UGT10"/>
      <c r="UGU10"/>
      <c r="UGV10"/>
      <c r="UGW10"/>
      <c r="UGX10"/>
      <c r="UGY10"/>
      <c r="UGZ10"/>
      <c r="UHA10"/>
      <c r="UHB10"/>
      <c r="UHC10"/>
      <c r="UHD10"/>
      <c r="UHE10"/>
      <c r="UHF10"/>
      <c r="UHG10"/>
      <c r="UHH10"/>
      <c r="UHI10"/>
      <c r="UHJ10"/>
      <c r="UHK10"/>
      <c r="UHL10"/>
      <c r="UHM10"/>
      <c r="UHN10"/>
      <c r="UHO10"/>
      <c r="UHP10"/>
      <c r="UHQ10"/>
      <c r="UHR10"/>
      <c r="UHS10"/>
      <c r="UHT10"/>
      <c r="UHU10"/>
      <c r="UHV10"/>
      <c r="UHW10"/>
      <c r="UHX10"/>
      <c r="UHY10"/>
      <c r="UHZ10"/>
      <c r="UIA10"/>
      <c r="UIB10"/>
      <c r="UIC10"/>
      <c r="UID10"/>
      <c r="UIE10"/>
      <c r="UIF10"/>
      <c r="UIG10"/>
      <c r="UIH10"/>
      <c r="UII10"/>
      <c r="UIJ10"/>
      <c r="UIK10"/>
      <c r="UIL10"/>
      <c r="UIM10"/>
      <c r="UIN10"/>
      <c r="UIO10"/>
      <c r="UIP10"/>
      <c r="UIQ10"/>
      <c r="UIR10"/>
      <c r="UIS10"/>
      <c r="UIT10"/>
      <c r="UIU10"/>
      <c r="UIV10"/>
      <c r="UIW10"/>
      <c r="UIX10"/>
      <c r="UIY10"/>
      <c r="UIZ10"/>
      <c r="UJA10"/>
      <c r="UJB10"/>
      <c r="UJC10"/>
      <c r="UJD10"/>
      <c r="UJE10"/>
      <c r="UJF10"/>
      <c r="UJG10"/>
      <c r="UJH10"/>
      <c r="UJI10"/>
      <c r="UJJ10"/>
      <c r="UJK10"/>
      <c r="UJL10"/>
      <c r="UJM10"/>
      <c r="UJN10"/>
      <c r="UJO10"/>
      <c r="UJP10"/>
      <c r="UJQ10"/>
      <c r="UJR10"/>
      <c r="UJS10"/>
      <c r="UJT10"/>
      <c r="UJU10"/>
      <c r="UJV10"/>
      <c r="UJW10"/>
      <c r="UJX10"/>
      <c r="UJY10"/>
      <c r="UJZ10"/>
      <c r="UKA10"/>
      <c r="UKB10"/>
      <c r="UKC10"/>
      <c r="UKD10"/>
      <c r="UKE10"/>
      <c r="UKF10"/>
      <c r="UKG10"/>
      <c r="UKH10"/>
      <c r="UKI10"/>
      <c r="UKJ10"/>
      <c r="UKK10"/>
      <c r="UKL10"/>
      <c r="UKM10"/>
      <c r="UKN10"/>
      <c r="UKO10"/>
      <c r="UKP10"/>
      <c r="UKQ10"/>
      <c r="UKR10"/>
      <c r="UKS10"/>
      <c r="UKT10"/>
      <c r="UKU10"/>
      <c r="UKV10"/>
      <c r="UKW10"/>
      <c r="UKX10"/>
      <c r="UKY10"/>
      <c r="UKZ10"/>
      <c r="ULA10"/>
      <c r="ULB10"/>
      <c r="ULC10"/>
      <c r="ULD10"/>
      <c r="ULE10"/>
      <c r="ULF10"/>
      <c r="ULG10"/>
      <c r="ULH10"/>
      <c r="ULI10"/>
      <c r="ULJ10"/>
      <c r="ULK10"/>
      <c r="ULL10"/>
      <c r="ULM10"/>
      <c r="ULN10"/>
      <c r="ULO10"/>
      <c r="ULP10"/>
      <c r="ULQ10"/>
      <c r="ULR10"/>
      <c r="ULS10"/>
      <c r="ULT10"/>
      <c r="ULU10"/>
      <c r="ULV10"/>
      <c r="ULW10"/>
      <c r="ULX10"/>
      <c r="ULY10"/>
      <c r="ULZ10"/>
      <c r="UMA10"/>
      <c r="UMB10"/>
      <c r="UMC10"/>
      <c r="UMD10"/>
      <c r="UME10"/>
      <c r="UMF10"/>
      <c r="UMG10"/>
      <c r="UMH10"/>
      <c r="UMI10"/>
      <c r="UMJ10"/>
      <c r="UMK10"/>
      <c r="UML10"/>
      <c r="UMM10"/>
      <c r="UMN10"/>
      <c r="UMO10"/>
      <c r="UMP10"/>
      <c r="UMQ10"/>
      <c r="UMR10"/>
      <c r="UMS10"/>
      <c r="UMT10"/>
      <c r="UMU10"/>
      <c r="UMV10"/>
      <c r="UMW10"/>
      <c r="UMX10"/>
      <c r="UMY10"/>
      <c r="UMZ10"/>
      <c r="UNA10"/>
      <c r="UNB10"/>
      <c r="UNC10"/>
      <c r="UND10"/>
      <c r="UNE10"/>
      <c r="UNF10"/>
      <c r="UNG10"/>
      <c r="UNH10"/>
      <c r="UNI10"/>
      <c r="UNJ10"/>
      <c r="UNK10"/>
      <c r="UNL10"/>
      <c r="UNM10"/>
      <c r="UNN10"/>
      <c r="UNO10"/>
      <c r="UNP10"/>
      <c r="UNQ10"/>
      <c r="UNR10"/>
      <c r="UNS10"/>
      <c r="UNT10"/>
      <c r="UNU10"/>
      <c r="UNV10"/>
      <c r="UNW10"/>
      <c r="UNX10"/>
      <c r="UNY10"/>
      <c r="UNZ10"/>
      <c r="UOA10"/>
      <c r="UOB10"/>
      <c r="UOC10"/>
      <c r="UOD10"/>
      <c r="UOE10"/>
      <c r="UOF10"/>
      <c r="UOG10"/>
      <c r="UOH10"/>
      <c r="UOI10"/>
      <c r="UOJ10"/>
      <c r="UOK10"/>
      <c r="UOL10"/>
      <c r="UOM10"/>
      <c r="UON10"/>
      <c r="UOO10"/>
      <c r="UOP10"/>
      <c r="UOQ10"/>
      <c r="UOR10"/>
      <c r="UOS10"/>
      <c r="UOT10"/>
      <c r="UOU10"/>
      <c r="UOV10"/>
      <c r="UOW10"/>
      <c r="UOX10"/>
      <c r="UOY10"/>
      <c r="UOZ10"/>
      <c r="UPA10"/>
      <c r="UPB10"/>
      <c r="UPC10"/>
      <c r="UPD10"/>
      <c r="UPE10"/>
      <c r="UPF10"/>
      <c r="UPG10"/>
      <c r="UPH10"/>
      <c r="UPI10"/>
      <c r="UPJ10"/>
      <c r="UPK10"/>
      <c r="UPL10"/>
      <c r="UPM10"/>
      <c r="UPN10"/>
      <c r="UPO10"/>
      <c r="UPP10"/>
      <c r="UPQ10"/>
      <c r="UPR10"/>
      <c r="UPS10"/>
      <c r="UPT10"/>
      <c r="UPU10"/>
      <c r="UPV10"/>
      <c r="UPW10"/>
      <c r="UPX10"/>
      <c r="UPY10"/>
      <c r="UPZ10"/>
      <c r="UQA10"/>
      <c r="UQB10"/>
      <c r="UQC10"/>
      <c r="UQD10"/>
      <c r="UQE10"/>
      <c r="UQF10"/>
      <c r="UQG10"/>
      <c r="UQH10"/>
      <c r="UQI10"/>
      <c r="UQJ10"/>
      <c r="UQK10"/>
      <c r="UQL10"/>
      <c r="UQM10"/>
      <c r="UQN10"/>
      <c r="UQO10"/>
      <c r="UQP10"/>
      <c r="UQQ10"/>
      <c r="UQR10"/>
      <c r="UQS10"/>
      <c r="UQT10"/>
      <c r="UQU10"/>
      <c r="UQV10"/>
      <c r="UQW10"/>
      <c r="UQX10"/>
      <c r="UQY10"/>
      <c r="UQZ10"/>
      <c r="URA10"/>
      <c r="URB10"/>
      <c r="URC10"/>
      <c r="URD10"/>
      <c r="URE10"/>
      <c r="URF10"/>
      <c r="URG10"/>
      <c r="URH10"/>
      <c r="URI10"/>
      <c r="URJ10"/>
      <c r="URK10"/>
      <c r="URL10"/>
      <c r="URM10"/>
      <c r="URN10"/>
      <c r="URO10"/>
      <c r="URP10"/>
      <c r="URQ10"/>
      <c r="URR10"/>
      <c r="URS10"/>
      <c r="URT10"/>
      <c r="URU10"/>
      <c r="URV10"/>
      <c r="URW10"/>
      <c r="URX10"/>
      <c r="URY10"/>
      <c r="URZ10"/>
      <c r="USA10"/>
      <c r="USB10"/>
      <c r="USC10"/>
      <c r="USD10"/>
      <c r="USE10"/>
      <c r="USF10"/>
      <c r="USG10"/>
      <c r="USH10"/>
      <c r="USI10"/>
      <c r="USJ10"/>
      <c r="USK10"/>
      <c r="USL10"/>
      <c r="USM10"/>
      <c r="USN10"/>
      <c r="USO10"/>
      <c r="USP10"/>
      <c r="USQ10"/>
      <c r="USR10"/>
      <c r="USS10"/>
      <c r="UST10"/>
      <c r="USU10"/>
      <c r="USV10"/>
      <c r="USW10"/>
      <c r="USX10"/>
      <c r="USY10"/>
      <c r="USZ10"/>
      <c r="UTA10"/>
      <c r="UTB10"/>
      <c r="UTC10"/>
      <c r="UTD10"/>
      <c r="UTE10"/>
      <c r="UTF10"/>
      <c r="UTG10"/>
      <c r="UTH10"/>
      <c r="UTI10"/>
      <c r="UTJ10"/>
      <c r="UTK10"/>
      <c r="UTL10"/>
      <c r="UTM10"/>
      <c r="UTN10"/>
      <c r="UTO10"/>
      <c r="UTP10"/>
      <c r="UTQ10"/>
      <c r="UTR10"/>
      <c r="UTS10"/>
      <c r="UTT10"/>
      <c r="UTU10"/>
      <c r="UTV10"/>
      <c r="UTW10"/>
      <c r="UTX10"/>
      <c r="UTY10"/>
      <c r="UTZ10"/>
      <c r="UUA10"/>
      <c r="UUB10"/>
      <c r="UUC10"/>
      <c r="UUD10"/>
      <c r="UUE10"/>
      <c r="UUF10"/>
      <c r="UUG10"/>
      <c r="UUH10"/>
      <c r="UUI10"/>
      <c r="UUJ10"/>
      <c r="UUK10"/>
      <c r="UUL10"/>
      <c r="UUM10"/>
      <c r="UUN10"/>
      <c r="UUO10"/>
      <c r="UUP10"/>
      <c r="UUQ10"/>
      <c r="UUR10"/>
      <c r="UUS10"/>
      <c r="UUT10"/>
      <c r="UUU10"/>
      <c r="UUV10"/>
      <c r="UUW10"/>
      <c r="UUX10"/>
      <c r="UUY10"/>
      <c r="UUZ10"/>
      <c r="UVA10"/>
      <c r="UVB10"/>
      <c r="UVC10"/>
      <c r="UVD10"/>
      <c r="UVE10"/>
      <c r="UVF10"/>
      <c r="UVG10"/>
      <c r="UVH10"/>
      <c r="UVI10"/>
      <c r="UVJ10"/>
      <c r="UVK10"/>
      <c r="UVL10"/>
      <c r="UVM10"/>
      <c r="UVN10"/>
      <c r="UVO10"/>
      <c r="UVP10"/>
      <c r="UVQ10"/>
      <c r="UVR10"/>
      <c r="UVS10"/>
      <c r="UVT10"/>
      <c r="UVU10"/>
      <c r="UVV10"/>
      <c r="UVW10"/>
      <c r="UVX10"/>
      <c r="UVY10"/>
      <c r="UVZ10"/>
      <c r="UWA10"/>
      <c r="UWB10"/>
      <c r="UWC10"/>
      <c r="UWD10"/>
      <c r="UWE10"/>
      <c r="UWF10"/>
      <c r="UWG10"/>
      <c r="UWH10"/>
      <c r="UWI10"/>
      <c r="UWJ10"/>
      <c r="UWK10"/>
      <c r="UWL10"/>
      <c r="UWM10"/>
      <c r="UWN10"/>
      <c r="UWO10"/>
      <c r="UWP10"/>
      <c r="UWQ10"/>
      <c r="UWR10"/>
      <c r="UWS10"/>
      <c r="UWT10"/>
      <c r="UWU10"/>
      <c r="UWV10"/>
      <c r="UWW10"/>
      <c r="UWX10"/>
      <c r="UWY10"/>
      <c r="UWZ10"/>
      <c r="UXA10"/>
      <c r="UXB10"/>
      <c r="UXC10"/>
      <c r="UXD10"/>
      <c r="UXE10"/>
      <c r="UXF10"/>
      <c r="UXG10"/>
      <c r="UXH10"/>
      <c r="UXI10"/>
      <c r="UXJ10"/>
      <c r="UXK10"/>
      <c r="UXL10"/>
      <c r="UXM10"/>
      <c r="UXN10"/>
      <c r="UXO10"/>
      <c r="UXP10"/>
      <c r="UXQ10"/>
      <c r="UXR10"/>
      <c r="UXS10"/>
      <c r="UXT10"/>
      <c r="UXU10"/>
      <c r="UXV10"/>
      <c r="UXW10"/>
      <c r="UXX10"/>
      <c r="UXY10"/>
      <c r="UXZ10"/>
      <c r="UYA10"/>
      <c r="UYB10"/>
      <c r="UYC10"/>
      <c r="UYD10"/>
      <c r="UYE10"/>
      <c r="UYF10"/>
      <c r="UYG10"/>
      <c r="UYH10"/>
      <c r="UYI10"/>
      <c r="UYJ10"/>
      <c r="UYK10"/>
      <c r="UYL10"/>
      <c r="UYM10"/>
      <c r="UYN10"/>
      <c r="UYO10"/>
      <c r="UYP10"/>
      <c r="UYQ10"/>
      <c r="UYR10"/>
      <c r="UYS10"/>
      <c r="UYT10"/>
      <c r="UYU10"/>
      <c r="UYV10"/>
      <c r="UYW10"/>
      <c r="UYX10"/>
      <c r="UYY10"/>
      <c r="UYZ10"/>
      <c r="UZA10"/>
      <c r="UZB10"/>
      <c r="UZC10"/>
      <c r="UZD10"/>
      <c r="UZE10"/>
      <c r="UZF10"/>
      <c r="UZG10"/>
      <c r="UZH10"/>
      <c r="UZI10"/>
      <c r="UZJ10"/>
      <c r="UZK10"/>
      <c r="UZL10"/>
      <c r="UZM10"/>
      <c r="UZN10"/>
      <c r="UZO10"/>
      <c r="UZP10"/>
      <c r="UZQ10"/>
      <c r="UZR10"/>
      <c r="UZS10"/>
      <c r="UZT10"/>
      <c r="UZU10"/>
      <c r="UZV10"/>
      <c r="UZW10"/>
      <c r="UZX10"/>
      <c r="UZY10"/>
      <c r="UZZ10"/>
      <c r="VAA10"/>
      <c r="VAB10"/>
      <c r="VAC10"/>
      <c r="VAD10"/>
      <c r="VAE10"/>
      <c r="VAF10"/>
      <c r="VAG10"/>
      <c r="VAH10"/>
      <c r="VAI10"/>
      <c r="VAJ10"/>
      <c r="VAK10"/>
      <c r="VAL10"/>
      <c r="VAM10"/>
      <c r="VAN10"/>
      <c r="VAO10"/>
      <c r="VAP10"/>
      <c r="VAQ10"/>
      <c r="VAR10"/>
      <c r="VAS10"/>
      <c r="VAT10"/>
      <c r="VAU10"/>
      <c r="VAV10"/>
      <c r="VAW10"/>
      <c r="VAX10"/>
      <c r="VAY10"/>
      <c r="VAZ10"/>
      <c r="VBA10"/>
      <c r="VBB10"/>
      <c r="VBC10"/>
      <c r="VBD10"/>
      <c r="VBE10"/>
      <c r="VBF10"/>
      <c r="VBG10"/>
      <c r="VBH10"/>
      <c r="VBI10"/>
      <c r="VBJ10"/>
      <c r="VBK10"/>
      <c r="VBL10"/>
      <c r="VBM10"/>
      <c r="VBN10"/>
      <c r="VBO10"/>
      <c r="VBP10"/>
      <c r="VBQ10"/>
      <c r="VBR10"/>
      <c r="VBS10"/>
      <c r="VBT10"/>
      <c r="VBU10"/>
      <c r="VBV10"/>
      <c r="VBW10"/>
      <c r="VBX10"/>
      <c r="VBY10"/>
      <c r="VBZ10"/>
      <c r="VCA10"/>
      <c r="VCB10"/>
      <c r="VCC10"/>
      <c r="VCD10"/>
      <c r="VCE10"/>
      <c r="VCF10"/>
      <c r="VCG10"/>
      <c r="VCH10"/>
      <c r="VCI10"/>
      <c r="VCJ10"/>
      <c r="VCK10"/>
      <c r="VCL10"/>
      <c r="VCM10"/>
      <c r="VCN10"/>
      <c r="VCO10"/>
      <c r="VCP10"/>
      <c r="VCQ10"/>
      <c r="VCR10"/>
      <c r="VCS10"/>
      <c r="VCT10"/>
      <c r="VCU10"/>
      <c r="VCV10"/>
      <c r="VCW10"/>
      <c r="VCX10"/>
      <c r="VCY10"/>
      <c r="VCZ10"/>
      <c r="VDA10"/>
      <c r="VDB10"/>
      <c r="VDC10"/>
      <c r="VDD10"/>
      <c r="VDE10"/>
      <c r="VDF10"/>
      <c r="VDG10"/>
      <c r="VDH10"/>
      <c r="VDI10"/>
      <c r="VDJ10"/>
      <c r="VDK10"/>
      <c r="VDL10"/>
      <c r="VDM10"/>
      <c r="VDN10"/>
      <c r="VDO10"/>
      <c r="VDP10"/>
      <c r="VDQ10"/>
      <c r="VDR10"/>
      <c r="VDS10"/>
      <c r="VDT10"/>
      <c r="VDU10"/>
      <c r="VDV10"/>
      <c r="VDW10"/>
      <c r="VDX10"/>
      <c r="VDY10"/>
      <c r="VDZ10"/>
      <c r="VEA10"/>
      <c r="VEB10"/>
      <c r="VEC10"/>
      <c r="VED10"/>
      <c r="VEE10"/>
      <c r="VEF10"/>
      <c r="VEG10"/>
      <c r="VEH10"/>
      <c r="VEI10"/>
      <c r="VEJ10"/>
      <c r="VEK10"/>
      <c r="VEL10"/>
      <c r="VEM10"/>
      <c r="VEN10"/>
      <c r="VEO10"/>
      <c r="VEP10"/>
      <c r="VEQ10"/>
      <c r="VER10"/>
      <c r="VES10"/>
      <c r="VET10"/>
      <c r="VEU10"/>
      <c r="VEV10"/>
      <c r="VEW10"/>
      <c r="VEX10"/>
      <c r="VEY10"/>
      <c r="VEZ10"/>
      <c r="VFA10"/>
      <c r="VFB10"/>
      <c r="VFC10"/>
      <c r="VFD10"/>
      <c r="VFE10"/>
      <c r="VFF10"/>
      <c r="VFG10"/>
      <c r="VFH10"/>
      <c r="VFI10"/>
      <c r="VFJ10"/>
      <c r="VFK10"/>
      <c r="VFL10"/>
      <c r="VFM10"/>
      <c r="VFN10"/>
      <c r="VFO10"/>
      <c r="VFP10"/>
      <c r="VFQ10"/>
      <c r="VFR10"/>
      <c r="VFS10"/>
      <c r="VFT10"/>
      <c r="VFU10"/>
      <c r="VFV10"/>
      <c r="VFW10"/>
      <c r="VFX10"/>
      <c r="VFY10"/>
      <c r="VFZ10"/>
      <c r="VGA10"/>
      <c r="VGB10"/>
      <c r="VGC10"/>
      <c r="VGD10"/>
      <c r="VGE10"/>
      <c r="VGF10"/>
      <c r="VGG10"/>
      <c r="VGH10"/>
      <c r="VGI10"/>
      <c r="VGJ10"/>
      <c r="VGK10"/>
      <c r="VGL10"/>
      <c r="VGM10"/>
      <c r="VGN10"/>
      <c r="VGO10"/>
      <c r="VGP10"/>
      <c r="VGQ10"/>
      <c r="VGR10"/>
      <c r="VGS10"/>
      <c r="VGT10"/>
      <c r="VGU10"/>
      <c r="VGV10"/>
      <c r="VGW10"/>
      <c r="VGX10"/>
      <c r="VGY10"/>
      <c r="VGZ10"/>
      <c r="VHA10"/>
      <c r="VHB10"/>
      <c r="VHC10"/>
      <c r="VHD10"/>
      <c r="VHE10"/>
      <c r="VHF10"/>
      <c r="VHG10"/>
      <c r="VHH10"/>
      <c r="VHI10"/>
      <c r="VHJ10"/>
      <c r="VHK10"/>
      <c r="VHL10"/>
      <c r="VHM10"/>
      <c r="VHN10"/>
      <c r="VHO10"/>
      <c r="VHP10"/>
      <c r="VHQ10"/>
      <c r="VHR10"/>
      <c r="VHS10"/>
      <c r="VHT10"/>
      <c r="VHU10"/>
      <c r="VHV10"/>
      <c r="VHW10"/>
      <c r="VHX10"/>
      <c r="VHY10"/>
      <c r="VHZ10"/>
      <c r="VIA10"/>
      <c r="VIB10"/>
      <c r="VIC10"/>
      <c r="VID10"/>
      <c r="VIE10"/>
      <c r="VIF10"/>
      <c r="VIG10"/>
      <c r="VIH10"/>
      <c r="VII10"/>
      <c r="VIJ10"/>
      <c r="VIK10"/>
      <c r="VIL10"/>
      <c r="VIM10"/>
      <c r="VIN10"/>
      <c r="VIO10"/>
      <c r="VIP10"/>
      <c r="VIQ10"/>
      <c r="VIR10"/>
      <c r="VIS10"/>
      <c r="VIT10"/>
      <c r="VIU10"/>
      <c r="VIV10"/>
      <c r="VIW10"/>
      <c r="VIX10"/>
      <c r="VIY10"/>
      <c r="VIZ10"/>
      <c r="VJA10"/>
      <c r="VJB10"/>
      <c r="VJC10"/>
      <c r="VJD10"/>
      <c r="VJE10"/>
      <c r="VJF10"/>
      <c r="VJG10"/>
      <c r="VJH10"/>
      <c r="VJI10"/>
      <c r="VJJ10"/>
      <c r="VJK10"/>
      <c r="VJL10"/>
      <c r="VJM10"/>
      <c r="VJN10"/>
      <c r="VJO10"/>
      <c r="VJP10"/>
      <c r="VJQ10"/>
      <c r="VJR10"/>
      <c r="VJS10"/>
      <c r="VJT10"/>
      <c r="VJU10"/>
      <c r="VJV10"/>
      <c r="VJW10"/>
      <c r="VJX10"/>
      <c r="VJY10"/>
      <c r="VJZ10"/>
      <c r="VKA10"/>
      <c r="VKB10"/>
      <c r="VKC10"/>
      <c r="VKD10"/>
      <c r="VKE10"/>
      <c r="VKF10"/>
      <c r="VKG10"/>
      <c r="VKH10"/>
      <c r="VKI10"/>
      <c r="VKJ10"/>
      <c r="VKK10"/>
      <c r="VKL10"/>
      <c r="VKM10"/>
      <c r="VKN10"/>
      <c r="VKO10"/>
      <c r="VKP10"/>
      <c r="VKQ10"/>
      <c r="VKR10"/>
      <c r="VKS10"/>
      <c r="VKT10"/>
      <c r="VKU10"/>
      <c r="VKV10"/>
      <c r="VKW10"/>
      <c r="VKX10"/>
      <c r="VKY10"/>
      <c r="VKZ10"/>
      <c r="VLA10"/>
      <c r="VLB10"/>
      <c r="VLC10"/>
      <c r="VLD10"/>
      <c r="VLE10"/>
      <c r="VLF10"/>
      <c r="VLG10"/>
      <c r="VLH10"/>
      <c r="VLI10"/>
      <c r="VLJ10"/>
      <c r="VLK10"/>
      <c r="VLL10"/>
      <c r="VLM10"/>
      <c r="VLN10"/>
      <c r="VLO10"/>
      <c r="VLP10"/>
      <c r="VLQ10"/>
      <c r="VLR10"/>
      <c r="VLS10"/>
      <c r="VLT10"/>
      <c r="VLU10"/>
      <c r="VLV10"/>
      <c r="VLW10"/>
      <c r="VLX10"/>
      <c r="VLY10"/>
      <c r="VLZ10"/>
      <c r="VMA10"/>
      <c r="VMB10"/>
      <c r="VMC10"/>
      <c r="VMD10"/>
      <c r="VME10"/>
      <c r="VMF10"/>
      <c r="VMG10"/>
      <c r="VMH10"/>
      <c r="VMI10"/>
      <c r="VMJ10"/>
      <c r="VMK10"/>
      <c r="VML10"/>
      <c r="VMM10"/>
      <c r="VMN10"/>
      <c r="VMO10"/>
      <c r="VMP10"/>
      <c r="VMQ10"/>
      <c r="VMR10"/>
      <c r="VMS10"/>
      <c r="VMT10"/>
      <c r="VMU10"/>
      <c r="VMV10"/>
      <c r="VMW10"/>
      <c r="VMX10"/>
      <c r="VMY10"/>
      <c r="VMZ10"/>
      <c r="VNA10"/>
      <c r="VNB10"/>
      <c r="VNC10"/>
      <c r="VND10"/>
      <c r="VNE10"/>
      <c r="VNF10"/>
      <c r="VNG10"/>
      <c r="VNH10"/>
      <c r="VNI10"/>
      <c r="VNJ10"/>
      <c r="VNK10"/>
      <c r="VNL10"/>
      <c r="VNM10"/>
      <c r="VNN10"/>
      <c r="VNO10"/>
      <c r="VNP10"/>
      <c r="VNQ10"/>
      <c r="VNR10"/>
      <c r="VNS10"/>
      <c r="VNT10"/>
      <c r="VNU10"/>
      <c r="VNV10"/>
      <c r="VNW10"/>
      <c r="VNX10"/>
      <c r="VNY10"/>
      <c r="VNZ10"/>
      <c r="VOA10"/>
      <c r="VOB10"/>
      <c r="VOC10"/>
      <c r="VOD10"/>
      <c r="VOE10"/>
      <c r="VOF10"/>
      <c r="VOG10"/>
      <c r="VOH10"/>
      <c r="VOI10"/>
      <c r="VOJ10"/>
      <c r="VOK10"/>
      <c r="VOL10"/>
      <c r="VOM10"/>
      <c r="VON10"/>
      <c r="VOO10"/>
      <c r="VOP10"/>
      <c r="VOQ10"/>
      <c r="VOR10"/>
      <c r="VOS10"/>
      <c r="VOT10"/>
      <c r="VOU10"/>
      <c r="VOV10"/>
      <c r="VOW10"/>
      <c r="VOX10"/>
      <c r="VOY10"/>
      <c r="VOZ10"/>
      <c r="VPA10"/>
      <c r="VPB10"/>
      <c r="VPC10"/>
      <c r="VPD10"/>
      <c r="VPE10"/>
      <c r="VPF10"/>
      <c r="VPG10"/>
      <c r="VPH10"/>
      <c r="VPI10"/>
      <c r="VPJ10"/>
      <c r="VPK10"/>
      <c r="VPL10"/>
      <c r="VPM10"/>
      <c r="VPN10"/>
      <c r="VPO10"/>
      <c r="VPP10"/>
      <c r="VPQ10"/>
      <c r="VPR10"/>
      <c r="VPS10"/>
      <c r="VPT10"/>
      <c r="VPU10"/>
      <c r="VPV10"/>
      <c r="VPW10"/>
      <c r="VPX10"/>
      <c r="VPY10"/>
      <c r="VPZ10"/>
      <c r="VQA10"/>
      <c r="VQB10"/>
      <c r="VQC10"/>
      <c r="VQD10"/>
      <c r="VQE10"/>
      <c r="VQF10"/>
      <c r="VQG10"/>
      <c r="VQH10"/>
      <c r="VQI10"/>
      <c r="VQJ10"/>
      <c r="VQK10"/>
      <c r="VQL10"/>
      <c r="VQM10"/>
      <c r="VQN10"/>
      <c r="VQO10"/>
      <c r="VQP10"/>
      <c r="VQQ10"/>
      <c r="VQR10"/>
      <c r="VQS10"/>
      <c r="VQT10"/>
      <c r="VQU10"/>
      <c r="VQV10"/>
      <c r="VQW10"/>
      <c r="VQX10"/>
      <c r="VQY10"/>
      <c r="VQZ10"/>
      <c r="VRA10"/>
      <c r="VRB10"/>
      <c r="VRC10"/>
      <c r="VRD10"/>
      <c r="VRE10"/>
      <c r="VRF10"/>
      <c r="VRG10"/>
      <c r="VRH10"/>
      <c r="VRI10"/>
      <c r="VRJ10"/>
      <c r="VRK10"/>
      <c r="VRL10"/>
      <c r="VRM10"/>
      <c r="VRN10"/>
      <c r="VRO10"/>
      <c r="VRP10"/>
      <c r="VRQ10"/>
      <c r="VRR10"/>
      <c r="VRS10"/>
      <c r="VRT10"/>
      <c r="VRU10"/>
      <c r="VRV10"/>
      <c r="VRW10"/>
      <c r="VRX10"/>
      <c r="VRY10"/>
      <c r="VRZ10"/>
      <c r="VSA10"/>
      <c r="VSB10"/>
      <c r="VSC10"/>
      <c r="VSD10"/>
      <c r="VSE10"/>
      <c r="VSF10"/>
      <c r="VSG10"/>
      <c r="VSH10"/>
      <c r="VSI10"/>
      <c r="VSJ10"/>
      <c r="VSK10"/>
      <c r="VSL10"/>
      <c r="VSM10"/>
      <c r="VSN10"/>
      <c r="VSO10"/>
      <c r="VSP10"/>
      <c r="VSQ10"/>
      <c r="VSR10"/>
      <c r="VSS10"/>
      <c r="VST10"/>
      <c r="VSU10"/>
      <c r="VSV10"/>
      <c r="VSW10"/>
      <c r="VSX10"/>
      <c r="VSY10"/>
      <c r="VSZ10"/>
      <c r="VTA10"/>
      <c r="VTB10"/>
      <c r="VTC10"/>
      <c r="VTD10"/>
      <c r="VTE10"/>
      <c r="VTF10"/>
      <c r="VTG10"/>
      <c r="VTH10"/>
      <c r="VTI10"/>
      <c r="VTJ10"/>
      <c r="VTK10"/>
      <c r="VTL10"/>
      <c r="VTM10"/>
      <c r="VTN10"/>
      <c r="VTO10"/>
      <c r="VTP10"/>
      <c r="VTQ10"/>
      <c r="VTR10"/>
      <c r="VTS10"/>
      <c r="VTT10"/>
      <c r="VTU10"/>
      <c r="VTV10"/>
      <c r="VTW10"/>
      <c r="VTX10"/>
      <c r="VTY10"/>
      <c r="VTZ10"/>
      <c r="VUA10"/>
      <c r="VUB10"/>
      <c r="VUC10"/>
      <c r="VUD10"/>
      <c r="VUE10"/>
      <c r="VUF10"/>
      <c r="VUG10"/>
      <c r="VUH10"/>
      <c r="VUI10"/>
      <c r="VUJ10"/>
      <c r="VUK10"/>
      <c r="VUL10"/>
      <c r="VUM10"/>
      <c r="VUN10"/>
      <c r="VUO10"/>
      <c r="VUP10"/>
      <c r="VUQ10"/>
      <c r="VUR10"/>
      <c r="VUS10"/>
      <c r="VUT10"/>
      <c r="VUU10"/>
      <c r="VUV10"/>
      <c r="VUW10"/>
      <c r="VUX10"/>
      <c r="VUY10"/>
      <c r="VUZ10"/>
      <c r="VVA10"/>
      <c r="VVB10"/>
      <c r="VVC10"/>
      <c r="VVD10"/>
      <c r="VVE10"/>
      <c r="VVF10"/>
      <c r="VVG10"/>
      <c r="VVH10"/>
      <c r="VVI10"/>
      <c r="VVJ10"/>
      <c r="VVK10"/>
      <c r="VVL10"/>
      <c r="VVM10"/>
      <c r="VVN10"/>
      <c r="VVO10"/>
      <c r="VVP10"/>
      <c r="VVQ10"/>
      <c r="VVR10"/>
      <c r="VVS10"/>
      <c r="VVT10"/>
      <c r="VVU10"/>
      <c r="VVV10"/>
      <c r="VVW10"/>
      <c r="VVX10"/>
      <c r="VVY10"/>
      <c r="VVZ10"/>
      <c r="VWA10"/>
      <c r="VWB10"/>
      <c r="VWC10"/>
      <c r="VWD10"/>
      <c r="VWE10"/>
      <c r="VWF10"/>
      <c r="VWG10"/>
      <c r="VWH10"/>
      <c r="VWI10"/>
      <c r="VWJ10"/>
      <c r="VWK10"/>
      <c r="VWL10"/>
      <c r="VWM10"/>
      <c r="VWN10"/>
      <c r="VWO10"/>
      <c r="VWP10"/>
      <c r="VWQ10"/>
      <c r="VWR10"/>
      <c r="VWS10"/>
      <c r="VWT10"/>
      <c r="VWU10"/>
      <c r="VWV10"/>
      <c r="VWW10"/>
      <c r="VWX10"/>
      <c r="VWY10"/>
      <c r="VWZ10"/>
      <c r="VXA10"/>
      <c r="VXB10"/>
      <c r="VXC10"/>
      <c r="VXD10"/>
      <c r="VXE10"/>
      <c r="VXF10"/>
      <c r="VXG10"/>
      <c r="VXH10"/>
      <c r="VXI10"/>
      <c r="VXJ10"/>
      <c r="VXK10"/>
      <c r="VXL10"/>
      <c r="VXM10"/>
      <c r="VXN10"/>
      <c r="VXO10"/>
      <c r="VXP10"/>
      <c r="VXQ10"/>
      <c r="VXR10"/>
      <c r="VXS10"/>
      <c r="VXT10"/>
      <c r="VXU10"/>
      <c r="VXV10"/>
      <c r="VXW10"/>
      <c r="VXX10"/>
      <c r="VXY10"/>
      <c r="VXZ10"/>
      <c r="VYA10"/>
      <c r="VYB10"/>
      <c r="VYC10"/>
      <c r="VYD10"/>
      <c r="VYE10"/>
      <c r="VYF10"/>
      <c r="VYG10"/>
      <c r="VYH10"/>
      <c r="VYI10"/>
      <c r="VYJ10"/>
      <c r="VYK10"/>
      <c r="VYL10"/>
      <c r="VYM10"/>
      <c r="VYN10"/>
      <c r="VYO10"/>
      <c r="VYP10"/>
      <c r="VYQ10"/>
      <c r="VYR10"/>
      <c r="VYS10"/>
      <c r="VYT10"/>
      <c r="VYU10"/>
      <c r="VYV10"/>
      <c r="VYW10"/>
      <c r="VYX10"/>
      <c r="VYY10"/>
      <c r="VYZ10"/>
      <c r="VZA10"/>
      <c r="VZB10"/>
      <c r="VZC10"/>
      <c r="VZD10"/>
      <c r="VZE10"/>
      <c r="VZF10"/>
      <c r="VZG10"/>
      <c r="VZH10"/>
      <c r="VZI10"/>
      <c r="VZJ10"/>
      <c r="VZK10"/>
      <c r="VZL10"/>
      <c r="VZM10"/>
      <c r="VZN10"/>
      <c r="VZO10"/>
      <c r="VZP10"/>
      <c r="VZQ10"/>
      <c r="VZR10"/>
      <c r="VZS10"/>
      <c r="VZT10"/>
      <c r="VZU10"/>
      <c r="VZV10"/>
      <c r="VZW10"/>
      <c r="VZX10"/>
      <c r="VZY10"/>
      <c r="VZZ10"/>
      <c r="WAA10"/>
      <c r="WAB10"/>
      <c r="WAC10"/>
      <c r="WAD10"/>
      <c r="WAE10"/>
      <c r="WAF10"/>
      <c r="WAG10"/>
      <c r="WAH10"/>
      <c r="WAI10"/>
      <c r="WAJ10"/>
      <c r="WAK10"/>
      <c r="WAL10"/>
      <c r="WAM10"/>
      <c r="WAN10"/>
      <c r="WAO10"/>
      <c r="WAP10"/>
      <c r="WAQ10"/>
      <c r="WAR10"/>
      <c r="WAS10"/>
      <c r="WAT10"/>
      <c r="WAU10"/>
      <c r="WAV10"/>
      <c r="WAW10"/>
      <c r="WAX10"/>
      <c r="WAY10"/>
      <c r="WAZ10"/>
      <c r="WBA10"/>
      <c r="WBB10"/>
      <c r="WBC10"/>
      <c r="WBD10"/>
      <c r="WBE10"/>
      <c r="WBF10"/>
      <c r="WBG10"/>
      <c r="WBH10"/>
      <c r="WBI10"/>
      <c r="WBJ10"/>
      <c r="WBK10"/>
      <c r="WBL10"/>
      <c r="WBM10"/>
      <c r="WBN10"/>
      <c r="WBO10"/>
      <c r="WBP10"/>
      <c r="WBQ10"/>
      <c r="WBR10"/>
      <c r="WBS10"/>
      <c r="WBT10"/>
      <c r="WBU10"/>
      <c r="WBV10"/>
      <c r="WBW10"/>
      <c r="WBX10"/>
      <c r="WBY10"/>
      <c r="WBZ10"/>
      <c r="WCA10"/>
      <c r="WCB10"/>
      <c r="WCC10"/>
      <c r="WCD10"/>
      <c r="WCE10"/>
      <c r="WCF10"/>
      <c r="WCG10"/>
      <c r="WCH10"/>
      <c r="WCI10"/>
      <c r="WCJ10"/>
      <c r="WCK10"/>
      <c r="WCL10"/>
      <c r="WCM10"/>
      <c r="WCN10"/>
      <c r="WCO10"/>
      <c r="WCP10"/>
      <c r="WCQ10"/>
      <c r="WCR10"/>
      <c r="WCS10"/>
      <c r="WCT10"/>
      <c r="WCU10"/>
      <c r="WCV10"/>
      <c r="WCW10"/>
      <c r="WCX10"/>
      <c r="WCY10"/>
      <c r="WCZ10"/>
      <c r="WDA10"/>
      <c r="WDB10"/>
      <c r="WDC10"/>
      <c r="WDD10"/>
      <c r="WDE10"/>
      <c r="WDF10"/>
      <c r="WDG10"/>
      <c r="WDH10"/>
      <c r="WDI10"/>
      <c r="WDJ10"/>
      <c r="WDK10"/>
      <c r="WDL10"/>
      <c r="WDM10"/>
      <c r="WDN10"/>
      <c r="WDO10"/>
      <c r="WDP10"/>
      <c r="WDQ10"/>
      <c r="WDR10"/>
      <c r="WDS10"/>
      <c r="WDT10"/>
      <c r="WDU10"/>
      <c r="WDV10"/>
      <c r="WDW10"/>
      <c r="WDX10"/>
      <c r="WDY10"/>
      <c r="WDZ10"/>
      <c r="WEA10"/>
      <c r="WEB10"/>
      <c r="WEC10"/>
      <c r="WED10"/>
      <c r="WEE10"/>
      <c r="WEF10"/>
      <c r="WEG10"/>
      <c r="WEH10"/>
      <c r="WEI10"/>
      <c r="WEJ10"/>
      <c r="WEK10"/>
      <c r="WEL10"/>
      <c r="WEM10"/>
      <c r="WEN10"/>
      <c r="WEO10"/>
      <c r="WEP10"/>
      <c r="WEQ10"/>
      <c r="WER10"/>
      <c r="WES10"/>
      <c r="WET10"/>
      <c r="WEU10"/>
      <c r="WEV10"/>
      <c r="WEW10"/>
      <c r="WEX10"/>
      <c r="WEY10"/>
      <c r="WEZ10"/>
      <c r="WFA10"/>
      <c r="WFB10"/>
      <c r="WFC10"/>
      <c r="WFD10"/>
      <c r="WFE10"/>
      <c r="WFF10"/>
      <c r="WFG10"/>
      <c r="WFH10"/>
      <c r="WFI10"/>
      <c r="WFJ10"/>
      <c r="WFK10"/>
      <c r="WFL10"/>
      <c r="WFM10"/>
      <c r="WFN10"/>
      <c r="WFO10"/>
      <c r="WFP10"/>
      <c r="WFQ10"/>
      <c r="WFR10"/>
      <c r="WFS10"/>
      <c r="WFT10"/>
      <c r="WFU10"/>
      <c r="WFV10"/>
      <c r="WFW10"/>
      <c r="WFX10"/>
      <c r="WFY10"/>
      <c r="WFZ10"/>
      <c r="WGA10"/>
      <c r="WGB10"/>
      <c r="WGC10"/>
      <c r="WGD10"/>
      <c r="WGE10"/>
      <c r="WGF10"/>
      <c r="WGG10"/>
      <c r="WGH10"/>
      <c r="WGI10"/>
      <c r="WGJ10"/>
      <c r="WGK10"/>
      <c r="WGL10"/>
      <c r="WGM10"/>
      <c r="WGN10"/>
      <c r="WGO10"/>
      <c r="WGP10"/>
      <c r="WGQ10"/>
      <c r="WGR10"/>
      <c r="WGS10"/>
      <c r="WGT10"/>
      <c r="WGU10"/>
      <c r="WGV10"/>
      <c r="WGW10"/>
      <c r="WGX10"/>
      <c r="WGY10"/>
      <c r="WGZ10"/>
      <c r="WHA10"/>
      <c r="WHB10"/>
      <c r="WHC10"/>
      <c r="WHD10"/>
      <c r="WHE10"/>
      <c r="WHF10"/>
      <c r="WHG10"/>
      <c r="WHH10"/>
      <c r="WHI10"/>
      <c r="WHJ10"/>
      <c r="WHK10"/>
      <c r="WHL10"/>
      <c r="WHM10"/>
      <c r="WHN10"/>
      <c r="WHO10"/>
      <c r="WHP10"/>
      <c r="WHQ10"/>
      <c r="WHR10"/>
      <c r="WHS10"/>
      <c r="WHT10"/>
      <c r="WHU10"/>
      <c r="WHV10"/>
      <c r="WHW10"/>
      <c r="WHX10"/>
      <c r="WHY10"/>
      <c r="WHZ10"/>
      <c r="WIA10"/>
      <c r="WIB10"/>
      <c r="WIC10"/>
      <c r="WID10"/>
      <c r="WIE10"/>
      <c r="WIF10"/>
      <c r="WIG10"/>
      <c r="WIH10"/>
      <c r="WII10"/>
      <c r="WIJ10"/>
      <c r="WIK10"/>
      <c r="WIL10"/>
      <c r="WIM10"/>
      <c r="WIN10"/>
      <c r="WIO10"/>
      <c r="WIP10"/>
      <c r="WIQ10"/>
      <c r="WIR10"/>
      <c r="WIS10"/>
      <c r="WIT10"/>
      <c r="WIU10"/>
      <c r="WIV10"/>
      <c r="WIW10"/>
      <c r="WIX10"/>
      <c r="WIY10"/>
      <c r="WIZ10"/>
      <c r="WJA10"/>
      <c r="WJB10"/>
      <c r="WJC10"/>
      <c r="WJD10"/>
      <c r="WJE10"/>
      <c r="WJF10"/>
      <c r="WJG10"/>
      <c r="WJH10"/>
      <c r="WJI10"/>
      <c r="WJJ10"/>
      <c r="WJK10"/>
      <c r="WJL10"/>
      <c r="WJM10"/>
      <c r="WJN10"/>
      <c r="WJO10"/>
      <c r="WJP10"/>
      <c r="WJQ10"/>
      <c r="WJR10"/>
      <c r="WJS10"/>
      <c r="WJT10"/>
      <c r="WJU10"/>
      <c r="WJV10"/>
      <c r="WJW10"/>
      <c r="WJX10"/>
      <c r="WJY10"/>
      <c r="WJZ10"/>
      <c r="WKA10"/>
      <c r="WKB10"/>
      <c r="WKC10"/>
      <c r="WKD10"/>
      <c r="WKE10"/>
      <c r="WKF10"/>
      <c r="WKG10"/>
      <c r="WKH10"/>
      <c r="WKI10"/>
      <c r="WKJ10"/>
      <c r="WKK10"/>
      <c r="WKL10"/>
      <c r="WKM10"/>
      <c r="WKN10"/>
      <c r="WKO10"/>
      <c r="WKP10"/>
      <c r="WKQ10"/>
      <c r="WKR10"/>
      <c r="WKS10"/>
      <c r="WKT10"/>
      <c r="WKU10"/>
      <c r="WKV10"/>
      <c r="WKW10"/>
      <c r="WKX10"/>
      <c r="WKY10"/>
      <c r="WKZ10"/>
      <c r="WLA10"/>
      <c r="WLB10"/>
      <c r="WLC10"/>
      <c r="WLD10"/>
      <c r="WLE10"/>
      <c r="WLF10"/>
      <c r="WLG10"/>
      <c r="WLH10"/>
      <c r="WLI10"/>
      <c r="WLJ10"/>
      <c r="WLK10"/>
      <c r="WLL10"/>
      <c r="WLM10"/>
      <c r="WLN10"/>
      <c r="WLO10"/>
      <c r="WLP10"/>
      <c r="WLQ10"/>
      <c r="WLR10"/>
      <c r="WLS10"/>
      <c r="WLT10"/>
      <c r="WLU10"/>
      <c r="WLV10"/>
      <c r="WLW10"/>
      <c r="WLX10"/>
      <c r="WLY10"/>
      <c r="WLZ10"/>
      <c r="WMA10"/>
      <c r="WMB10"/>
      <c r="WMC10"/>
      <c r="WMD10"/>
      <c r="WME10"/>
      <c r="WMF10"/>
      <c r="WMG10"/>
      <c r="WMH10"/>
      <c r="WMI10"/>
      <c r="WMJ10"/>
      <c r="WMK10"/>
      <c r="WML10"/>
      <c r="WMM10"/>
      <c r="WMN10"/>
      <c r="WMO10"/>
      <c r="WMP10"/>
      <c r="WMQ10"/>
      <c r="WMR10"/>
      <c r="WMS10"/>
      <c r="WMT10"/>
      <c r="WMU10"/>
      <c r="WMV10"/>
      <c r="WMW10"/>
      <c r="WMX10"/>
      <c r="WMY10"/>
      <c r="WMZ10"/>
      <c r="WNA10"/>
      <c r="WNB10"/>
      <c r="WNC10"/>
      <c r="WND10"/>
      <c r="WNE10"/>
      <c r="WNF10"/>
      <c r="WNG10"/>
      <c r="WNH10"/>
      <c r="WNI10"/>
      <c r="WNJ10"/>
      <c r="WNK10"/>
      <c r="WNL10"/>
      <c r="WNM10"/>
      <c r="WNN10"/>
      <c r="WNO10"/>
      <c r="WNP10"/>
      <c r="WNQ10"/>
      <c r="WNR10"/>
      <c r="WNS10"/>
      <c r="WNT10"/>
      <c r="WNU10"/>
      <c r="WNV10"/>
      <c r="WNW10"/>
      <c r="WNX10"/>
      <c r="WNY10"/>
      <c r="WNZ10"/>
      <c r="WOA10"/>
      <c r="WOB10"/>
      <c r="WOC10"/>
      <c r="WOD10"/>
      <c r="WOE10"/>
      <c r="WOF10"/>
      <c r="WOG10"/>
      <c r="WOH10"/>
      <c r="WOI10"/>
      <c r="WOJ10"/>
      <c r="WOK10"/>
      <c r="WOL10"/>
      <c r="WOM10"/>
      <c r="WON10"/>
      <c r="WOO10"/>
      <c r="WOP10"/>
      <c r="WOQ10"/>
      <c r="WOR10"/>
      <c r="WOS10"/>
      <c r="WOT10"/>
      <c r="WOU10"/>
      <c r="WOV10"/>
      <c r="WOW10"/>
      <c r="WOX10"/>
      <c r="WOY10"/>
      <c r="WOZ10"/>
      <c r="WPA10"/>
      <c r="WPB10"/>
      <c r="WPC10"/>
      <c r="WPD10"/>
      <c r="WPE10"/>
      <c r="WPF10"/>
      <c r="WPG10"/>
      <c r="WPH10"/>
      <c r="WPI10"/>
      <c r="WPJ10"/>
      <c r="WPK10"/>
      <c r="WPL10"/>
      <c r="WPM10"/>
      <c r="WPN10"/>
      <c r="WPO10"/>
      <c r="WPP10"/>
      <c r="WPQ10"/>
      <c r="WPR10"/>
      <c r="WPS10"/>
      <c r="WPT10"/>
      <c r="WPU10"/>
      <c r="WPV10"/>
      <c r="WPW10"/>
      <c r="WPX10"/>
      <c r="WPY10"/>
      <c r="WPZ10"/>
      <c r="WQA10"/>
      <c r="WQB10"/>
      <c r="WQC10"/>
      <c r="WQD10"/>
      <c r="WQE10"/>
      <c r="WQF10"/>
      <c r="WQG10"/>
      <c r="WQH10"/>
      <c r="WQI10"/>
      <c r="WQJ10"/>
      <c r="WQK10"/>
      <c r="WQL10"/>
      <c r="WQM10"/>
      <c r="WQN10"/>
      <c r="WQO10"/>
      <c r="WQP10"/>
      <c r="WQQ10"/>
      <c r="WQR10"/>
      <c r="WQS10"/>
      <c r="WQT10"/>
      <c r="WQU10"/>
      <c r="WQV10"/>
      <c r="WQW10"/>
      <c r="WQX10"/>
      <c r="WQY10"/>
      <c r="WQZ10"/>
      <c r="WRA10"/>
      <c r="WRB10"/>
      <c r="WRC10"/>
      <c r="WRD10"/>
      <c r="WRE10"/>
      <c r="WRF10"/>
      <c r="WRG10"/>
      <c r="WRH10"/>
      <c r="WRI10"/>
      <c r="WRJ10"/>
      <c r="WRK10"/>
      <c r="WRL10"/>
      <c r="WRM10"/>
      <c r="WRN10"/>
      <c r="WRO10"/>
      <c r="WRP10"/>
      <c r="WRQ10"/>
      <c r="WRR10"/>
      <c r="WRS10"/>
      <c r="WRT10"/>
      <c r="WRU10"/>
      <c r="WRV10"/>
      <c r="WRW10"/>
      <c r="WRX10"/>
      <c r="WRY10"/>
      <c r="WRZ10"/>
      <c r="WSA10"/>
      <c r="WSB10"/>
      <c r="WSC10"/>
      <c r="WSD10"/>
      <c r="WSE10"/>
      <c r="WSF10"/>
      <c r="WSG10"/>
      <c r="WSH10"/>
      <c r="WSI10"/>
      <c r="WSJ10"/>
      <c r="WSK10"/>
      <c r="WSL10"/>
      <c r="WSM10"/>
      <c r="WSN10"/>
      <c r="WSO10"/>
      <c r="WSP10"/>
      <c r="WSQ10"/>
      <c r="WSR10"/>
      <c r="WSS10"/>
      <c r="WST10"/>
      <c r="WSU10"/>
      <c r="WSV10"/>
      <c r="WSW10"/>
      <c r="WSX10"/>
      <c r="WSY10"/>
      <c r="WSZ10"/>
      <c r="WTA10"/>
      <c r="WTB10"/>
      <c r="WTC10"/>
      <c r="WTD10"/>
      <c r="WTE10"/>
      <c r="WTF10"/>
      <c r="WTG10"/>
      <c r="WTH10"/>
      <c r="WTI10"/>
      <c r="WTJ10"/>
      <c r="WTK10"/>
      <c r="WTL10"/>
      <c r="WTM10"/>
      <c r="WTN10"/>
      <c r="WTO10"/>
      <c r="WTP10"/>
      <c r="WTQ10"/>
      <c r="WTR10"/>
      <c r="WTS10"/>
      <c r="WTT10"/>
      <c r="WTU10"/>
      <c r="WTV10"/>
      <c r="WTW10"/>
      <c r="WTX10"/>
      <c r="WTY10"/>
      <c r="WTZ10"/>
      <c r="WUA10"/>
      <c r="WUB10"/>
      <c r="WUC10"/>
      <c r="WUD10"/>
      <c r="WUE10"/>
      <c r="WUF10"/>
      <c r="WUG10"/>
      <c r="WUH10"/>
      <c r="WUI10"/>
      <c r="WUJ10"/>
      <c r="WUK10"/>
      <c r="WUL10"/>
      <c r="WUM10"/>
      <c r="WUN10"/>
      <c r="WUO10"/>
      <c r="WUP10"/>
      <c r="WUQ10"/>
      <c r="WUR10"/>
      <c r="WUS10"/>
      <c r="WUT10"/>
      <c r="WUU10"/>
      <c r="WUV10"/>
      <c r="WUW10"/>
      <c r="WUX10"/>
      <c r="WUY10"/>
      <c r="WUZ10"/>
      <c r="WVA10"/>
      <c r="WVB10"/>
      <c r="WVC10"/>
      <c r="WVD10"/>
      <c r="WVE10"/>
      <c r="WVF10"/>
      <c r="WVG10"/>
      <c r="WVH10"/>
      <c r="WVI10"/>
      <c r="WVJ10"/>
      <c r="WVK10"/>
      <c r="WVL10"/>
      <c r="WVM10"/>
      <c r="WVN10"/>
      <c r="WVO10"/>
      <c r="WVP10"/>
      <c r="WVQ10"/>
      <c r="WVR10"/>
      <c r="WVS10"/>
      <c r="WVT10"/>
      <c r="WVU10"/>
      <c r="WVV10"/>
      <c r="WVW10"/>
      <c r="WVX10"/>
      <c r="WVY10"/>
      <c r="WVZ10"/>
      <c r="WWA10"/>
      <c r="WWB10"/>
      <c r="WWC10"/>
      <c r="WWD10"/>
      <c r="WWE10"/>
      <c r="WWF10"/>
      <c r="WWG10"/>
      <c r="WWH10"/>
      <c r="WWI10"/>
      <c r="WWJ10"/>
      <c r="WWK10"/>
      <c r="WWL10"/>
      <c r="WWM10"/>
      <c r="WWN10"/>
      <c r="WWO10"/>
      <c r="WWP10"/>
      <c r="WWQ10"/>
      <c r="WWR10"/>
      <c r="WWS10"/>
      <c r="WWT10"/>
      <c r="WWU10"/>
      <c r="WWV10"/>
      <c r="WWW10"/>
      <c r="WWX10"/>
      <c r="WWY10"/>
      <c r="WWZ10"/>
      <c r="WXA10"/>
      <c r="WXB10"/>
      <c r="WXC10"/>
      <c r="WXD10"/>
      <c r="WXE10"/>
      <c r="WXF10"/>
      <c r="WXG10"/>
      <c r="WXH10"/>
      <c r="WXI10"/>
      <c r="WXJ10"/>
      <c r="WXK10"/>
      <c r="WXL10"/>
      <c r="WXM10"/>
      <c r="WXN10"/>
      <c r="WXO10"/>
      <c r="WXP10"/>
      <c r="WXQ10"/>
      <c r="WXR10"/>
      <c r="WXS10"/>
      <c r="WXT10"/>
      <c r="WXU10"/>
      <c r="WXV10"/>
      <c r="WXW10"/>
      <c r="WXX10"/>
      <c r="WXY10"/>
      <c r="WXZ10"/>
      <c r="WYA10"/>
      <c r="WYB10"/>
      <c r="WYC10"/>
      <c r="WYD10"/>
      <c r="WYE10"/>
      <c r="WYF10"/>
      <c r="WYG10"/>
      <c r="WYH10"/>
      <c r="WYI10"/>
      <c r="WYJ10"/>
      <c r="WYK10"/>
      <c r="WYL10"/>
      <c r="WYM10"/>
      <c r="WYN10"/>
      <c r="WYO10"/>
      <c r="WYP10"/>
      <c r="WYQ10"/>
      <c r="WYR10"/>
      <c r="WYS10"/>
      <c r="WYT10"/>
      <c r="WYU10"/>
      <c r="WYV10"/>
      <c r="WYW10"/>
      <c r="WYX10"/>
      <c r="WYY10"/>
      <c r="WYZ10"/>
      <c r="WZA10"/>
      <c r="WZB10"/>
      <c r="WZC10"/>
      <c r="WZD10"/>
      <c r="WZE10"/>
      <c r="WZF10"/>
      <c r="WZG10"/>
      <c r="WZH10"/>
      <c r="WZI10"/>
      <c r="WZJ10"/>
      <c r="WZK10"/>
      <c r="WZL10"/>
      <c r="WZM10"/>
      <c r="WZN10"/>
      <c r="WZO10"/>
      <c r="WZP10"/>
      <c r="WZQ10"/>
      <c r="WZR10"/>
      <c r="WZS10"/>
      <c r="WZT10"/>
      <c r="WZU10"/>
      <c r="WZV10"/>
      <c r="WZW10"/>
      <c r="WZX10"/>
      <c r="WZY10"/>
      <c r="WZZ10"/>
      <c r="XAA10"/>
      <c r="XAB10"/>
      <c r="XAC10"/>
      <c r="XAD10"/>
      <c r="XAE10"/>
      <c r="XAF10"/>
      <c r="XAG10"/>
      <c r="XAH10"/>
      <c r="XAI10"/>
      <c r="XAJ10"/>
      <c r="XAK10"/>
      <c r="XAL10"/>
      <c r="XAM10"/>
      <c r="XAN10"/>
      <c r="XAO10"/>
      <c r="XAP10"/>
      <c r="XAQ10"/>
      <c r="XAR10"/>
      <c r="XAS10"/>
      <c r="XAT10"/>
      <c r="XAU10"/>
      <c r="XAV10"/>
      <c r="XAW10"/>
      <c r="XAX10"/>
      <c r="XAY10"/>
      <c r="XAZ10"/>
      <c r="XBA10"/>
      <c r="XBB10"/>
      <c r="XBC10"/>
      <c r="XBD10"/>
      <c r="XBE10"/>
      <c r="XBF10"/>
      <c r="XBG10"/>
      <c r="XBH10"/>
      <c r="XBI10"/>
      <c r="XBJ10"/>
      <c r="XBK10"/>
      <c r="XBL10"/>
      <c r="XBM10"/>
      <c r="XBN10"/>
      <c r="XBO10"/>
      <c r="XBP10"/>
      <c r="XBQ10"/>
      <c r="XBR10"/>
      <c r="XBS10"/>
      <c r="XBT10"/>
      <c r="XBU10"/>
      <c r="XBV10"/>
      <c r="XBW10"/>
      <c r="XBX10"/>
      <c r="XBY10"/>
      <c r="XBZ10"/>
      <c r="XCA10"/>
      <c r="XCB10"/>
      <c r="XCC10"/>
      <c r="XCD10"/>
      <c r="XCE10"/>
      <c r="XCF10"/>
      <c r="XCG10"/>
      <c r="XCH10"/>
      <c r="XCI10"/>
      <c r="XCJ10"/>
      <c r="XCK10"/>
      <c r="XCL10"/>
      <c r="XCM10"/>
      <c r="XCN10"/>
      <c r="XCO10"/>
      <c r="XCP10"/>
      <c r="XCQ10"/>
      <c r="XCR10"/>
      <c r="XCS10"/>
      <c r="XCT10"/>
      <c r="XCU10"/>
      <c r="XCV10"/>
      <c r="XCW10"/>
      <c r="XCX10"/>
      <c r="XCY10"/>
      <c r="XCZ10"/>
      <c r="XDA10"/>
      <c r="XDB10"/>
      <c r="XDC10"/>
      <c r="XDD10"/>
      <c r="XDE10"/>
      <c r="XDF10"/>
      <c r="XDG10"/>
      <c r="XDH10"/>
      <c r="XDI10"/>
      <c r="XDJ10"/>
      <c r="XDK10"/>
      <c r="XDL10"/>
      <c r="XDM10"/>
      <c r="XDN10"/>
      <c r="XDO10"/>
      <c r="XDP10"/>
      <c r="XDQ10"/>
      <c r="XDR10"/>
      <c r="XDS10"/>
      <c r="XDT10"/>
      <c r="XDU10"/>
      <c r="XDV10"/>
      <c r="XDW10"/>
      <c r="XDX10"/>
      <c r="XDY10"/>
      <c r="XDZ10"/>
      <c r="XEA10"/>
      <c r="XEB10"/>
      <c r="XEC10"/>
      <c r="XED10"/>
      <c r="XEE10"/>
      <c r="XEF10"/>
      <c r="XEG10"/>
      <c r="XEH10"/>
      <c r="XEI10"/>
      <c r="XEJ10"/>
      <c r="XEK10"/>
      <c r="XEL10"/>
      <c r="XEM10"/>
      <c r="XEN10"/>
      <c r="XEO10"/>
      <c r="XEP10"/>
      <c r="XEQ10"/>
      <c r="XER10"/>
      <c r="XES10"/>
      <c r="XET10"/>
      <c r="XEU10"/>
      <c r="XEV10"/>
      <c r="XEW10"/>
      <c r="XEX10"/>
      <c r="XEY10"/>
      <c r="XEZ10"/>
      <c r="XFA10"/>
      <c r="XFB10"/>
      <c r="XFC10"/>
      <c r="XFD10"/>
    </row>
    <row r="11" spans="1:16384">
      <c r="A11" s="75" t="s">
        <v>621</v>
      </c>
      <c r="B11" s="85" t="e">
        <f>VLOOKUP($B$9,$D:$M,10,0)</f>
        <v>#N/A</v>
      </c>
      <c r="I11" s="39"/>
      <c r="J11" s="154"/>
      <c r="L11" s="39"/>
      <c r="M11" s="39"/>
      <c r="N11" s="81"/>
      <c r="S11" s="86"/>
      <c r="T11" s="86"/>
      <c r="U11" s="86"/>
      <c r="V11" s="86"/>
      <c r="W11" s="86"/>
      <c r="X11" s="86"/>
      <c r="Y11" s="86"/>
      <c r="Z11" s="86"/>
      <c r="AA11" s="86"/>
      <c r="AB11" s="86"/>
      <c r="AC11" s="86"/>
      <c r="AD11" s="86"/>
      <c r="AE11" s="86"/>
      <c r="AF11" s="86"/>
      <c r="AG11" s="86"/>
      <c r="AI11" s="39">
        <f t="shared" si="10"/>
        <v>0.93597541615013158</v>
      </c>
      <c r="AJ11" t="b">
        <f t="shared" si="9"/>
        <v>1</v>
      </c>
      <c r="AK11" s="188">
        <v>44560</v>
      </c>
      <c r="AL11" s="160">
        <f t="shared" si="11"/>
        <v>16950</v>
      </c>
      <c r="AM11" s="37">
        <v>150</v>
      </c>
      <c r="AN11" s="158">
        <v>1351.7</v>
      </c>
      <c r="AO11" s="37">
        <v>0.85</v>
      </c>
      <c r="AP11" s="160">
        <v>16950</v>
      </c>
      <c r="AQ11" s="37">
        <v>16.14</v>
      </c>
      <c r="AR11" t="s">
        <v>596</v>
      </c>
      <c r="AS11" s="159">
        <v>87.15</v>
      </c>
      <c r="AT11" s="37">
        <v>-0.15</v>
      </c>
      <c r="AU11" s="37">
        <v>950</v>
      </c>
      <c r="AV11" s="37">
        <v>-2.52</v>
      </c>
      <c r="AW11" s="37">
        <v>15.67</v>
      </c>
      <c r="AX11" s="37">
        <v>2.2000000000000001E-4</v>
      </c>
      <c r="AZ11" s="175">
        <f t="shared" ref="AZ11:AZ54" si="44">AZ10+$AZ$2</f>
        <v>18111.428571428572</v>
      </c>
      <c r="BA11" s="37">
        <f t="shared" si="38"/>
        <v>208280</v>
      </c>
      <c r="BB11" s="37"/>
      <c r="BC11" s="37">
        <f t="shared" si="39"/>
        <v>0</v>
      </c>
      <c r="BD11" s="37">
        <f t="shared" si="34"/>
        <v>0</v>
      </c>
      <c r="BE11" s="37">
        <f t="shared" si="34"/>
        <v>0</v>
      </c>
      <c r="BF11" s="37">
        <f t="shared" si="34"/>
        <v>0</v>
      </c>
      <c r="BG11" s="37">
        <f t="shared" si="34"/>
        <v>25680</v>
      </c>
      <c r="BH11" s="37">
        <f t="shared" si="34"/>
        <v>44200</v>
      </c>
      <c r="BI11" s="37">
        <f t="shared" si="34"/>
        <v>54550</v>
      </c>
      <c r="BJ11" s="37">
        <f t="shared" si="34"/>
        <v>0</v>
      </c>
      <c r="BK11" s="37">
        <f t="shared" si="34"/>
        <v>0</v>
      </c>
      <c r="BL11" s="37">
        <f t="shared" si="34"/>
        <v>0</v>
      </c>
      <c r="BM11" s="37">
        <f t="shared" si="34"/>
        <v>0</v>
      </c>
      <c r="BN11" s="37">
        <f t="shared" si="34"/>
        <v>0</v>
      </c>
      <c r="BO11" s="37">
        <f t="shared" si="40"/>
        <v>0</v>
      </c>
      <c r="BP11" s="37">
        <f t="shared" si="35"/>
        <v>33600</v>
      </c>
      <c r="BQ11" s="37">
        <f t="shared" si="35"/>
        <v>28000</v>
      </c>
      <c r="BR11" s="37">
        <f t="shared" si="35"/>
        <v>22250</v>
      </c>
      <c r="BS11" s="37">
        <f t="shared" si="35"/>
        <v>0</v>
      </c>
      <c r="BT11" s="37">
        <f t="shared" si="35"/>
        <v>0</v>
      </c>
      <c r="BU11" s="37">
        <f t="shared" si="35"/>
        <v>0</v>
      </c>
      <c r="BW11" s="175">
        <f t="shared" ref="BW11:BW54" si="45">BW10+$BW$2</f>
        <v>39271.428571428572</v>
      </c>
      <c r="BX11" s="37">
        <f t="shared" si="41"/>
        <v>0</v>
      </c>
      <c r="BY11" s="37"/>
      <c r="BZ11" s="37" t="e">
        <f t="shared" si="42"/>
        <v>#N/A</v>
      </c>
      <c r="CA11" s="37" t="e">
        <f t="shared" si="36"/>
        <v>#N/A</v>
      </c>
      <c r="CB11" s="37" t="e">
        <f t="shared" si="36"/>
        <v>#N/A</v>
      </c>
      <c r="CC11" s="37" t="e">
        <f t="shared" si="36"/>
        <v>#N/A</v>
      </c>
      <c r="CD11" s="37">
        <f t="shared" si="36"/>
        <v>0</v>
      </c>
      <c r="CE11" s="37">
        <f t="shared" si="36"/>
        <v>0</v>
      </c>
      <c r="CF11" s="37">
        <f t="shared" si="36"/>
        <v>0</v>
      </c>
      <c r="CG11" s="37">
        <f t="shared" si="36"/>
        <v>0</v>
      </c>
      <c r="CH11" s="37">
        <f t="shared" si="36"/>
        <v>0</v>
      </c>
      <c r="CI11" s="37">
        <f t="shared" si="36"/>
        <v>0</v>
      </c>
      <c r="CJ11" s="37">
        <f t="shared" si="36"/>
        <v>0</v>
      </c>
      <c r="CK11" s="37">
        <f t="shared" si="36"/>
        <v>0</v>
      </c>
      <c r="CL11" s="37" t="e">
        <f t="shared" si="43"/>
        <v>#N/A</v>
      </c>
      <c r="CM11" s="37" t="e">
        <f t="shared" si="37"/>
        <v>#N/A</v>
      </c>
      <c r="CN11" s="37">
        <f t="shared" si="37"/>
        <v>0</v>
      </c>
      <c r="CO11" s="37">
        <f t="shared" si="37"/>
        <v>0</v>
      </c>
      <c r="CP11" s="37">
        <f t="shared" si="37"/>
        <v>0</v>
      </c>
      <c r="CQ11" s="37">
        <f t="shared" si="37"/>
        <v>0</v>
      </c>
      <c r="CR11" s="37" t="e">
        <f t="shared" si="37"/>
        <v>#N/A</v>
      </c>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row>
    <row r="12" spans="1:16384">
      <c r="A12" s="75" t="s">
        <v>622</v>
      </c>
      <c r="B12" s="84" t="e">
        <f>VLOOKUP($B$9,$D:$O,12,0)</f>
        <v>#N/A</v>
      </c>
      <c r="I12" s="39"/>
      <c r="J12" s="154"/>
      <c r="L12" s="39"/>
      <c r="M12" s="39"/>
      <c r="N12" s="81"/>
      <c r="S12" s="86"/>
      <c r="T12" s="86"/>
      <c r="U12" s="86"/>
      <c r="V12" s="86"/>
      <c r="W12" s="86"/>
      <c r="X12" s="86"/>
      <c r="Y12" s="86"/>
      <c r="Z12" s="86"/>
      <c r="AA12" s="86"/>
      <c r="AB12" s="86"/>
      <c r="AC12" s="86"/>
      <c r="AD12" s="86"/>
      <c r="AE12" s="86"/>
      <c r="AF12" s="86"/>
      <c r="AG12" s="86"/>
      <c r="AI12" s="39">
        <f t="shared" si="10"/>
        <v>0.93873640557830296</v>
      </c>
      <c r="AJ12" t="b">
        <f t="shared" si="9"/>
        <v>1</v>
      </c>
      <c r="AK12" s="188">
        <v>44560</v>
      </c>
      <c r="AL12" s="160">
        <f t="shared" si="11"/>
        <v>17000</v>
      </c>
      <c r="AM12" s="37">
        <v>889975</v>
      </c>
      <c r="AN12" s="158">
        <v>1089</v>
      </c>
      <c r="AO12" s="37">
        <v>0.84</v>
      </c>
      <c r="AP12" s="160">
        <v>17000</v>
      </c>
      <c r="AQ12" s="37">
        <v>15.99</v>
      </c>
      <c r="AR12" t="s">
        <v>596</v>
      </c>
      <c r="AS12" s="159">
        <v>93.2</v>
      </c>
      <c r="AT12" s="37">
        <v>-0.16</v>
      </c>
      <c r="AU12" s="37">
        <v>2303775</v>
      </c>
      <c r="AV12" s="37">
        <v>-2.6</v>
      </c>
      <c r="AW12" s="37">
        <v>16.32</v>
      </c>
      <c r="AX12" s="37">
        <v>2.3000000000000001E-4</v>
      </c>
      <c r="AZ12" s="175">
        <f t="shared" si="44"/>
        <v>18131.428571428572</v>
      </c>
      <c r="BA12" s="37">
        <f t="shared" si="38"/>
        <v>208280</v>
      </c>
      <c r="BB12" s="37"/>
      <c r="BC12" s="37">
        <f t="shared" si="39"/>
        <v>0</v>
      </c>
      <c r="BD12" s="37">
        <f t="shared" si="34"/>
        <v>0</v>
      </c>
      <c r="BE12" s="37">
        <f t="shared" si="34"/>
        <v>0</v>
      </c>
      <c r="BF12" s="37">
        <f t="shared" si="34"/>
        <v>0</v>
      </c>
      <c r="BG12" s="37">
        <f t="shared" si="34"/>
        <v>25680</v>
      </c>
      <c r="BH12" s="37">
        <f t="shared" si="34"/>
        <v>44200</v>
      </c>
      <c r="BI12" s="37">
        <f t="shared" si="34"/>
        <v>54550</v>
      </c>
      <c r="BJ12" s="37">
        <f t="shared" si="34"/>
        <v>0</v>
      </c>
      <c r="BK12" s="37">
        <f t="shared" si="34"/>
        <v>0</v>
      </c>
      <c r="BL12" s="37">
        <f t="shared" si="34"/>
        <v>0</v>
      </c>
      <c r="BM12" s="37">
        <f t="shared" si="34"/>
        <v>0</v>
      </c>
      <c r="BN12" s="37">
        <f t="shared" si="34"/>
        <v>0</v>
      </c>
      <c r="BO12" s="37">
        <f t="shared" si="40"/>
        <v>0</v>
      </c>
      <c r="BP12" s="37">
        <f t="shared" si="35"/>
        <v>33600</v>
      </c>
      <c r="BQ12" s="37">
        <f t="shared" si="35"/>
        <v>28000</v>
      </c>
      <c r="BR12" s="37">
        <f t="shared" si="35"/>
        <v>22250</v>
      </c>
      <c r="BS12" s="37">
        <f t="shared" si="35"/>
        <v>0</v>
      </c>
      <c r="BT12" s="37">
        <f t="shared" si="35"/>
        <v>0</v>
      </c>
      <c r="BU12" s="37">
        <f t="shared" si="35"/>
        <v>0</v>
      </c>
      <c r="BW12" s="175">
        <f t="shared" si="45"/>
        <v>39321.428571428572</v>
      </c>
      <c r="BX12" s="37">
        <f t="shared" si="41"/>
        <v>0</v>
      </c>
      <c r="BY12" s="37"/>
      <c r="BZ12" s="37" t="e">
        <f t="shared" si="42"/>
        <v>#N/A</v>
      </c>
      <c r="CA12" s="37" t="e">
        <f t="shared" si="36"/>
        <v>#N/A</v>
      </c>
      <c r="CB12" s="37" t="e">
        <f t="shared" si="36"/>
        <v>#N/A</v>
      </c>
      <c r="CC12" s="37" t="e">
        <f t="shared" si="36"/>
        <v>#N/A</v>
      </c>
      <c r="CD12" s="37">
        <f t="shared" si="36"/>
        <v>0</v>
      </c>
      <c r="CE12" s="37">
        <f t="shared" si="36"/>
        <v>0</v>
      </c>
      <c r="CF12" s="37">
        <f t="shared" si="36"/>
        <v>0</v>
      </c>
      <c r="CG12" s="37">
        <f t="shared" si="36"/>
        <v>0</v>
      </c>
      <c r="CH12" s="37">
        <f t="shared" si="36"/>
        <v>0</v>
      </c>
      <c r="CI12" s="37">
        <f t="shared" si="36"/>
        <v>0</v>
      </c>
      <c r="CJ12" s="37">
        <f t="shared" si="36"/>
        <v>0</v>
      </c>
      <c r="CK12" s="37">
        <f t="shared" si="36"/>
        <v>0</v>
      </c>
      <c r="CL12" s="37" t="e">
        <f t="shared" si="43"/>
        <v>#N/A</v>
      </c>
      <c r="CM12" s="37" t="e">
        <f t="shared" si="37"/>
        <v>#N/A</v>
      </c>
      <c r="CN12" s="37">
        <f t="shared" si="37"/>
        <v>0</v>
      </c>
      <c r="CO12" s="37">
        <f t="shared" si="37"/>
        <v>0</v>
      </c>
      <c r="CP12" s="37">
        <f t="shared" si="37"/>
        <v>0</v>
      </c>
      <c r="CQ12" s="37">
        <f t="shared" si="37"/>
        <v>0</v>
      </c>
      <c r="CR12" s="37" t="e">
        <f t="shared" si="37"/>
        <v>#N/A</v>
      </c>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row>
    <row r="13" spans="1:16384">
      <c r="A13" s="75" t="s">
        <v>624</v>
      </c>
      <c r="B13" s="75" t="e">
        <f>VLOOKUP($B$9,$D:$N,11,0)*50</f>
        <v>#N/A</v>
      </c>
      <c r="I13" s="39"/>
      <c r="J13" s="154"/>
      <c r="L13" s="39"/>
      <c r="M13" s="39"/>
      <c r="N13" s="81"/>
      <c r="S13" s="86"/>
      <c r="T13" s="86"/>
      <c r="U13" s="86"/>
      <c r="V13" s="86"/>
      <c r="W13" s="86"/>
      <c r="X13" s="86"/>
      <c r="Y13" s="86"/>
      <c r="Z13" s="86"/>
      <c r="AA13" s="86"/>
      <c r="AB13" s="86"/>
      <c r="AC13" s="86"/>
      <c r="AD13" s="86"/>
      <c r="AE13" s="86"/>
      <c r="AF13" s="86"/>
      <c r="AG13" s="86"/>
      <c r="AI13" s="39">
        <f t="shared" si="10"/>
        <v>0.94149739500647445</v>
      </c>
      <c r="AJ13" t="b">
        <f t="shared" si="9"/>
        <v>1</v>
      </c>
      <c r="AK13" s="188">
        <v>44560</v>
      </c>
      <c r="AL13" s="160">
        <f t="shared" si="11"/>
        <v>17050</v>
      </c>
      <c r="AM13" s="37">
        <v>3450</v>
      </c>
      <c r="AN13" s="158">
        <v>1056.5</v>
      </c>
      <c r="AO13" s="37">
        <v>0.83</v>
      </c>
      <c r="AP13" s="160">
        <v>17050</v>
      </c>
      <c r="AQ13" s="37">
        <v>15.63</v>
      </c>
      <c r="AR13" t="s">
        <v>596</v>
      </c>
      <c r="AS13" s="159">
        <v>96.35</v>
      </c>
      <c r="AT13" s="37">
        <v>-0.17</v>
      </c>
      <c r="AU13" s="37">
        <v>2850</v>
      </c>
      <c r="AV13" s="37">
        <v>-2.61</v>
      </c>
      <c r="AW13" s="37">
        <v>16.8</v>
      </c>
      <c r="AX13" s="37">
        <v>2.4000000000000001E-4</v>
      </c>
      <c r="AZ13" s="175">
        <f t="shared" si="44"/>
        <v>18151.428571428572</v>
      </c>
      <c r="BA13" s="37">
        <f t="shared" si="38"/>
        <v>208280</v>
      </c>
      <c r="BB13" s="37"/>
      <c r="BC13" s="37">
        <f t="shared" si="39"/>
        <v>0</v>
      </c>
      <c r="BD13" s="37">
        <f t="shared" si="34"/>
        <v>0</v>
      </c>
      <c r="BE13" s="37">
        <f t="shared" si="34"/>
        <v>0</v>
      </c>
      <c r="BF13" s="37">
        <f t="shared" si="34"/>
        <v>0</v>
      </c>
      <c r="BG13" s="37">
        <f t="shared" si="34"/>
        <v>25680</v>
      </c>
      <c r="BH13" s="37">
        <f t="shared" si="34"/>
        <v>44200</v>
      </c>
      <c r="BI13" s="37">
        <f t="shared" si="34"/>
        <v>54550</v>
      </c>
      <c r="BJ13" s="37">
        <f t="shared" si="34"/>
        <v>0</v>
      </c>
      <c r="BK13" s="37">
        <f t="shared" si="34"/>
        <v>0</v>
      </c>
      <c r="BL13" s="37">
        <f t="shared" si="34"/>
        <v>0</v>
      </c>
      <c r="BM13" s="37">
        <f t="shared" si="34"/>
        <v>0</v>
      </c>
      <c r="BN13" s="37">
        <f t="shared" si="34"/>
        <v>0</v>
      </c>
      <c r="BO13" s="37">
        <f t="shared" si="40"/>
        <v>0</v>
      </c>
      <c r="BP13" s="37">
        <f t="shared" si="35"/>
        <v>33600</v>
      </c>
      <c r="BQ13" s="37">
        <f t="shared" si="35"/>
        <v>28000</v>
      </c>
      <c r="BR13" s="37">
        <f t="shared" si="35"/>
        <v>22250</v>
      </c>
      <c r="BS13" s="37">
        <f t="shared" si="35"/>
        <v>0</v>
      </c>
      <c r="BT13" s="37">
        <f t="shared" si="35"/>
        <v>0</v>
      </c>
      <c r="BU13" s="37">
        <f t="shared" si="35"/>
        <v>0</v>
      </c>
      <c r="BW13" s="175">
        <f t="shared" si="45"/>
        <v>39371.428571428572</v>
      </c>
      <c r="BX13" s="37">
        <f t="shared" si="41"/>
        <v>0</v>
      </c>
      <c r="BY13" s="37"/>
      <c r="BZ13" s="37" t="e">
        <f t="shared" si="42"/>
        <v>#N/A</v>
      </c>
      <c r="CA13" s="37" t="e">
        <f t="shared" si="36"/>
        <v>#N/A</v>
      </c>
      <c r="CB13" s="37" t="e">
        <f t="shared" si="36"/>
        <v>#N/A</v>
      </c>
      <c r="CC13" s="37" t="e">
        <f t="shared" si="36"/>
        <v>#N/A</v>
      </c>
      <c r="CD13" s="37">
        <f t="shared" si="36"/>
        <v>0</v>
      </c>
      <c r="CE13" s="37">
        <f t="shared" si="36"/>
        <v>0</v>
      </c>
      <c r="CF13" s="37">
        <f t="shared" si="36"/>
        <v>0</v>
      </c>
      <c r="CG13" s="37">
        <f t="shared" si="36"/>
        <v>0</v>
      </c>
      <c r="CH13" s="37">
        <f t="shared" si="36"/>
        <v>0</v>
      </c>
      <c r="CI13" s="37">
        <f t="shared" si="36"/>
        <v>0</v>
      </c>
      <c r="CJ13" s="37">
        <f t="shared" si="36"/>
        <v>0</v>
      </c>
      <c r="CK13" s="37">
        <f t="shared" si="36"/>
        <v>0</v>
      </c>
      <c r="CL13" s="37" t="e">
        <f t="shared" si="43"/>
        <v>#N/A</v>
      </c>
      <c r="CM13" s="37" t="e">
        <f t="shared" si="37"/>
        <v>#N/A</v>
      </c>
      <c r="CN13" s="37">
        <f t="shared" si="37"/>
        <v>0</v>
      </c>
      <c r="CO13" s="37">
        <f t="shared" si="37"/>
        <v>0</v>
      </c>
      <c r="CP13" s="37">
        <f t="shared" si="37"/>
        <v>0</v>
      </c>
      <c r="CQ13" s="37">
        <f t="shared" si="37"/>
        <v>0</v>
      </c>
      <c r="CR13" s="37" t="e">
        <f t="shared" si="37"/>
        <v>#N/A</v>
      </c>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row>
    <row r="14" spans="1:16384">
      <c r="I14" s="39"/>
      <c r="J14" s="154"/>
      <c r="L14" s="39"/>
      <c r="M14" s="39"/>
      <c r="N14" s="81"/>
      <c r="S14" s="86"/>
      <c r="T14" s="86"/>
      <c r="U14" s="86"/>
      <c r="V14" s="86"/>
      <c r="W14" s="86"/>
      <c r="X14" s="86"/>
      <c r="Y14" s="86"/>
      <c r="Z14" s="86"/>
      <c r="AA14" s="86"/>
      <c r="AB14" s="86"/>
      <c r="AC14" s="86"/>
      <c r="AD14" s="86"/>
      <c r="AE14" s="86"/>
      <c r="AF14" s="86"/>
      <c r="AG14" s="86"/>
      <c r="AI14" s="39">
        <f t="shared" si="10"/>
        <v>0.94425838443464594</v>
      </c>
      <c r="AJ14" t="b">
        <f t="shared" si="9"/>
        <v>1</v>
      </c>
      <c r="AK14" s="188">
        <v>44560</v>
      </c>
      <c r="AL14" s="160">
        <f t="shared" si="11"/>
        <v>17100</v>
      </c>
      <c r="AM14" s="37">
        <v>2850</v>
      </c>
      <c r="AN14" s="158">
        <v>1018.05</v>
      </c>
      <c r="AO14" s="37">
        <v>0.82</v>
      </c>
      <c r="AP14" s="160">
        <v>17100</v>
      </c>
      <c r="AQ14" s="37">
        <v>15.65</v>
      </c>
      <c r="AR14" t="s">
        <v>596</v>
      </c>
      <c r="AS14" s="159">
        <v>106.2</v>
      </c>
      <c r="AT14" s="37">
        <v>-0.18</v>
      </c>
      <c r="AU14" s="37">
        <v>153700</v>
      </c>
      <c r="AV14" s="37">
        <v>-2.75</v>
      </c>
      <c r="AW14" s="37">
        <v>17.63</v>
      </c>
      <c r="AX14" s="37">
        <v>2.5000000000000001E-4</v>
      </c>
      <c r="AZ14" s="175">
        <f t="shared" si="44"/>
        <v>18171.428571428572</v>
      </c>
      <c r="BA14" s="37">
        <f t="shared" si="38"/>
        <v>208280</v>
      </c>
      <c r="BB14" s="37"/>
      <c r="BC14" s="37">
        <f t="shared" si="39"/>
        <v>0</v>
      </c>
      <c r="BD14" s="37">
        <f t="shared" si="34"/>
        <v>0</v>
      </c>
      <c r="BE14" s="37">
        <f t="shared" si="34"/>
        <v>0</v>
      </c>
      <c r="BF14" s="37">
        <f t="shared" si="34"/>
        <v>0</v>
      </c>
      <c r="BG14" s="37">
        <f t="shared" si="34"/>
        <v>25680</v>
      </c>
      <c r="BH14" s="37">
        <f t="shared" si="34"/>
        <v>44200</v>
      </c>
      <c r="BI14" s="37">
        <f t="shared" si="34"/>
        <v>54550</v>
      </c>
      <c r="BJ14" s="37">
        <f t="shared" si="34"/>
        <v>0</v>
      </c>
      <c r="BK14" s="37">
        <f t="shared" si="34"/>
        <v>0</v>
      </c>
      <c r="BL14" s="37">
        <f t="shared" si="34"/>
        <v>0</v>
      </c>
      <c r="BM14" s="37">
        <f t="shared" si="34"/>
        <v>0</v>
      </c>
      <c r="BN14" s="37">
        <f t="shared" si="34"/>
        <v>0</v>
      </c>
      <c r="BO14" s="37">
        <f t="shared" si="40"/>
        <v>0</v>
      </c>
      <c r="BP14" s="37">
        <f t="shared" si="35"/>
        <v>33600</v>
      </c>
      <c r="BQ14" s="37">
        <f t="shared" si="35"/>
        <v>28000</v>
      </c>
      <c r="BR14" s="37">
        <f t="shared" si="35"/>
        <v>22250</v>
      </c>
      <c r="BS14" s="37">
        <f t="shared" si="35"/>
        <v>0</v>
      </c>
      <c r="BT14" s="37">
        <f t="shared" si="35"/>
        <v>0</v>
      </c>
      <c r="BU14" s="37">
        <f t="shared" si="35"/>
        <v>0</v>
      </c>
      <c r="BW14" s="175">
        <f t="shared" si="45"/>
        <v>39421.428571428572</v>
      </c>
      <c r="BX14" s="37">
        <f t="shared" si="41"/>
        <v>0</v>
      </c>
      <c r="BY14" s="37"/>
      <c r="BZ14" s="37" t="e">
        <f t="shared" si="42"/>
        <v>#N/A</v>
      </c>
      <c r="CA14" s="37" t="e">
        <f t="shared" si="36"/>
        <v>#N/A</v>
      </c>
      <c r="CB14" s="37" t="e">
        <f t="shared" si="36"/>
        <v>#N/A</v>
      </c>
      <c r="CC14" s="37" t="e">
        <f t="shared" si="36"/>
        <v>#N/A</v>
      </c>
      <c r="CD14" s="37">
        <f t="shared" si="36"/>
        <v>0</v>
      </c>
      <c r="CE14" s="37">
        <f t="shared" si="36"/>
        <v>0</v>
      </c>
      <c r="CF14" s="37">
        <f t="shared" si="36"/>
        <v>0</v>
      </c>
      <c r="CG14" s="37">
        <f t="shared" si="36"/>
        <v>0</v>
      </c>
      <c r="CH14" s="37">
        <f t="shared" si="36"/>
        <v>0</v>
      </c>
      <c r="CI14" s="37">
        <f t="shared" si="36"/>
        <v>0</v>
      </c>
      <c r="CJ14" s="37">
        <f t="shared" si="36"/>
        <v>0</v>
      </c>
      <c r="CK14" s="37">
        <f t="shared" si="36"/>
        <v>0</v>
      </c>
      <c r="CL14" s="37" t="e">
        <f t="shared" si="43"/>
        <v>#N/A</v>
      </c>
      <c r="CM14" s="37" t="e">
        <f t="shared" si="37"/>
        <v>#N/A</v>
      </c>
      <c r="CN14" s="37">
        <f t="shared" si="37"/>
        <v>0</v>
      </c>
      <c r="CO14" s="37">
        <f t="shared" si="37"/>
        <v>0</v>
      </c>
      <c r="CP14" s="37">
        <f t="shared" si="37"/>
        <v>0</v>
      </c>
      <c r="CQ14" s="37">
        <f t="shared" si="37"/>
        <v>0</v>
      </c>
      <c r="CR14" s="37" t="e">
        <f t="shared" si="37"/>
        <v>#N/A</v>
      </c>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row>
    <row r="15" spans="1:16384">
      <c r="A15" s="90" t="s">
        <v>627</v>
      </c>
      <c r="I15" s="39"/>
      <c r="J15" s="154"/>
      <c r="L15" s="39"/>
      <c r="M15" s="39"/>
      <c r="N15" s="81"/>
      <c r="S15" s="86"/>
      <c r="T15" s="86"/>
      <c r="U15" s="86"/>
      <c r="V15" s="86"/>
      <c r="W15" s="86"/>
      <c r="X15" s="86"/>
      <c r="Y15" s="86"/>
      <c r="Z15" s="86"/>
      <c r="AA15" s="86"/>
      <c r="AB15" s="86"/>
      <c r="AC15" s="86"/>
      <c r="AD15" s="86"/>
      <c r="AE15" s="86"/>
      <c r="AF15" s="86"/>
      <c r="AG15" s="86"/>
      <c r="AI15" s="39">
        <f t="shared" si="10"/>
        <v>0.94701937386281743</v>
      </c>
      <c r="AJ15" t="b">
        <f t="shared" si="9"/>
        <v>1</v>
      </c>
      <c r="AK15" s="188">
        <v>44560</v>
      </c>
      <c r="AL15" s="160">
        <f t="shared" si="11"/>
        <v>17150</v>
      </c>
      <c r="AM15" s="37">
        <v>4350</v>
      </c>
      <c r="AN15" s="158">
        <v>966.55</v>
      </c>
      <c r="AO15" s="37">
        <v>0.81</v>
      </c>
      <c r="AP15" s="160">
        <v>17150</v>
      </c>
      <c r="AQ15" s="37">
        <v>15.56</v>
      </c>
      <c r="AR15" t="s">
        <v>596</v>
      </c>
      <c r="AS15" s="159">
        <v>114.75</v>
      </c>
      <c r="AT15" s="37">
        <v>-0.19</v>
      </c>
      <c r="AU15" s="37">
        <v>9350</v>
      </c>
      <c r="AV15" s="37">
        <v>-2.84</v>
      </c>
      <c r="AW15" s="37">
        <v>18.36</v>
      </c>
      <c r="AX15" s="37">
        <v>2.5999999999999998E-4</v>
      </c>
      <c r="AZ15" s="175">
        <f t="shared" si="44"/>
        <v>18191.428571428572</v>
      </c>
      <c r="BA15" s="37">
        <f t="shared" si="38"/>
        <v>208280</v>
      </c>
      <c r="BB15" s="37"/>
      <c r="BC15" s="37">
        <f t="shared" si="39"/>
        <v>0</v>
      </c>
      <c r="BD15" s="37">
        <f t="shared" si="34"/>
        <v>0</v>
      </c>
      <c r="BE15" s="37">
        <f t="shared" si="34"/>
        <v>0</v>
      </c>
      <c r="BF15" s="37">
        <f t="shared" si="34"/>
        <v>0</v>
      </c>
      <c r="BG15" s="37">
        <f t="shared" si="34"/>
        <v>25680</v>
      </c>
      <c r="BH15" s="37">
        <f t="shared" si="34"/>
        <v>44200</v>
      </c>
      <c r="BI15" s="37">
        <f t="shared" si="34"/>
        <v>54550</v>
      </c>
      <c r="BJ15" s="37">
        <f t="shared" si="34"/>
        <v>0</v>
      </c>
      <c r="BK15" s="37">
        <f t="shared" si="34"/>
        <v>0</v>
      </c>
      <c r="BL15" s="37">
        <f t="shared" si="34"/>
        <v>0</v>
      </c>
      <c r="BM15" s="37">
        <f t="shared" si="34"/>
        <v>0</v>
      </c>
      <c r="BN15" s="37">
        <f t="shared" si="34"/>
        <v>0</v>
      </c>
      <c r="BO15" s="37">
        <f t="shared" si="40"/>
        <v>0</v>
      </c>
      <c r="BP15" s="37">
        <f t="shared" si="35"/>
        <v>33600</v>
      </c>
      <c r="BQ15" s="37">
        <f t="shared" si="35"/>
        <v>28000</v>
      </c>
      <c r="BR15" s="37">
        <f t="shared" si="35"/>
        <v>22250</v>
      </c>
      <c r="BS15" s="37">
        <f t="shared" si="35"/>
        <v>0</v>
      </c>
      <c r="BT15" s="37">
        <f t="shared" si="35"/>
        <v>0</v>
      </c>
      <c r="BU15" s="37">
        <f t="shared" si="35"/>
        <v>0</v>
      </c>
      <c r="BW15" s="175">
        <f t="shared" si="45"/>
        <v>39471.428571428572</v>
      </c>
      <c r="BX15" s="37">
        <f t="shared" si="41"/>
        <v>0</v>
      </c>
      <c r="BY15" s="37"/>
      <c r="BZ15" s="37" t="e">
        <f t="shared" si="42"/>
        <v>#N/A</v>
      </c>
      <c r="CA15" s="37" t="e">
        <f t="shared" si="36"/>
        <v>#N/A</v>
      </c>
      <c r="CB15" s="37" t="e">
        <f t="shared" si="36"/>
        <v>#N/A</v>
      </c>
      <c r="CC15" s="37" t="e">
        <f t="shared" si="36"/>
        <v>#N/A</v>
      </c>
      <c r="CD15" s="37">
        <f t="shared" si="36"/>
        <v>0</v>
      </c>
      <c r="CE15" s="37">
        <f t="shared" si="36"/>
        <v>0</v>
      </c>
      <c r="CF15" s="37">
        <f t="shared" si="36"/>
        <v>0</v>
      </c>
      <c r="CG15" s="37">
        <f t="shared" si="36"/>
        <v>0</v>
      </c>
      <c r="CH15" s="37">
        <f t="shared" si="36"/>
        <v>0</v>
      </c>
      <c r="CI15" s="37">
        <f t="shared" si="36"/>
        <v>0</v>
      </c>
      <c r="CJ15" s="37">
        <f t="shared" si="36"/>
        <v>0</v>
      </c>
      <c r="CK15" s="37">
        <f t="shared" si="36"/>
        <v>0</v>
      </c>
      <c r="CL15" s="37" t="e">
        <f t="shared" si="43"/>
        <v>#N/A</v>
      </c>
      <c r="CM15" s="37" t="e">
        <f t="shared" si="37"/>
        <v>#N/A</v>
      </c>
      <c r="CN15" s="37">
        <f t="shared" si="37"/>
        <v>0</v>
      </c>
      <c r="CO15" s="37">
        <f t="shared" si="37"/>
        <v>0</v>
      </c>
      <c r="CP15" s="37">
        <f t="shared" si="37"/>
        <v>0</v>
      </c>
      <c r="CQ15" s="37">
        <f t="shared" si="37"/>
        <v>0</v>
      </c>
      <c r="CR15" s="37" t="e">
        <f t="shared" si="37"/>
        <v>#N/A</v>
      </c>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row>
    <row r="16" spans="1:16384">
      <c r="A16" s="90" t="s">
        <v>628</v>
      </c>
      <c r="B16" s="91">
        <f>B6-3</f>
        <v>44480</v>
      </c>
      <c r="I16" s="39"/>
      <c r="J16" s="154"/>
      <c r="L16" s="39"/>
      <c r="M16" s="39"/>
      <c r="N16" s="81"/>
      <c r="S16" s="86"/>
      <c r="T16" s="86"/>
      <c r="U16" s="86"/>
      <c r="V16" s="86"/>
      <c r="W16" s="86"/>
      <c r="X16" s="86"/>
      <c r="Y16" s="86"/>
      <c r="Z16" s="86"/>
      <c r="AA16" s="86"/>
      <c r="AB16" s="86"/>
      <c r="AC16" s="86"/>
      <c r="AD16" s="86"/>
      <c r="AE16" s="86"/>
      <c r="AF16" s="86"/>
      <c r="AG16" s="86"/>
      <c r="AI16" s="39">
        <f t="shared" si="10"/>
        <v>0.94978036329098892</v>
      </c>
      <c r="AJ16" t="b">
        <f t="shared" si="9"/>
        <v>1</v>
      </c>
      <c r="AK16" s="188">
        <v>44560</v>
      </c>
      <c r="AL16" s="160">
        <f t="shared" si="11"/>
        <v>17200</v>
      </c>
      <c r="AM16" s="37">
        <v>4500</v>
      </c>
      <c r="AN16" s="158">
        <v>1164.3</v>
      </c>
      <c r="AO16" s="37">
        <v>0.79</v>
      </c>
      <c r="AP16" s="160">
        <v>17200</v>
      </c>
      <c r="AQ16" s="37">
        <v>15.48</v>
      </c>
      <c r="AR16" t="s">
        <v>596</v>
      </c>
      <c r="AS16" s="159">
        <v>124.1</v>
      </c>
      <c r="AT16" s="37">
        <v>-0.21</v>
      </c>
      <c r="AU16" s="37">
        <v>340500</v>
      </c>
      <c r="AV16" s="37">
        <v>-2.94</v>
      </c>
      <c r="AW16" s="37">
        <v>19.09</v>
      </c>
      <c r="AX16" s="37">
        <v>2.7999999999999998E-4</v>
      </c>
      <c r="AZ16" s="175">
        <f t="shared" si="44"/>
        <v>18211.428571428572</v>
      </c>
      <c r="BA16" s="37">
        <f t="shared" si="38"/>
        <v>208280</v>
      </c>
      <c r="BB16" s="37"/>
      <c r="BC16" s="37">
        <f t="shared" si="39"/>
        <v>0</v>
      </c>
      <c r="BD16" s="37">
        <f t="shared" si="34"/>
        <v>0</v>
      </c>
      <c r="BE16" s="37">
        <f t="shared" si="34"/>
        <v>0</v>
      </c>
      <c r="BF16" s="37">
        <f t="shared" si="34"/>
        <v>0</v>
      </c>
      <c r="BG16" s="37">
        <f t="shared" si="34"/>
        <v>25680</v>
      </c>
      <c r="BH16" s="37">
        <f t="shared" si="34"/>
        <v>44200</v>
      </c>
      <c r="BI16" s="37">
        <f t="shared" si="34"/>
        <v>54550</v>
      </c>
      <c r="BJ16" s="37">
        <f t="shared" si="34"/>
        <v>0</v>
      </c>
      <c r="BK16" s="37">
        <f t="shared" si="34"/>
        <v>0</v>
      </c>
      <c r="BL16" s="37">
        <f t="shared" si="34"/>
        <v>0</v>
      </c>
      <c r="BM16" s="37">
        <f t="shared" si="34"/>
        <v>0</v>
      </c>
      <c r="BN16" s="37">
        <f t="shared" si="34"/>
        <v>0</v>
      </c>
      <c r="BO16" s="37">
        <f>IF(ISBLANK(BO$2),0,(MAX($AZ16-BO$2,0)-IF(ISNUMBER(BO$4),BO$4,BO$3))*BO$5)</f>
        <v>0</v>
      </c>
      <c r="BP16" s="37">
        <f t="shared" si="35"/>
        <v>33600</v>
      </c>
      <c r="BQ16" s="37">
        <f t="shared" si="35"/>
        <v>28000</v>
      </c>
      <c r="BR16" s="37">
        <f t="shared" si="35"/>
        <v>22250</v>
      </c>
      <c r="BS16" s="37">
        <f t="shared" si="35"/>
        <v>0</v>
      </c>
      <c r="BT16" s="37">
        <f t="shared" si="35"/>
        <v>0</v>
      </c>
      <c r="BU16" s="37">
        <f t="shared" si="35"/>
        <v>0</v>
      </c>
      <c r="BW16" s="175">
        <f t="shared" si="45"/>
        <v>39521.428571428572</v>
      </c>
      <c r="BX16" s="37">
        <f t="shared" si="41"/>
        <v>0</v>
      </c>
      <c r="BY16" s="37"/>
      <c r="BZ16" s="37" t="e">
        <f t="shared" si="42"/>
        <v>#N/A</v>
      </c>
      <c r="CA16" s="37" t="e">
        <f t="shared" si="36"/>
        <v>#N/A</v>
      </c>
      <c r="CB16" s="37" t="e">
        <f t="shared" si="36"/>
        <v>#N/A</v>
      </c>
      <c r="CC16" s="37" t="e">
        <f t="shared" si="36"/>
        <v>#N/A</v>
      </c>
      <c r="CD16" s="37">
        <f t="shared" si="36"/>
        <v>0</v>
      </c>
      <c r="CE16" s="37">
        <f t="shared" si="36"/>
        <v>0</v>
      </c>
      <c r="CF16" s="37">
        <f t="shared" si="36"/>
        <v>0</v>
      </c>
      <c r="CG16" s="37">
        <f t="shared" si="36"/>
        <v>0</v>
      </c>
      <c r="CH16" s="37">
        <f t="shared" si="36"/>
        <v>0</v>
      </c>
      <c r="CI16" s="37">
        <f t="shared" si="36"/>
        <v>0</v>
      </c>
      <c r="CJ16" s="37">
        <f t="shared" si="36"/>
        <v>0</v>
      </c>
      <c r="CK16" s="37">
        <f t="shared" si="36"/>
        <v>0</v>
      </c>
      <c r="CL16" s="37" t="e">
        <f t="shared" si="43"/>
        <v>#N/A</v>
      </c>
      <c r="CM16" s="37" t="e">
        <f t="shared" si="37"/>
        <v>#N/A</v>
      </c>
      <c r="CN16" s="37">
        <f t="shared" si="37"/>
        <v>0</v>
      </c>
      <c r="CO16" s="37">
        <f t="shared" si="37"/>
        <v>0</v>
      </c>
      <c r="CP16" s="37">
        <f t="shared" si="37"/>
        <v>0</v>
      </c>
      <c r="CQ16" s="37">
        <f t="shared" si="37"/>
        <v>0</v>
      </c>
      <c r="CR16" s="37" t="e">
        <f t="shared" si="37"/>
        <v>#N/A</v>
      </c>
      <c r="CS16" s="37"/>
      <c r="CT16" s="37"/>
      <c r="CU16" s="37"/>
      <c r="CV16" s="37"/>
      <c r="CW16" s="37"/>
      <c r="CX16" s="37"/>
      <c r="CY16" s="37"/>
      <c r="CZ16" s="37"/>
      <c r="DA16" s="37"/>
      <c r="DB16" s="37"/>
      <c r="DC16" s="37"/>
      <c r="DD16" s="37"/>
      <c r="DE16" s="37"/>
      <c r="DF16" s="37"/>
      <c r="DG16" s="37"/>
      <c r="DH16" s="37"/>
      <c r="DI16" s="37"/>
      <c r="DJ16" s="37"/>
      <c r="DK16" s="37"/>
      <c r="DL16" s="37"/>
      <c r="DM16" s="37"/>
      <c r="DN16" s="37"/>
      <c r="DO16" s="37"/>
      <c r="DP16" s="37"/>
      <c r="DQ16" s="37"/>
      <c r="DR16" s="37"/>
      <c r="DS16" s="37"/>
      <c r="DT16" s="37"/>
      <c r="DU16" s="37"/>
      <c r="DV16" s="37"/>
    </row>
    <row r="17" spans="1:126">
      <c r="A17" s="90" t="s">
        <v>629</v>
      </c>
      <c r="B17" s="79">
        <v>17000</v>
      </c>
      <c r="I17" s="39"/>
      <c r="J17" s="154"/>
      <c r="L17" s="39"/>
      <c r="M17" s="39"/>
      <c r="N17" s="81"/>
      <c r="S17" s="86"/>
      <c r="T17" s="86"/>
      <c r="U17" s="86"/>
      <c r="V17" s="86"/>
      <c r="W17" s="86"/>
      <c r="X17" s="86"/>
      <c r="Y17" s="86"/>
      <c r="Z17" s="86"/>
      <c r="AA17" s="86"/>
      <c r="AB17" s="86"/>
      <c r="AC17" s="86"/>
      <c r="AD17" s="86"/>
      <c r="AE17" s="86"/>
      <c r="AF17" s="86"/>
      <c r="AG17" s="86"/>
      <c r="AI17" s="39">
        <f t="shared" si="10"/>
        <v>0.95254135271916041</v>
      </c>
      <c r="AJ17" t="b">
        <f t="shared" si="9"/>
        <v>1</v>
      </c>
      <c r="AK17" s="188">
        <v>44560</v>
      </c>
      <c r="AL17" s="160">
        <f t="shared" si="11"/>
        <v>17250</v>
      </c>
      <c r="AM17" s="37">
        <v>5050</v>
      </c>
      <c r="AN17" s="158">
        <v>885.75</v>
      </c>
      <c r="AO17" s="37">
        <v>0.78</v>
      </c>
      <c r="AP17" s="160">
        <v>17250</v>
      </c>
      <c r="AQ17" s="37">
        <v>15.07</v>
      </c>
      <c r="AR17" t="s">
        <v>596</v>
      </c>
      <c r="AS17" s="159">
        <v>127.6</v>
      </c>
      <c r="AT17" s="37">
        <v>-0.22</v>
      </c>
      <c r="AU17" s="37">
        <v>13500</v>
      </c>
      <c r="AV17" s="37">
        <v>-2.94</v>
      </c>
      <c r="AW17" s="37">
        <v>19.57</v>
      </c>
      <c r="AX17" s="37">
        <v>2.9E-4</v>
      </c>
      <c r="AZ17" s="175">
        <f t="shared" si="44"/>
        <v>18231.428571428572</v>
      </c>
      <c r="BA17" s="37">
        <f t="shared" si="38"/>
        <v>208280</v>
      </c>
      <c r="BB17" s="37"/>
      <c r="BC17" s="37">
        <f t="shared" si="39"/>
        <v>0</v>
      </c>
      <c r="BD17" s="37">
        <f t="shared" si="34"/>
        <v>0</v>
      </c>
      <c r="BE17" s="37">
        <f t="shared" si="34"/>
        <v>0</v>
      </c>
      <c r="BF17" s="37">
        <f t="shared" si="34"/>
        <v>0</v>
      </c>
      <c r="BG17" s="37">
        <f t="shared" si="34"/>
        <v>25680</v>
      </c>
      <c r="BH17" s="37">
        <f t="shared" si="34"/>
        <v>44200</v>
      </c>
      <c r="BI17" s="37">
        <f t="shared" si="34"/>
        <v>54550</v>
      </c>
      <c r="BJ17" s="37">
        <f t="shared" si="34"/>
        <v>0</v>
      </c>
      <c r="BK17" s="37">
        <f t="shared" si="34"/>
        <v>0</v>
      </c>
      <c r="BL17" s="37">
        <f t="shared" si="34"/>
        <v>0</v>
      </c>
      <c r="BM17" s="37">
        <f t="shared" si="34"/>
        <v>0</v>
      </c>
      <c r="BN17" s="37">
        <f t="shared" si="34"/>
        <v>0</v>
      </c>
      <c r="BO17" s="37">
        <f t="shared" si="40"/>
        <v>0</v>
      </c>
      <c r="BP17" s="37">
        <f t="shared" si="35"/>
        <v>33600</v>
      </c>
      <c r="BQ17" s="37">
        <f t="shared" si="35"/>
        <v>28000</v>
      </c>
      <c r="BR17" s="37">
        <f t="shared" si="35"/>
        <v>22250</v>
      </c>
      <c r="BS17" s="37">
        <f t="shared" si="35"/>
        <v>0</v>
      </c>
      <c r="BT17" s="37">
        <f t="shared" si="35"/>
        <v>0</v>
      </c>
      <c r="BU17" s="37">
        <f t="shared" si="35"/>
        <v>0</v>
      </c>
      <c r="BW17" s="175">
        <f t="shared" si="45"/>
        <v>39571.428571428572</v>
      </c>
      <c r="BX17" s="37">
        <f t="shared" si="41"/>
        <v>0</v>
      </c>
      <c r="BY17" s="37"/>
      <c r="BZ17" s="37" t="e">
        <f t="shared" si="42"/>
        <v>#N/A</v>
      </c>
      <c r="CA17" s="37" t="e">
        <f t="shared" si="36"/>
        <v>#N/A</v>
      </c>
      <c r="CB17" s="37" t="e">
        <f t="shared" si="36"/>
        <v>#N/A</v>
      </c>
      <c r="CC17" s="37" t="e">
        <f t="shared" si="36"/>
        <v>#N/A</v>
      </c>
      <c r="CD17" s="37">
        <f t="shared" si="36"/>
        <v>0</v>
      </c>
      <c r="CE17" s="37">
        <f t="shared" si="36"/>
        <v>0</v>
      </c>
      <c r="CF17" s="37">
        <f t="shared" si="36"/>
        <v>0</v>
      </c>
      <c r="CG17" s="37">
        <f t="shared" si="36"/>
        <v>0</v>
      </c>
      <c r="CH17" s="37">
        <f t="shared" si="36"/>
        <v>0</v>
      </c>
      <c r="CI17" s="37">
        <f t="shared" si="36"/>
        <v>0</v>
      </c>
      <c r="CJ17" s="37">
        <f t="shared" si="36"/>
        <v>0</v>
      </c>
      <c r="CK17" s="37">
        <f t="shared" si="36"/>
        <v>0</v>
      </c>
      <c r="CL17" s="37" t="e">
        <f t="shared" si="43"/>
        <v>#N/A</v>
      </c>
      <c r="CM17" s="37" t="e">
        <f t="shared" si="37"/>
        <v>#N/A</v>
      </c>
      <c r="CN17" s="37">
        <f t="shared" si="37"/>
        <v>0</v>
      </c>
      <c r="CO17" s="37">
        <f t="shared" si="37"/>
        <v>0</v>
      </c>
      <c r="CP17" s="37">
        <f t="shared" si="37"/>
        <v>0</v>
      </c>
      <c r="CQ17" s="37">
        <f t="shared" si="37"/>
        <v>0</v>
      </c>
      <c r="CR17" s="37" t="e">
        <f t="shared" si="37"/>
        <v>#N/A</v>
      </c>
      <c r="CS17" s="37"/>
      <c r="CT17" s="37"/>
      <c r="CU17" s="37"/>
      <c r="CV17" s="37"/>
      <c r="CW17" s="37"/>
      <c r="CX17" s="37"/>
      <c r="CY17" s="37"/>
      <c r="CZ17" s="37"/>
      <c r="DA17" s="37"/>
      <c r="DB17" s="37"/>
      <c r="DC17" s="37"/>
      <c r="DD17" s="37"/>
      <c r="DE17" s="37"/>
      <c r="DF17" s="37"/>
      <c r="DG17" s="37"/>
      <c r="DH17" s="37"/>
      <c r="DI17" s="37"/>
      <c r="DJ17" s="37"/>
      <c r="DK17" s="37"/>
      <c r="DL17" s="37"/>
      <c r="DM17" s="37"/>
      <c r="DN17" s="37"/>
      <c r="DO17" s="37"/>
      <c r="DP17" s="37"/>
      <c r="DQ17" s="37"/>
      <c r="DR17" s="37"/>
      <c r="DS17" s="37"/>
      <c r="DT17" s="37"/>
      <c r="DU17" s="37"/>
      <c r="DV17" s="37"/>
    </row>
    <row r="18" spans="1:126">
      <c r="A18" s="90" t="s">
        <v>630</v>
      </c>
      <c r="I18" s="39"/>
      <c r="J18" s="154"/>
      <c r="L18" s="39"/>
      <c r="M18" s="39"/>
      <c r="N18" s="81"/>
      <c r="S18" s="86"/>
      <c r="T18" s="86"/>
      <c r="U18" s="86"/>
      <c r="V18" s="86"/>
      <c r="W18" s="86"/>
      <c r="X18" s="86"/>
      <c r="Y18" s="86"/>
      <c r="Z18" s="86"/>
      <c r="AA18" s="86"/>
      <c r="AB18" s="86"/>
      <c r="AC18" s="86"/>
      <c r="AD18" s="86"/>
      <c r="AE18" s="86"/>
      <c r="AF18" s="86"/>
      <c r="AG18" s="86"/>
      <c r="AI18" s="39">
        <f t="shared" si="10"/>
        <v>0.9553023421473319</v>
      </c>
      <c r="AJ18" t="b">
        <f t="shared" si="9"/>
        <v>1</v>
      </c>
      <c r="AK18" s="188">
        <v>44560</v>
      </c>
      <c r="AL18" s="160">
        <f t="shared" si="11"/>
        <v>17300</v>
      </c>
      <c r="AM18" s="37">
        <v>6950</v>
      </c>
      <c r="AN18" s="158">
        <v>848.35</v>
      </c>
      <c r="AO18" s="37">
        <v>0.77</v>
      </c>
      <c r="AP18" s="160">
        <v>17300</v>
      </c>
      <c r="AQ18" s="37">
        <v>15.29</v>
      </c>
      <c r="AR18" t="s">
        <v>596</v>
      </c>
      <c r="AS18" s="159">
        <v>144.15</v>
      </c>
      <c r="AT18" s="37">
        <v>-0.23</v>
      </c>
      <c r="AU18" s="37">
        <v>580900</v>
      </c>
      <c r="AV18" s="37">
        <v>-3.12</v>
      </c>
      <c r="AW18" s="37">
        <v>20.5</v>
      </c>
      <c r="AX18" s="37">
        <v>2.9999999999999997E-4</v>
      </c>
      <c r="AZ18" s="175">
        <f t="shared" si="44"/>
        <v>18251.428571428572</v>
      </c>
      <c r="BA18" s="37">
        <f t="shared" si="38"/>
        <v>208280</v>
      </c>
      <c r="BB18" s="37"/>
      <c r="BC18" s="37">
        <f t="shared" si="39"/>
        <v>0</v>
      </c>
      <c r="BD18" s="37">
        <f t="shared" si="34"/>
        <v>0</v>
      </c>
      <c r="BE18" s="37">
        <f t="shared" si="34"/>
        <v>0</v>
      </c>
      <c r="BF18" s="37">
        <f t="shared" si="34"/>
        <v>0</v>
      </c>
      <c r="BG18" s="37">
        <f t="shared" si="34"/>
        <v>25680</v>
      </c>
      <c r="BH18" s="37">
        <f t="shared" si="34"/>
        <v>44200</v>
      </c>
      <c r="BI18" s="37">
        <f t="shared" si="34"/>
        <v>54550</v>
      </c>
      <c r="BJ18" s="37">
        <f t="shared" si="34"/>
        <v>0</v>
      </c>
      <c r="BK18" s="37">
        <f t="shared" si="34"/>
        <v>0</v>
      </c>
      <c r="BL18" s="37">
        <f t="shared" si="34"/>
        <v>0</v>
      </c>
      <c r="BM18" s="37">
        <f t="shared" si="34"/>
        <v>0</v>
      </c>
      <c r="BN18" s="37">
        <f t="shared" si="34"/>
        <v>0</v>
      </c>
      <c r="BO18" s="37">
        <f t="shared" si="40"/>
        <v>0</v>
      </c>
      <c r="BP18" s="37">
        <f t="shared" si="35"/>
        <v>33600</v>
      </c>
      <c r="BQ18" s="37">
        <f t="shared" si="35"/>
        <v>28000</v>
      </c>
      <c r="BR18" s="37">
        <f t="shared" si="35"/>
        <v>22250</v>
      </c>
      <c r="BS18" s="37">
        <f t="shared" si="35"/>
        <v>0</v>
      </c>
      <c r="BT18" s="37">
        <f t="shared" si="35"/>
        <v>0</v>
      </c>
      <c r="BU18" s="37">
        <f t="shared" si="35"/>
        <v>0</v>
      </c>
      <c r="BW18" s="175">
        <f t="shared" si="45"/>
        <v>39621.428571428572</v>
      </c>
      <c r="BX18" s="37">
        <f t="shared" si="41"/>
        <v>0</v>
      </c>
      <c r="BY18" s="37"/>
      <c r="BZ18" s="37" t="e">
        <f t="shared" si="42"/>
        <v>#N/A</v>
      </c>
      <c r="CA18" s="37" t="e">
        <f t="shared" si="36"/>
        <v>#N/A</v>
      </c>
      <c r="CB18" s="37" t="e">
        <f t="shared" si="36"/>
        <v>#N/A</v>
      </c>
      <c r="CC18" s="37" t="e">
        <f t="shared" si="36"/>
        <v>#N/A</v>
      </c>
      <c r="CD18" s="37">
        <f t="shared" si="36"/>
        <v>0</v>
      </c>
      <c r="CE18" s="37">
        <f t="shared" si="36"/>
        <v>0</v>
      </c>
      <c r="CF18" s="37">
        <f t="shared" si="36"/>
        <v>0</v>
      </c>
      <c r="CG18" s="37">
        <f t="shared" si="36"/>
        <v>0</v>
      </c>
      <c r="CH18" s="37">
        <f t="shared" si="36"/>
        <v>0</v>
      </c>
      <c r="CI18" s="37">
        <f t="shared" si="36"/>
        <v>0</v>
      </c>
      <c r="CJ18" s="37">
        <f t="shared" si="36"/>
        <v>0</v>
      </c>
      <c r="CK18" s="37">
        <f t="shared" si="36"/>
        <v>0</v>
      </c>
      <c r="CL18" s="37" t="e">
        <f t="shared" si="43"/>
        <v>#N/A</v>
      </c>
      <c r="CM18" s="37" t="e">
        <f t="shared" si="37"/>
        <v>#N/A</v>
      </c>
      <c r="CN18" s="37">
        <f t="shared" si="37"/>
        <v>0</v>
      </c>
      <c r="CO18" s="37">
        <f t="shared" si="37"/>
        <v>0</v>
      </c>
      <c r="CP18" s="37">
        <f t="shared" si="37"/>
        <v>0</v>
      </c>
      <c r="CQ18" s="37">
        <f t="shared" si="37"/>
        <v>0</v>
      </c>
      <c r="CR18" s="37" t="e">
        <f t="shared" si="37"/>
        <v>#N/A</v>
      </c>
      <c r="CS18" s="37"/>
      <c r="CT18" s="37"/>
      <c r="CU18" s="37"/>
      <c r="CV18" s="37"/>
      <c r="CW18" s="37"/>
      <c r="CX18" s="37"/>
      <c r="CY18" s="37"/>
      <c r="CZ18" s="37"/>
      <c r="DA18" s="37"/>
      <c r="DB18" s="37"/>
      <c r="DC18" s="37"/>
      <c r="DD18" s="37"/>
      <c r="DE18" s="37"/>
      <c r="DF18" s="37"/>
      <c r="DG18" s="37"/>
      <c r="DH18" s="37"/>
      <c r="DI18" s="37"/>
      <c r="DJ18" s="37"/>
      <c r="DK18" s="37"/>
      <c r="DL18" s="37"/>
      <c r="DM18" s="37"/>
      <c r="DN18" s="37"/>
      <c r="DO18" s="37"/>
      <c r="DP18" s="37"/>
      <c r="DQ18" s="37"/>
      <c r="DR18" s="37"/>
      <c r="DS18" s="37"/>
      <c r="DT18" s="37"/>
      <c r="DU18" s="37"/>
      <c r="DV18" s="37"/>
    </row>
    <row r="19" spans="1:126">
      <c r="A19" s="90" t="s">
        <v>631</v>
      </c>
      <c r="I19" s="39"/>
      <c r="J19" s="154"/>
      <c r="L19" s="39"/>
      <c r="M19" s="39"/>
      <c r="N19" s="81"/>
      <c r="S19" s="86"/>
      <c r="T19" s="86"/>
      <c r="U19" s="86"/>
      <c r="V19" s="86"/>
      <c r="W19" s="86"/>
      <c r="X19" s="86"/>
      <c r="Y19" s="86"/>
      <c r="Z19" s="86"/>
      <c r="AA19" s="86"/>
      <c r="AB19" s="86"/>
      <c r="AC19" s="86"/>
      <c r="AD19" s="86"/>
      <c r="AE19" s="86"/>
      <c r="AF19" s="86"/>
      <c r="AG19" s="86"/>
      <c r="AI19" s="39">
        <f t="shared" si="10"/>
        <v>0.95806333157550339</v>
      </c>
      <c r="AJ19" t="b">
        <f t="shared" si="9"/>
        <v>1</v>
      </c>
      <c r="AK19" s="188">
        <v>44560</v>
      </c>
      <c r="AL19" s="160">
        <f t="shared" si="11"/>
        <v>17350</v>
      </c>
      <c r="AM19" s="37">
        <v>4600</v>
      </c>
      <c r="AN19" s="158">
        <v>805.5</v>
      </c>
      <c r="AO19" s="37">
        <v>0.75</v>
      </c>
      <c r="AP19" s="160">
        <v>17350</v>
      </c>
      <c r="AQ19" s="37">
        <v>15.19</v>
      </c>
      <c r="AR19" t="s">
        <v>596</v>
      </c>
      <c r="AS19" s="159">
        <v>155.1</v>
      </c>
      <c r="AT19" s="37">
        <v>-0.25</v>
      </c>
      <c r="AU19" s="37">
        <v>12000</v>
      </c>
      <c r="AV19" s="37">
        <v>-3.2</v>
      </c>
      <c r="AW19" s="37">
        <v>21.18</v>
      </c>
      <c r="AX19" s="37">
        <v>3.1E-4</v>
      </c>
      <c r="AZ19" s="175">
        <f t="shared" si="44"/>
        <v>18271.428571428572</v>
      </c>
      <c r="BA19" s="37">
        <f t="shared" si="38"/>
        <v>208280</v>
      </c>
      <c r="BB19" s="37"/>
      <c r="BC19" s="37">
        <f t="shared" si="39"/>
        <v>0</v>
      </c>
      <c r="BD19" s="37">
        <f t="shared" si="34"/>
        <v>0</v>
      </c>
      <c r="BE19" s="37">
        <f t="shared" si="34"/>
        <v>0</v>
      </c>
      <c r="BF19" s="37">
        <f t="shared" si="34"/>
        <v>0</v>
      </c>
      <c r="BG19" s="37">
        <f t="shared" si="34"/>
        <v>25680</v>
      </c>
      <c r="BH19" s="37">
        <f t="shared" si="34"/>
        <v>44200</v>
      </c>
      <c r="BI19" s="37">
        <f t="shared" si="34"/>
        <v>54550</v>
      </c>
      <c r="BJ19" s="37">
        <f t="shared" si="34"/>
        <v>0</v>
      </c>
      <c r="BK19" s="37">
        <f t="shared" si="34"/>
        <v>0</v>
      </c>
      <c r="BL19" s="37">
        <f t="shared" si="34"/>
        <v>0</v>
      </c>
      <c r="BM19" s="37">
        <f t="shared" si="34"/>
        <v>0</v>
      </c>
      <c r="BN19" s="37">
        <f t="shared" si="34"/>
        <v>0</v>
      </c>
      <c r="BO19" s="37">
        <f t="shared" si="40"/>
        <v>0</v>
      </c>
      <c r="BP19" s="37">
        <f t="shared" si="35"/>
        <v>33600</v>
      </c>
      <c r="BQ19" s="37">
        <f t="shared" si="35"/>
        <v>28000</v>
      </c>
      <c r="BR19" s="37">
        <f t="shared" si="35"/>
        <v>22250</v>
      </c>
      <c r="BS19" s="37">
        <f t="shared" si="35"/>
        <v>0</v>
      </c>
      <c r="BT19" s="37">
        <f t="shared" si="35"/>
        <v>0</v>
      </c>
      <c r="BU19" s="37">
        <f t="shared" si="35"/>
        <v>0</v>
      </c>
      <c r="BW19" s="175">
        <f t="shared" si="45"/>
        <v>39671.428571428572</v>
      </c>
      <c r="BX19" s="37">
        <f t="shared" si="41"/>
        <v>0</v>
      </c>
      <c r="BY19" s="37"/>
      <c r="BZ19" s="37" t="e">
        <f t="shared" si="42"/>
        <v>#N/A</v>
      </c>
      <c r="CA19" s="37" t="e">
        <f t="shared" si="36"/>
        <v>#N/A</v>
      </c>
      <c r="CB19" s="37" t="e">
        <f t="shared" si="36"/>
        <v>#N/A</v>
      </c>
      <c r="CC19" s="37" t="e">
        <f t="shared" si="36"/>
        <v>#N/A</v>
      </c>
      <c r="CD19" s="37">
        <f t="shared" si="36"/>
        <v>0</v>
      </c>
      <c r="CE19" s="37">
        <f t="shared" si="36"/>
        <v>0</v>
      </c>
      <c r="CF19" s="37">
        <f t="shared" si="36"/>
        <v>0</v>
      </c>
      <c r="CG19" s="37">
        <f t="shared" si="36"/>
        <v>0</v>
      </c>
      <c r="CH19" s="37">
        <f t="shared" si="36"/>
        <v>0</v>
      </c>
      <c r="CI19" s="37">
        <f t="shared" si="36"/>
        <v>0</v>
      </c>
      <c r="CJ19" s="37">
        <f t="shared" si="36"/>
        <v>0</v>
      </c>
      <c r="CK19" s="37">
        <f t="shared" si="36"/>
        <v>0</v>
      </c>
      <c r="CL19" s="37" t="e">
        <f t="shared" si="43"/>
        <v>#N/A</v>
      </c>
      <c r="CM19" s="37" t="e">
        <f t="shared" si="37"/>
        <v>#N/A</v>
      </c>
      <c r="CN19" s="37">
        <f t="shared" si="37"/>
        <v>0</v>
      </c>
      <c r="CO19" s="37">
        <f t="shared" si="37"/>
        <v>0</v>
      </c>
      <c r="CP19" s="37">
        <f t="shared" si="37"/>
        <v>0</v>
      </c>
      <c r="CQ19" s="37">
        <f t="shared" si="37"/>
        <v>0</v>
      </c>
      <c r="CR19" s="37" t="e">
        <f t="shared" si="37"/>
        <v>#N/A</v>
      </c>
      <c r="CS19" s="37"/>
      <c r="CT19" s="37"/>
      <c r="CU19" s="37"/>
      <c r="CV19" s="37"/>
      <c r="CW19" s="37"/>
      <c r="CX19" s="37"/>
      <c r="CY19" s="37"/>
      <c r="CZ19" s="37"/>
      <c r="DA19" s="37"/>
      <c r="DB19" s="37"/>
      <c r="DC19" s="37"/>
      <c r="DD19" s="37"/>
      <c r="DE19" s="37"/>
      <c r="DF19" s="37"/>
      <c r="DG19" s="37"/>
      <c r="DH19" s="37"/>
      <c r="DI19" s="37"/>
      <c r="DJ19" s="37"/>
      <c r="DK19" s="37"/>
      <c r="DL19" s="37"/>
      <c r="DM19" s="37"/>
      <c r="DN19" s="37"/>
      <c r="DO19" s="37"/>
      <c r="DP19" s="37"/>
      <c r="DQ19" s="37"/>
      <c r="DR19" s="37"/>
      <c r="DS19" s="37"/>
      <c r="DT19" s="37"/>
      <c r="DU19" s="37"/>
      <c r="DV19" s="37"/>
    </row>
    <row r="20" spans="1:126">
      <c r="I20" s="39"/>
      <c r="J20" s="154"/>
      <c r="L20" s="39"/>
      <c r="M20" s="39"/>
      <c r="N20" s="81"/>
      <c r="S20" s="86"/>
      <c r="T20" s="86"/>
      <c r="U20" s="86"/>
      <c r="V20" s="86"/>
      <c r="W20" s="86"/>
      <c r="X20" s="86"/>
      <c r="Y20" s="86"/>
      <c r="Z20" s="86"/>
      <c r="AA20" s="86"/>
      <c r="AB20" s="86"/>
      <c r="AC20" s="86"/>
      <c r="AD20" s="86"/>
      <c r="AE20" s="86"/>
      <c r="AF20" s="86"/>
      <c r="AG20" s="86"/>
      <c r="AI20" s="39">
        <f t="shared" si="10"/>
        <v>0.96082432100367487</v>
      </c>
      <c r="AJ20" t="b">
        <f t="shared" si="9"/>
        <v>1</v>
      </c>
      <c r="AK20" s="188">
        <v>44560</v>
      </c>
      <c r="AL20" s="160">
        <f t="shared" si="11"/>
        <v>17400</v>
      </c>
      <c r="AM20" s="37">
        <v>5650</v>
      </c>
      <c r="AN20" s="158">
        <v>1023.55</v>
      </c>
      <c r="AO20" s="37">
        <v>0.73</v>
      </c>
      <c r="AP20" s="160">
        <v>17400</v>
      </c>
      <c r="AQ20" s="37">
        <v>15.15</v>
      </c>
      <c r="AR20" t="s">
        <v>596</v>
      </c>
      <c r="AS20" s="159">
        <v>167.9</v>
      </c>
      <c r="AT20" s="37">
        <v>-0.27</v>
      </c>
      <c r="AU20" s="37">
        <v>141850</v>
      </c>
      <c r="AV20" s="37">
        <v>-3.3</v>
      </c>
      <c r="AW20" s="37">
        <v>21.88</v>
      </c>
      <c r="AX20" s="37">
        <v>3.2000000000000003E-4</v>
      </c>
      <c r="AZ20" s="175">
        <f t="shared" si="44"/>
        <v>18291.428571428572</v>
      </c>
      <c r="BA20" s="37">
        <f t="shared" si="38"/>
        <v>208280</v>
      </c>
      <c r="BB20" s="37"/>
      <c r="BC20" s="37">
        <f t="shared" si="39"/>
        <v>0</v>
      </c>
      <c r="BD20" s="37">
        <f t="shared" si="34"/>
        <v>0</v>
      </c>
      <c r="BE20" s="37">
        <f t="shared" si="34"/>
        <v>0</v>
      </c>
      <c r="BF20" s="37">
        <f t="shared" si="34"/>
        <v>0</v>
      </c>
      <c r="BG20" s="37">
        <f t="shared" si="34"/>
        <v>25680</v>
      </c>
      <c r="BH20" s="37">
        <f t="shared" si="34"/>
        <v>44200</v>
      </c>
      <c r="BI20" s="37">
        <f t="shared" si="34"/>
        <v>54550</v>
      </c>
      <c r="BJ20" s="37">
        <f t="shared" si="34"/>
        <v>0</v>
      </c>
      <c r="BK20" s="37">
        <f t="shared" si="34"/>
        <v>0</v>
      </c>
      <c r="BL20" s="37">
        <f t="shared" si="34"/>
        <v>0</v>
      </c>
      <c r="BM20" s="37">
        <f t="shared" si="34"/>
        <v>0</v>
      </c>
      <c r="BN20" s="37">
        <f t="shared" si="34"/>
        <v>0</v>
      </c>
      <c r="BO20" s="37">
        <f t="shared" si="40"/>
        <v>0</v>
      </c>
      <c r="BP20" s="37">
        <f t="shared" si="35"/>
        <v>33600</v>
      </c>
      <c r="BQ20" s="37">
        <f t="shared" si="35"/>
        <v>28000</v>
      </c>
      <c r="BR20" s="37">
        <f t="shared" si="35"/>
        <v>22250</v>
      </c>
      <c r="BS20" s="37">
        <f t="shared" si="35"/>
        <v>0</v>
      </c>
      <c r="BT20" s="37">
        <f t="shared" si="35"/>
        <v>0</v>
      </c>
      <c r="BU20" s="37">
        <f t="shared" si="35"/>
        <v>0</v>
      </c>
      <c r="BW20" s="175">
        <f t="shared" si="45"/>
        <v>39721.428571428572</v>
      </c>
      <c r="BX20" s="37">
        <f t="shared" si="41"/>
        <v>0</v>
      </c>
      <c r="BY20" s="37"/>
      <c r="BZ20" s="37" t="e">
        <f t="shared" si="42"/>
        <v>#N/A</v>
      </c>
      <c r="CA20" s="37" t="e">
        <f t="shared" si="36"/>
        <v>#N/A</v>
      </c>
      <c r="CB20" s="37" t="e">
        <f t="shared" si="36"/>
        <v>#N/A</v>
      </c>
      <c r="CC20" s="37" t="e">
        <f t="shared" si="36"/>
        <v>#N/A</v>
      </c>
      <c r="CD20" s="37">
        <f t="shared" si="36"/>
        <v>0</v>
      </c>
      <c r="CE20" s="37">
        <f t="shared" si="36"/>
        <v>0</v>
      </c>
      <c r="CF20" s="37">
        <f t="shared" si="36"/>
        <v>0</v>
      </c>
      <c r="CG20" s="37">
        <f t="shared" si="36"/>
        <v>0</v>
      </c>
      <c r="CH20" s="37">
        <f t="shared" si="36"/>
        <v>0</v>
      </c>
      <c r="CI20" s="37">
        <f t="shared" si="36"/>
        <v>0</v>
      </c>
      <c r="CJ20" s="37">
        <f t="shared" si="36"/>
        <v>0</v>
      </c>
      <c r="CK20" s="37">
        <f t="shared" si="36"/>
        <v>0</v>
      </c>
      <c r="CL20" s="37" t="e">
        <f t="shared" si="43"/>
        <v>#N/A</v>
      </c>
      <c r="CM20" s="37" t="e">
        <f t="shared" si="37"/>
        <v>#N/A</v>
      </c>
      <c r="CN20" s="37">
        <f t="shared" si="37"/>
        <v>0</v>
      </c>
      <c r="CO20" s="37">
        <f t="shared" si="37"/>
        <v>0</v>
      </c>
      <c r="CP20" s="37">
        <f t="shared" si="37"/>
        <v>0</v>
      </c>
      <c r="CQ20" s="37">
        <f t="shared" si="37"/>
        <v>0</v>
      </c>
      <c r="CR20" s="37" t="e">
        <f t="shared" si="37"/>
        <v>#N/A</v>
      </c>
      <c r="CS20" s="37"/>
      <c r="CT20" s="37"/>
      <c r="CU20" s="37"/>
      <c r="CV20" s="37"/>
      <c r="CW20" s="37"/>
      <c r="CX20" s="37"/>
      <c r="CY20" s="37"/>
      <c r="CZ20" s="37"/>
      <c r="DA20" s="37"/>
      <c r="DB20" s="37"/>
      <c r="DC20" s="37"/>
      <c r="DD20" s="37"/>
      <c r="DE20" s="37"/>
      <c r="DF20" s="37"/>
      <c r="DG20" s="37"/>
      <c r="DH20" s="37"/>
      <c r="DI20" s="37"/>
      <c r="DJ20" s="37"/>
      <c r="DK20" s="37"/>
      <c r="DL20" s="37"/>
      <c r="DM20" s="37"/>
      <c r="DN20" s="37"/>
      <c r="DO20" s="37"/>
      <c r="DP20" s="37"/>
      <c r="DQ20" s="37"/>
      <c r="DR20" s="37"/>
      <c r="DS20" s="37"/>
      <c r="DT20" s="37"/>
      <c r="DU20" s="37"/>
      <c r="DV20" s="37"/>
    </row>
    <row r="21" spans="1:126">
      <c r="A21" s="92"/>
      <c r="I21" s="39"/>
      <c r="J21" s="154"/>
      <c r="L21" s="39"/>
      <c r="M21" s="39"/>
      <c r="N21" s="81"/>
      <c r="S21" s="86"/>
      <c r="T21" s="86"/>
      <c r="U21" s="86"/>
      <c r="V21" s="86"/>
      <c r="W21" s="86"/>
      <c r="X21" s="86"/>
      <c r="Y21" s="86"/>
      <c r="Z21" s="86"/>
      <c r="AA21" s="86"/>
      <c r="AB21" s="86"/>
      <c r="AC21" s="86"/>
      <c r="AD21" s="86"/>
      <c r="AE21" s="86"/>
      <c r="AF21" s="86"/>
      <c r="AG21" s="86"/>
      <c r="AI21" s="39">
        <f t="shared" si="10"/>
        <v>0.96358531043184636</v>
      </c>
      <c r="AJ21" t="b">
        <f t="shared" si="9"/>
        <v>1</v>
      </c>
      <c r="AK21" s="188">
        <v>44560</v>
      </c>
      <c r="AL21" s="160">
        <f t="shared" si="11"/>
        <v>17450</v>
      </c>
      <c r="AM21" s="37">
        <v>3500</v>
      </c>
      <c r="AN21" s="158">
        <v>733.75</v>
      </c>
      <c r="AO21" s="37">
        <v>0.72</v>
      </c>
      <c r="AP21" s="160">
        <v>17450</v>
      </c>
      <c r="AQ21" s="37">
        <v>14.93</v>
      </c>
      <c r="AR21" t="s">
        <v>596</v>
      </c>
      <c r="AS21" s="159">
        <v>177.65</v>
      </c>
      <c r="AT21" s="37">
        <v>-0.28000000000000003</v>
      </c>
      <c r="AU21" s="37">
        <v>4250</v>
      </c>
      <c r="AV21" s="37">
        <v>-3.34</v>
      </c>
      <c r="AW21" s="37">
        <v>22.46</v>
      </c>
      <c r="AX21" s="37">
        <v>3.4000000000000002E-4</v>
      </c>
      <c r="AZ21" s="175">
        <f t="shared" si="44"/>
        <v>18311.428571428572</v>
      </c>
      <c r="BA21" s="37">
        <f t="shared" si="38"/>
        <v>208280</v>
      </c>
      <c r="BB21" s="37"/>
      <c r="BC21" s="37">
        <f t="shared" si="39"/>
        <v>0</v>
      </c>
      <c r="BD21" s="37">
        <f t="shared" si="34"/>
        <v>0</v>
      </c>
      <c r="BE21" s="37">
        <f t="shared" si="34"/>
        <v>0</v>
      </c>
      <c r="BF21" s="37">
        <f t="shared" si="34"/>
        <v>0</v>
      </c>
      <c r="BG21" s="37">
        <f t="shared" si="34"/>
        <v>25680</v>
      </c>
      <c r="BH21" s="37">
        <f t="shared" si="34"/>
        <v>44200</v>
      </c>
      <c r="BI21" s="37">
        <f t="shared" si="34"/>
        <v>54550</v>
      </c>
      <c r="BJ21" s="37">
        <f t="shared" si="34"/>
        <v>0</v>
      </c>
      <c r="BK21" s="37">
        <f t="shared" si="34"/>
        <v>0</v>
      </c>
      <c r="BL21" s="37">
        <f t="shared" si="34"/>
        <v>0</v>
      </c>
      <c r="BM21" s="37">
        <f t="shared" si="34"/>
        <v>0</v>
      </c>
      <c r="BN21" s="37">
        <f t="shared" si="34"/>
        <v>0</v>
      </c>
      <c r="BO21" s="37">
        <f t="shared" si="40"/>
        <v>0</v>
      </c>
      <c r="BP21" s="37">
        <f t="shared" si="35"/>
        <v>33600</v>
      </c>
      <c r="BQ21" s="37">
        <f t="shared" si="35"/>
        <v>28000</v>
      </c>
      <c r="BR21" s="37">
        <f t="shared" si="35"/>
        <v>22250</v>
      </c>
      <c r="BS21" s="37">
        <f t="shared" si="35"/>
        <v>0</v>
      </c>
      <c r="BT21" s="37">
        <f t="shared" si="35"/>
        <v>0</v>
      </c>
      <c r="BU21" s="37">
        <f t="shared" si="35"/>
        <v>0</v>
      </c>
      <c r="BW21" s="175">
        <f t="shared" si="45"/>
        <v>39771.428571428572</v>
      </c>
      <c r="BX21" s="37">
        <f t="shared" si="41"/>
        <v>0</v>
      </c>
      <c r="BY21" s="37"/>
      <c r="BZ21" s="37" t="e">
        <f t="shared" si="42"/>
        <v>#N/A</v>
      </c>
      <c r="CA21" s="37" t="e">
        <f t="shared" si="36"/>
        <v>#N/A</v>
      </c>
      <c r="CB21" s="37" t="e">
        <f t="shared" si="36"/>
        <v>#N/A</v>
      </c>
      <c r="CC21" s="37" t="e">
        <f t="shared" si="36"/>
        <v>#N/A</v>
      </c>
      <c r="CD21" s="37">
        <f t="shared" si="36"/>
        <v>0</v>
      </c>
      <c r="CE21" s="37">
        <f t="shared" si="36"/>
        <v>0</v>
      </c>
      <c r="CF21" s="37">
        <f t="shared" si="36"/>
        <v>0</v>
      </c>
      <c r="CG21" s="37">
        <f t="shared" si="36"/>
        <v>0</v>
      </c>
      <c r="CH21" s="37">
        <f t="shared" si="36"/>
        <v>0</v>
      </c>
      <c r="CI21" s="37">
        <f t="shared" si="36"/>
        <v>0</v>
      </c>
      <c r="CJ21" s="37">
        <f t="shared" si="36"/>
        <v>0</v>
      </c>
      <c r="CK21" s="37">
        <f t="shared" si="36"/>
        <v>0</v>
      </c>
      <c r="CL21" s="37" t="e">
        <f t="shared" si="43"/>
        <v>#N/A</v>
      </c>
      <c r="CM21" s="37" t="e">
        <f t="shared" si="37"/>
        <v>#N/A</v>
      </c>
      <c r="CN21" s="37">
        <f t="shared" si="37"/>
        <v>0</v>
      </c>
      <c r="CO21" s="37">
        <f t="shared" si="37"/>
        <v>0</v>
      </c>
      <c r="CP21" s="37">
        <f t="shared" si="37"/>
        <v>0</v>
      </c>
      <c r="CQ21" s="37">
        <f t="shared" si="37"/>
        <v>0</v>
      </c>
      <c r="CR21" s="37" t="e">
        <f t="shared" si="37"/>
        <v>#N/A</v>
      </c>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c r="DU21" s="37"/>
      <c r="DV21" s="37"/>
    </row>
    <row r="22" spans="1:126">
      <c r="A22" s="92"/>
      <c r="I22" s="39"/>
      <c r="J22" s="154"/>
      <c r="L22" s="39"/>
      <c r="M22" s="39"/>
      <c r="N22" s="81"/>
      <c r="S22" s="86"/>
      <c r="T22" s="86"/>
      <c r="U22" s="86"/>
      <c r="V22" s="86"/>
      <c r="W22" s="86"/>
      <c r="X22" s="86"/>
      <c r="Y22" s="86"/>
      <c r="Z22" s="86"/>
      <c r="AA22" s="86"/>
      <c r="AB22" s="86"/>
      <c r="AC22" s="86"/>
      <c r="AD22" s="86"/>
      <c r="AE22" s="86"/>
      <c r="AF22" s="86"/>
      <c r="AG22" s="86"/>
      <c r="AI22" s="39">
        <f t="shared" si="10"/>
        <v>0.96634629986001774</v>
      </c>
      <c r="AJ22" t="b">
        <f t="shared" si="9"/>
        <v>1</v>
      </c>
      <c r="AK22" s="188">
        <v>44560</v>
      </c>
      <c r="AL22" s="160">
        <f t="shared" si="11"/>
        <v>17500</v>
      </c>
      <c r="AM22" s="37">
        <v>750600</v>
      </c>
      <c r="AN22" s="158">
        <v>697</v>
      </c>
      <c r="AO22" s="37">
        <v>0.7</v>
      </c>
      <c r="AP22" s="160">
        <v>17500</v>
      </c>
      <c r="AQ22" s="37">
        <v>15.1</v>
      </c>
      <c r="AR22" t="s">
        <v>596</v>
      </c>
      <c r="AS22" s="159">
        <v>196.95</v>
      </c>
      <c r="AT22" s="37">
        <v>-0.3</v>
      </c>
      <c r="AU22" s="37">
        <v>1776150</v>
      </c>
      <c r="AV22" s="37">
        <v>-3.48</v>
      </c>
      <c r="AW22" s="37">
        <v>23.18</v>
      </c>
      <c r="AX22" s="37">
        <v>3.4000000000000002E-4</v>
      </c>
      <c r="AZ22" s="175">
        <f t="shared" si="44"/>
        <v>18331.428571428572</v>
      </c>
      <c r="BA22" s="37">
        <f t="shared" si="38"/>
        <v>208280</v>
      </c>
      <c r="BB22" s="37"/>
      <c r="BC22" s="37">
        <f t="shared" si="39"/>
        <v>0</v>
      </c>
      <c r="BD22" s="37">
        <f t="shared" si="34"/>
        <v>0</v>
      </c>
      <c r="BE22" s="37">
        <f t="shared" si="34"/>
        <v>0</v>
      </c>
      <c r="BF22" s="37">
        <f t="shared" si="34"/>
        <v>0</v>
      </c>
      <c r="BG22" s="37">
        <f t="shared" si="34"/>
        <v>25680</v>
      </c>
      <c r="BH22" s="37">
        <f t="shared" si="34"/>
        <v>44200</v>
      </c>
      <c r="BI22" s="37">
        <f t="shared" si="34"/>
        <v>54550</v>
      </c>
      <c r="BJ22" s="37">
        <f t="shared" si="34"/>
        <v>0</v>
      </c>
      <c r="BK22" s="37">
        <f t="shared" si="34"/>
        <v>0</v>
      </c>
      <c r="BL22" s="37">
        <f t="shared" si="34"/>
        <v>0</v>
      </c>
      <c r="BM22" s="37">
        <f t="shared" si="34"/>
        <v>0</v>
      </c>
      <c r="BN22" s="37">
        <f t="shared" si="34"/>
        <v>0</v>
      </c>
      <c r="BO22" s="37">
        <f t="shared" si="40"/>
        <v>0</v>
      </c>
      <c r="BP22" s="37">
        <f t="shared" si="35"/>
        <v>33600</v>
      </c>
      <c r="BQ22" s="37">
        <f t="shared" si="35"/>
        <v>28000</v>
      </c>
      <c r="BR22" s="37">
        <f t="shared" si="35"/>
        <v>22250</v>
      </c>
      <c r="BS22" s="37">
        <f t="shared" si="35"/>
        <v>0</v>
      </c>
      <c r="BT22" s="37">
        <f t="shared" si="35"/>
        <v>0</v>
      </c>
      <c r="BU22" s="37">
        <f t="shared" si="35"/>
        <v>0</v>
      </c>
      <c r="BW22" s="175">
        <f t="shared" si="45"/>
        <v>39821.428571428572</v>
      </c>
      <c r="BX22" s="37">
        <f t="shared" si="41"/>
        <v>0</v>
      </c>
      <c r="BY22" s="37"/>
      <c r="BZ22" s="37" t="e">
        <f t="shared" si="42"/>
        <v>#N/A</v>
      </c>
      <c r="CA22" s="37" t="e">
        <f t="shared" si="36"/>
        <v>#N/A</v>
      </c>
      <c r="CB22" s="37" t="e">
        <f t="shared" si="36"/>
        <v>#N/A</v>
      </c>
      <c r="CC22" s="37" t="e">
        <f t="shared" si="36"/>
        <v>#N/A</v>
      </c>
      <c r="CD22" s="37">
        <f t="shared" si="36"/>
        <v>0</v>
      </c>
      <c r="CE22" s="37">
        <f t="shared" si="36"/>
        <v>0</v>
      </c>
      <c r="CF22" s="37">
        <f t="shared" si="36"/>
        <v>0</v>
      </c>
      <c r="CG22" s="37">
        <f t="shared" si="36"/>
        <v>0</v>
      </c>
      <c r="CH22" s="37">
        <f t="shared" si="36"/>
        <v>0</v>
      </c>
      <c r="CI22" s="37">
        <f t="shared" si="36"/>
        <v>0</v>
      </c>
      <c r="CJ22" s="37">
        <f t="shared" si="36"/>
        <v>0</v>
      </c>
      <c r="CK22" s="37">
        <f t="shared" si="36"/>
        <v>0</v>
      </c>
      <c r="CL22" s="37" t="e">
        <f t="shared" si="43"/>
        <v>#N/A</v>
      </c>
      <c r="CM22" s="37" t="e">
        <f t="shared" si="37"/>
        <v>#N/A</v>
      </c>
      <c r="CN22" s="37">
        <f t="shared" si="37"/>
        <v>0</v>
      </c>
      <c r="CO22" s="37">
        <f t="shared" si="37"/>
        <v>0</v>
      </c>
      <c r="CP22" s="37">
        <f t="shared" si="37"/>
        <v>0</v>
      </c>
      <c r="CQ22" s="37">
        <f t="shared" si="37"/>
        <v>0</v>
      </c>
      <c r="CR22" s="37" t="e">
        <f t="shared" si="37"/>
        <v>#N/A</v>
      </c>
      <c r="CS22" s="37"/>
      <c r="CT22" s="37"/>
      <c r="CU22" s="37"/>
      <c r="CV22" s="37"/>
      <c r="CW22" s="37"/>
      <c r="CX22" s="37"/>
      <c r="CY22" s="37"/>
      <c r="CZ22" s="37"/>
      <c r="DA22" s="37"/>
      <c r="DB22" s="37"/>
      <c r="DC22" s="37"/>
      <c r="DD22" s="37"/>
      <c r="DE22" s="37"/>
      <c r="DF22" s="37"/>
      <c r="DG22" s="37"/>
      <c r="DH22" s="37"/>
      <c r="DI22" s="37"/>
      <c r="DJ22" s="37"/>
      <c r="DK22" s="37"/>
      <c r="DL22" s="37"/>
      <c r="DM22" s="37"/>
      <c r="DN22" s="37"/>
      <c r="DO22" s="37"/>
      <c r="DP22" s="37"/>
      <c r="DQ22" s="37"/>
      <c r="DR22" s="37"/>
      <c r="DS22" s="37"/>
      <c r="DT22" s="37"/>
      <c r="DU22" s="37"/>
      <c r="DV22" s="37"/>
    </row>
    <row r="23" spans="1:126">
      <c r="A23" s="92" t="s">
        <v>681</v>
      </c>
      <c r="I23" s="39"/>
      <c r="J23" s="154"/>
      <c r="L23" s="39"/>
      <c r="M23" s="39"/>
      <c r="N23" s="81"/>
      <c r="S23" s="86"/>
      <c r="T23" s="86"/>
      <c r="U23" s="86"/>
      <c r="V23" s="86"/>
      <c r="W23" s="86"/>
      <c r="X23" s="86"/>
      <c r="Y23" s="86"/>
      <c r="Z23" s="86"/>
      <c r="AA23" s="86"/>
      <c r="AB23" s="86"/>
      <c r="AC23" s="86"/>
      <c r="AD23" s="86"/>
      <c r="AE23" s="86"/>
      <c r="AF23" s="86"/>
      <c r="AG23" s="86"/>
      <c r="AI23" s="39">
        <f t="shared" si="10"/>
        <v>0.96910728928818923</v>
      </c>
      <c r="AJ23" t="b">
        <f t="shared" si="9"/>
        <v>1</v>
      </c>
      <c r="AK23" s="188">
        <v>44560</v>
      </c>
      <c r="AL23" s="160">
        <f t="shared" si="11"/>
        <v>17550</v>
      </c>
      <c r="AM23" s="37">
        <v>1900</v>
      </c>
      <c r="AN23" s="158">
        <v>663.65</v>
      </c>
      <c r="AO23" s="37">
        <v>0.69</v>
      </c>
      <c r="AP23" s="160">
        <v>17550</v>
      </c>
      <c r="AQ23" s="37">
        <v>14.82</v>
      </c>
      <c r="AR23" t="s">
        <v>596</v>
      </c>
      <c r="AS23" s="159">
        <v>206.65</v>
      </c>
      <c r="AT23" s="37">
        <v>-0.31</v>
      </c>
      <c r="AU23" s="37">
        <v>5700</v>
      </c>
      <c r="AV23" s="37">
        <v>-3.49</v>
      </c>
      <c r="AW23" s="37">
        <v>23.69</v>
      </c>
      <c r="AX23" s="37">
        <v>3.6000000000000002E-4</v>
      </c>
      <c r="AZ23" s="175">
        <f t="shared" si="44"/>
        <v>18351.428571428572</v>
      </c>
      <c r="BA23" s="37">
        <f t="shared" si="38"/>
        <v>208280</v>
      </c>
      <c r="BB23" s="37"/>
      <c r="BC23" s="37">
        <f t="shared" si="39"/>
        <v>0</v>
      </c>
      <c r="BD23" s="37">
        <f t="shared" si="34"/>
        <v>0</v>
      </c>
      <c r="BE23" s="37">
        <f t="shared" si="34"/>
        <v>0</v>
      </c>
      <c r="BF23" s="37">
        <f t="shared" si="34"/>
        <v>0</v>
      </c>
      <c r="BG23" s="37">
        <f t="shared" si="34"/>
        <v>25680</v>
      </c>
      <c r="BH23" s="37">
        <f t="shared" si="34"/>
        <v>44200</v>
      </c>
      <c r="BI23" s="37">
        <f t="shared" si="34"/>
        <v>54550</v>
      </c>
      <c r="BJ23" s="37">
        <f t="shared" si="34"/>
        <v>0</v>
      </c>
      <c r="BK23" s="37">
        <f t="shared" si="34"/>
        <v>0</v>
      </c>
      <c r="BL23" s="37">
        <f t="shared" si="34"/>
        <v>0</v>
      </c>
      <c r="BM23" s="37">
        <f t="shared" si="34"/>
        <v>0</v>
      </c>
      <c r="BN23" s="37">
        <f t="shared" si="34"/>
        <v>0</v>
      </c>
      <c r="BO23" s="37">
        <f>IF(ISBLANK(BO$2),0,(MAX($AZ23-BO$2,0)-IF(ISNUMBER(BO$4),BO$4,BO$3))*BO$5)</f>
        <v>0</v>
      </c>
      <c r="BP23" s="37">
        <f t="shared" si="35"/>
        <v>33600</v>
      </c>
      <c r="BQ23" s="37">
        <f t="shared" si="35"/>
        <v>28000</v>
      </c>
      <c r="BR23" s="37">
        <f t="shared" si="35"/>
        <v>22250</v>
      </c>
      <c r="BS23" s="37">
        <f t="shared" si="35"/>
        <v>0</v>
      </c>
      <c r="BT23" s="37">
        <f t="shared" si="35"/>
        <v>0</v>
      </c>
      <c r="BU23" s="37">
        <f t="shared" si="35"/>
        <v>0</v>
      </c>
      <c r="BW23" s="175">
        <f t="shared" si="45"/>
        <v>39871.428571428572</v>
      </c>
      <c r="BX23" s="37">
        <f t="shared" si="41"/>
        <v>0</v>
      </c>
      <c r="BY23" s="37"/>
      <c r="BZ23" s="37" t="e">
        <f t="shared" si="42"/>
        <v>#N/A</v>
      </c>
      <c r="CA23" s="37" t="e">
        <f t="shared" si="36"/>
        <v>#N/A</v>
      </c>
      <c r="CB23" s="37" t="e">
        <f t="shared" si="36"/>
        <v>#N/A</v>
      </c>
      <c r="CC23" s="37" t="e">
        <f t="shared" si="36"/>
        <v>#N/A</v>
      </c>
      <c r="CD23" s="37">
        <f t="shared" si="36"/>
        <v>0</v>
      </c>
      <c r="CE23" s="37">
        <f t="shared" si="36"/>
        <v>0</v>
      </c>
      <c r="CF23" s="37">
        <f t="shared" si="36"/>
        <v>0</v>
      </c>
      <c r="CG23" s="37">
        <f t="shared" si="36"/>
        <v>0</v>
      </c>
      <c r="CH23" s="37">
        <f t="shared" si="36"/>
        <v>0</v>
      </c>
      <c r="CI23" s="37">
        <f t="shared" si="36"/>
        <v>0</v>
      </c>
      <c r="CJ23" s="37">
        <f t="shared" si="36"/>
        <v>0</v>
      </c>
      <c r="CK23" s="37">
        <f t="shared" si="36"/>
        <v>0</v>
      </c>
      <c r="CL23" s="37" t="e">
        <f t="shared" si="43"/>
        <v>#N/A</v>
      </c>
      <c r="CM23" s="37" t="e">
        <f t="shared" si="37"/>
        <v>#N/A</v>
      </c>
      <c r="CN23" s="37">
        <f t="shared" si="37"/>
        <v>0</v>
      </c>
      <c r="CO23" s="37">
        <f t="shared" si="37"/>
        <v>0</v>
      </c>
      <c r="CP23" s="37">
        <f t="shared" si="37"/>
        <v>0</v>
      </c>
      <c r="CQ23" s="37">
        <f t="shared" si="37"/>
        <v>0</v>
      </c>
      <c r="CR23" s="37" t="e">
        <f t="shared" si="37"/>
        <v>#N/A</v>
      </c>
      <c r="CS23" s="37"/>
      <c r="CT23" s="37"/>
      <c r="CU23" s="37"/>
      <c r="CV23" s="37"/>
      <c r="CW23" s="37"/>
      <c r="CX23" s="37"/>
      <c r="CY23" s="37"/>
      <c r="CZ23" s="37"/>
      <c r="DA23" s="37"/>
      <c r="DB23" s="37"/>
      <c r="DC23" s="37"/>
      <c r="DD23" s="37"/>
      <c r="DE23" s="37"/>
      <c r="DF23" s="37"/>
      <c r="DG23" s="37"/>
      <c r="DH23" s="37"/>
      <c r="DI23" s="37"/>
      <c r="DJ23" s="37"/>
      <c r="DK23" s="37"/>
      <c r="DL23" s="37"/>
      <c r="DM23" s="37"/>
      <c r="DN23" s="37"/>
      <c r="DO23" s="37"/>
      <c r="DP23" s="37"/>
      <c r="DQ23" s="37"/>
      <c r="DR23" s="37"/>
      <c r="DS23" s="37"/>
      <c r="DT23" s="37"/>
      <c r="DU23" s="37"/>
      <c r="DV23" s="37"/>
    </row>
    <row r="24" spans="1:126">
      <c r="A24" s="92"/>
      <c r="I24" s="39"/>
      <c r="J24" s="154"/>
      <c r="L24" s="39"/>
      <c r="M24" s="39"/>
      <c r="N24" s="81"/>
      <c r="S24" s="86"/>
      <c r="T24" s="86"/>
      <c r="U24" s="86"/>
      <c r="V24" s="86"/>
      <c r="W24" s="86"/>
      <c r="X24" s="86"/>
      <c r="Y24" s="86"/>
      <c r="Z24" s="86"/>
      <c r="AA24" s="86"/>
      <c r="AB24" s="86"/>
      <c r="AC24" s="86"/>
      <c r="AD24" s="86"/>
      <c r="AE24" s="86"/>
      <c r="AF24" s="86"/>
      <c r="AG24" s="86"/>
      <c r="AI24" s="39">
        <f t="shared" si="10"/>
        <v>0.97186827871636072</v>
      </c>
      <c r="AJ24" t="b">
        <f t="shared" si="9"/>
        <v>1</v>
      </c>
      <c r="AK24" s="188">
        <v>44560</v>
      </c>
      <c r="AL24" s="160">
        <f t="shared" si="11"/>
        <v>17600</v>
      </c>
      <c r="AM24" s="37">
        <v>23400</v>
      </c>
      <c r="AN24" s="158">
        <v>641.4</v>
      </c>
      <c r="AO24" s="37">
        <v>0.67</v>
      </c>
      <c r="AP24" s="160">
        <v>17600</v>
      </c>
      <c r="AQ24" s="37">
        <v>14.87</v>
      </c>
      <c r="AR24" t="s">
        <v>596</v>
      </c>
      <c r="AS24" s="159">
        <v>225.15</v>
      </c>
      <c r="AT24" s="37">
        <v>-0.33</v>
      </c>
      <c r="AU24" s="37">
        <v>102400</v>
      </c>
      <c r="AV24" s="37">
        <v>-3.59</v>
      </c>
      <c r="AW24" s="37">
        <v>24.27</v>
      </c>
      <c r="AX24" s="37">
        <v>3.6999999999999999E-4</v>
      </c>
      <c r="AZ24" s="175">
        <f t="shared" si="44"/>
        <v>18371.428571428572</v>
      </c>
      <c r="BA24" s="37">
        <f t="shared" si="38"/>
        <v>208280</v>
      </c>
      <c r="BB24" s="37"/>
      <c r="BC24" s="37">
        <f t="shared" si="39"/>
        <v>0</v>
      </c>
      <c r="BD24" s="37">
        <f t="shared" si="34"/>
        <v>0</v>
      </c>
      <c r="BE24" s="37">
        <f t="shared" si="34"/>
        <v>0</v>
      </c>
      <c r="BF24" s="37">
        <f t="shared" si="34"/>
        <v>0</v>
      </c>
      <c r="BG24" s="37">
        <f t="shared" si="34"/>
        <v>25680</v>
      </c>
      <c r="BH24" s="37">
        <f t="shared" si="34"/>
        <v>44200</v>
      </c>
      <c r="BI24" s="37">
        <f t="shared" si="34"/>
        <v>54550</v>
      </c>
      <c r="BJ24" s="37">
        <f t="shared" si="34"/>
        <v>0</v>
      </c>
      <c r="BK24" s="37">
        <f t="shared" si="34"/>
        <v>0</v>
      </c>
      <c r="BL24" s="37">
        <f t="shared" si="34"/>
        <v>0</v>
      </c>
      <c r="BM24" s="37">
        <f t="shared" si="34"/>
        <v>0</v>
      </c>
      <c r="BN24" s="37">
        <f t="shared" si="34"/>
        <v>0</v>
      </c>
      <c r="BO24" s="37">
        <f t="shared" si="40"/>
        <v>0</v>
      </c>
      <c r="BP24" s="37">
        <f t="shared" si="35"/>
        <v>33600</v>
      </c>
      <c r="BQ24" s="37">
        <f t="shared" si="35"/>
        <v>28000</v>
      </c>
      <c r="BR24" s="37">
        <f t="shared" si="35"/>
        <v>22250</v>
      </c>
      <c r="BS24" s="37">
        <f t="shared" si="35"/>
        <v>0</v>
      </c>
      <c r="BT24" s="37">
        <f t="shared" si="35"/>
        <v>0</v>
      </c>
      <c r="BU24" s="37">
        <f t="shared" si="35"/>
        <v>0</v>
      </c>
      <c r="BW24" s="175">
        <f t="shared" si="45"/>
        <v>39921.428571428572</v>
      </c>
      <c r="BX24" s="37">
        <f t="shared" si="41"/>
        <v>0</v>
      </c>
      <c r="BY24" s="37"/>
      <c r="BZ24" s="37" t="e">
        <f t="shared" si="42"/>
        <v>#N/A</v>
      </c>
      <c r="CA24" s="37" t="e">
        <f t="shared" si="36"/>
        <v>#N/A</v>
      </c>
      <c r="CB24" s="37" t="e">
        <f t="shared" si="36"/>
        <v>#N/A</v>
      </c>
      <c r="CC24" s="37" t="e">
        <f t="shared" si="36"/>
        <v>#N/A</v>
      </c>
      <c r="CD24" s="37">
        <f t="shared" si="36"/>
        <v>0</v>
      </c>
      <c r="CE24" s="37">
        <f t="shared" si="36"/>
        <v>0</v>
      </c>
      <c r="CF24" s="37">
        <f t="shared" si="36"/>
        <v>0</v>
      </c>
      <c r="CG24" s="37">
        <f t="shared" si="36"/>
        <v>0</v>
      </c>
      <c r="CH24" s="37">
        <f t="shared" si="36"/>
        <v>0</v>
      </c>
      <c r="CI24" s="37">
        <f t="shared" si="36"/>
        <v>0</v>
      </c>
      <c r="CJ24" s="37">
        <f t="shared" si="36"/>
        <v>0</v>
      </c>
      <c r="CK24" s="37">
        <f t="shared" si="36"/>
        <v>0</v>
      </c>
      <c r="CL24" s="37" t="e">
        <f t="shared" si="43"/>
        <v>#N/A</v>
      </c>
      <c r="CM24" s="37" t="e">
        <f t="shared" si="37"/>
        <v>#N/A</v>
      </c>
      <c r="CN24" s="37">
        <f t="shared" si="37"/>
        <v>0</v>
      </c>
      <c r="CO24" s="37">
        <f t="shared" si="37"/>
        <v>0</v>
      </c>
      <c r="CP24" s="37">
        <f t="shared" si="37"/>
        <v>0</v>
      </c>
      <c r="CQ24" s="37">
        <f t="shared" si="37"/>
        <v>0</v>
      </c>
      <c r="CR24" s="37" t="e">
        <f t="shared" si="37"/>
        <v>#N/A</v>
      </c>
      <c r="CS24" s="37"/>
      <c r="CT24" s="37"/>
      <c r="CU24" s="37"/>
      <c r="CV24" s="37"/>
      <c r="CW24" s="37"/>
      <c r="CX24" s="37"/>
      <c r="CY24" s="37"/>
      <c r="CZ24" s="37"/>
      <c r="DA24" s="37"/>
      <c r="DB24" s="37"/>
      <c r="DC24" s="37"/>
      <c r="DD24" s="37"/>
      <c r="DE24" s="37"/>
      <c r="DF24" s="37"/>
      <c r="DG24" s="37"/>
      <c r="DH24" s="37"/>
      <c r="DI24" s="37"/>
      <c r="DJ24" s="37"/>
      <c r="DK24" s="37"/>
      <c r="DL24" s="37"/>
      <c r="DM24" s="37"/>
      <c r="DN24" s="37"/>
      <c r="DO24" s="37"/>
      <c r="DP24" s="37"/>
      <c r="DQ24" s="37"/>
      <c r="DR24" s="37"/>
      <c r="DS24" s="37"/>
      <c r="DT24" s="37"/>
      <c r="DU24" s="37"/>
      <c r="DV24" s="37"/>
    </row>
    <row r="25" spans="1:126">
      <c r="I25" s="39"/>
      <c r="J25" s="154"/>
      <c r="L25" s="39"/>
      <c r="M25" s="39"/>
      <c r="N25" s="81"/>
      <c r="S25" s="86"/>
      <c r="T25" s="86"/>
      <c r="U25" s="86"/>
      <c r="V25" s="86"/>
      <c r="W25" s="86"/>
      <c r="X25" s="86"/>
      <c r="Y25" s="86"/>
      <c r="Z25" s="86"/>
      <c r="AA25" s="86"/>
      <c r="AB25" s="86"/>
      <c r="AC25" s="86"/>
      <c r="AD25" s="86"/>
      <c r="AE25" s="86"/>
      <c r="AF25" s="86"/>
      <c r="AG25" s="86"/>
      <c r="AI25" s="39">
        <f t="shared" si="10"/>
        <v>0.97462926814453221</v>
      </c>
      <c r="AJ25" t="b">
        <f t="shared" si="9"/>
        <v>1</v>
      </c>
      <c r="AK25" s="188">
        <v>44560</v>
      </c>
      <c r="AL25" s="160">
        <f t="shared" si="11"/>
        <v>17650</v>
      </c>
      <c r="AM25" s="37">
        <v>1400</v>
      </c>
      <c r="AN25" s="158">
        <v>862.6</v>
      </c>
      <c r="AO25" s="37">
        <v>0.65</v>
      </c>
      <c r="AP25" s="160">
        <v>17650</v>
      </c>
      <c r="AQ25" s="37">
        <v>14.62</v>
      </c>
      <c r="AR25" t="s">
        <v>596</v>
      </c>
      <c r="AS25" s="159">
        <v>237.05</v>
      </c>
      <c r="AT25" s="37">
        <v>-0.35</v>
      </c>
      <c r="AU25" s="37">
        <v>4700</v>
      </c>
      <c r="AV25" s="37">
        <v>-3.6</v>
      </c>
      <c r="AW25" s="37">
        <v>24.73</v>
      </c>
      <c r="AX25" s="37">
        <v>3.8000000000000002E-4</v>
      </c>
      <c r="AZ25" s="175">
        <f t="shared" si="44"/>
        <v>18391.428571428572</v>
      </c>
      <c r="BA25" s="37">
        <f t="shared" si="38"/>
        <v>208280</v>
      </c>
      <c r="BB25" s="37"/>
      <c r="BC25" s="37">
        <f t="shared" si="39"/>
        <v>0</v>
      </c>
      <c r="BD25" s="37">
        <f t="shared" si="39"/>
        <v>0</v>
      </c>
      <c r="BE25" s="37">
        <f t="shared" si="39"/>
        <v>0</v>
      </c>
      <c r="BF25" s="37">
        <f t="shared" si="39"/>
        <v>0</v>
      </c>
      <c r="BG25" s="37">
        <f t="shared" si="39"/>
        <v>25680</v>
      </c>
      <c r="BH25" s="37">
        <f t="shared" si="39"/>
        <v>44200</v>
      </c>
      <c r="BI25" s="37">
        <f t="shared" si="39"/>
        <v>54550</v>
      </c>
      <c r="BJ25" s="37">
        <f t="shared" si="39"/>
        <v>0</v>
      </c>
      <c r="BK25" s="37">
        <f t="shared" si="39"/>
        <v>0</v>
      </c>
      <c r="BL25" s="37">
        <f t="shared" si="39"/>
        <v>0</v>
      </c>
      <c r="BM25" s="37">
        <f t="shared" si="39"/>
        <v>0</v>
      </c>
      <c r="BN25" s="37">
        <f t="shared" si="39"/>
        <v>0</v>
      </c>
      <c r="BO25" s="37">
        <f t="shared" si="40"/>
        <v>0</v>
      </c>
      <c r="BP25" s="37">
        <f t="shared" si="40"/>
        <v>33600</v>
      </c>
      <c r="BQ25" s="37">
        <f t="shared" si="40"/>
        <v>28000</v>
      </c>
      <c r="BR25" s="37">
        <f t="shared" si="40"/>
        <v>22250</v>
      </c>
      <c r="BS25" s="37">
        <f t="shared" si="40"/>
        <v>0</v>
      </c>
      <c r="BT25" s="37">
        <f t="shared" si="40"/>
        <v>0</v>
      </c>
      <c r="BU25" s="37">
        <f t="shared" si="40"/>
        <v>0</v>
      </c>
      <c r="BW25" s="175">
        <f t="shared" si="45"/>
        <v>39971.428571428572</v>
      </c>
      <c r="BX25" s="37">
        <f t="shared" si="41"/>
        <v>0</v>
      </c>
      <c r="BY25" s="37"/>
      <c r="BZ25" s="37" t="e">
        <f t="shared" si="42"/>
        <v>#N/A</v>
      </c>
      <c r="CA25" s="37" t="e">
        <f t="shared" si="42"/>
        <v>#N/A</v>
      </c>
      <c r="CB25" s="37" t="e">
        <f t="shared" si="42"/>
        <v>#N/A</v>
      </c>
      <c r="CC25" s="37" t="e">
        <f t="shared" si="42"/>
        <v>#N/A</v>
      </c>
      <c r="CD25" s="37">
        <f t="shared" si="42"/>
        <v>0</v>
      </c>
      <c r="CE25" s="37">
        <f t="shared" si="42"/>
        <v>0</v>
      </c>
      <c r="CF25" s="37">
        <f t="shared" si="42"/>
        <v>0</v>
      </c>
      <c r="CG25" s="37">
        <f t="shared" si="42"/>
        <v>0</v>
      </c>
      <c r="CH25" s="37">
        <f t="shared" si="42"/>
        <v>0</v>
      </c>
      <c r="CI25" s="37">
        <f t="shared" si="42"/>
        <v>0</v>
      </c>
      <c r="CJ25" s="37">
        <f t="shared" si="42"/>
        <v>0</v>
      </c>
      <c r="CK25" s="37">
        <f t="shared" si="42"/>
        <v>0</v>
      </c>
      <c r="CL25" s="37" t="e">
        <f t="shared" si="43"/>
        <v>#N/A</v>
      </c>
      <c r="CM25" s="37" t="e">
        <f t="shared" si="43"/>
        <v>#N/A</v>
      </c>
      <c r="CN25" s="37">
        <f t="shared" si="43"/>
        <v>0</v>
      </c>
      <c r="CO25" s="37">
        <f t="shared" si="43"/>
        <v>0</v>
      </c>
      <c r="CP25" s="37">
        <f t="shared" si="43"/>
        <v>0</v>
      </c>
      <c r="CQ25" s="37">
        <f t="shared" si="43"/>
        <v>0</v>
      </c>
      <c r="CR25" s="37" t="e">
        <f t="shared" si="43"/>
        <v>#N/A</v>
      </c>
      <c r="CS25" s="37"/>
      <c r="CT25" s="37"/>
      <c r="CU25" s="37"/>
      <c r="CV25" s="37"/>
      <c r="CW25" s="37"/>
      <c r="CX25" s="37"/>
      <c r="CY25" s="37"/>
      <c r="CZ25" s="37"/>
      <c r="DA25" s="37"/>
      <c r="DB25" s="37"/>
      <c r="DC25" s="37"/>
      <c r="DD25" s="37"/>
      <c r="DE25" s="37"/>
      <c r="DF25" s="37"/>
      <c r="DG25" s="37"/>
      <c r="DH25" s="37"/>
      <c r="DI25" s="37"/>
      <c r="DJ25" s="37"/>
      <c r="DK25" s="37"/>
      <c r="DL25" s="37"/>
      <c r="DM25" s="37"/>
      <c r="DN25" s="37"/>
      <c r="DO25" s="37"/>
      <c r="DP25" s="37"/>
      <c r="DQ25" s="37"/>
      <c r="DR25" s="37"/>
      <c r="DS25" s="37"/>
      <c r="DT25" s="37"/>
      <c r="DU25" s="37"/>
      <c r="DV25" s="37"/>
    </row>
    <row r="26" spans="1:126">
      <c r="I26" s="39"/>
      <c r="J26" s="154"/>
      <c r="L26" s="39"/>
      <c r="M26" s="39"/>
      <c r="N26" s="81"/>
      <c r="S26" s="86"/>
      <c r="T26" s="86"/>
      <c r="U26" s="86"/>
      <c r="V26" s="86"/>
      <c r="W26" s="86"/>
      <c r="X26" s="86"/>
      <c r="Y26" s="86"/>
      <c r="Z26" s="86"/>
      <c r="AA26" s="86"/>
      <c r="AB26" s="86"/>
      <c r="AC26" s="86"/>
      <c r="AD26" s="86"/>
      <c r="AE26" s="86"/>
      <c r="AF26" s="86"/>
      <c r="AG26" s="86"/>
      <c r="AI26" s="39">
        <f t="shared" si="10"/>
        <v>0.9773902575727037</v>
      </c>
      <c r="AJ26" t="b">
        <f t="shared" si="9"/>
        <v>1</v>
      </c>
      <c r="AK26" s="188">
        <v>44560</v>
      </c>
      <c r="AL26" s="160">
        <f t="shared" si="11"/>
        <v>17700</v>
      </c>
      <c r="AM26" s="37">
        <v>17750</v>
      </c>
      <c r="AN26" s="158">
        <v>571.95000000000005</v>
      </c>
      <c r="AO26" s="37">
        <v>0.63</v>
      </c>
      <c r="AP26" s="160">
        <v>17700</v>
      </c>
      <c r="AQ26" s="37">
        <v>14.75</v>
      </c>
      <c r="AR26" t="s">
        <v>596</v>
      </c>
      <c r="AS26" s="159">
        <v>259.25</v>
      </c>
      <c r="AT26" s="37">
        <v>-0.37</v>
      </c>
      <c r="AU26" s="37">
        <v>144700</v>
      </c>
      <c r="AV26" s="37">
        <v>-3.7</v>
      </c>
      <c r="AW26" s="37">
        <v>25.22</v>
      </c>
      <c r="AX26" s="37">
        <v>3.8000000000000002E-4</v>
      </c>
      <c r="AZ26" s="175">
        <f t="shared" si="44"/>
        <v>18411.428571428572</v>
      </c>
      <c r="BA26" s="37">
        <f t="shared" si="38"/>
        <v>208280</v>
      </c>
      <c r="BB26" s="37"/>
      <c r="BC26" s="37">
        <f t="shared" si="39"/>
        <v>0</v>
      </c>
      <c r="BD26" s="37">
        <f t="shared" si="39"/>
        <v>0</v>
      </c>
      <c r="BE26" s="37">
        <f t="shared" si="39"/>
        <v>0</v>
      </c>
      <c r="BF26" s="37">
        <f t="shared" si="39"/>
        <v>0</v>
      </c>
      <c r="BG26" s="37">
        <f t="shared" si="39"/>
        <v>25680</v>
      </c>
      <c r="BH26" s="37">
        <f t="shared" si="39"/>
        <v>44200</v>
      </c>
      <c r="BI26" s="37">
        <f t="shared" si="39"/>
        <v>54550</v>
      </c>
      <c r="BJ26" s="37">
        <f t="shared" si="39"/>
        <v>0</v>
      </c>
      <c r="BK26" s="37">
        <f t="shared" si="39"/>
        <v>0</v>
      </c>
      <c r="BL26" s="37">
        <f t="shared" si="39"/>
        <v>0</v>
      </c>
      <c r="BM26" s="37">
        <f t="shared" si="39"/>
        <v>0</v>
      </c>
      <c r="BN26" s="37">
        <f t="shared" si="39"/>
        <v>0</v>
      </c>
      <c r="BO26" s="37">
        <f t="shared" si="40"/>
        <v>0</v>
      </c>
      <c r="BP26" s="37">
        <f t="shared" si="40"/>
        <v>33600</v>
      </c>
      <c r="BQ26" s="37">
        <f t="shared" si="40"/>
        <v>28000</v>
      </c>
      <c r="BR26" s="37">
        <f t="shared" si="40"/>
        <v>22250</v>
      </c>
      <c r="BS26" s="37">
        <f t="shared" si="40"/>
        <v>0</v>
      </c>
      <c r="BT26" s="37">
        <f t="shared" si="40"/>
        <v>0</v>
      </c>
      <c r="BU26" s="37">
        <f t="shared" si="40"/>
        <v>0</v>
      </c>
      <c r="BW26" s="175">
        <f t="shared" si="45"/>
        <v>40021.428571428572</v>
      </c>
      <c r="BX26" s="37">
        <f t="shared" si="41"/>
        <v>0</v>
      </c>
      <c r="BY26" s="37"/>
      <c r="BZ26" s="37" t="e">
        <f t="shared" ref="BZ26:CK41" si="46">IF(ISBLANK(BZ$2),0,(MAX(BZ$2-$BW26,0)-IF(ISNUMBER(BZ$4),BZ$4,BZ$3))*BZ$5)</f>
        <v>#N/A</v>
      </c>
      <c r="CA26" s="37" t="e">
        <f t="shared" si="46"/>
        <v>#N/A</v>
      </c>
      <c r="CB26" s="37" t="e">
        <f t="shared" si="46"/>
        <v>#N/A</v>
      </c>
      <c r="CC26" s="37" t="e">
        <f t="shared" si="46"/>
        <v>#N/A</v>
      </c>
      <c r="CD26" s="37">
        <f t="shared" si="46"/>
        <v>0</v>
      </c>
      <c r="CE26" s="37">
        <f t="shared" si="46"/>
        <v>0</v>
      </c>
      <c r="CF26" s="37">
        <f t="shared" si="46"/>
        <v>0</v>
      </c>
      <c r="CG26" s="37">
        <f t="shared" si="46"/>
        <v>0</v>
      </c>
      <c r="CH26" s="37">
        <f t="shared" si="46"/>
        <v>0</v>
      </c>
      <c r="CI26" s="37">
        <f t="shared" si="46"/>
        <v>0</v>
      </c>
      <c r="CJ26" s="37">
        <f t="shared" si="46"/>
        <v>0</v>
      </c>
      <c r="CK26" s="37">
        <f t="shared" si="46"/>
        <v>0</v>
      </c>
      <c r="CL26" s="37" t="e">
        <f t="shared" ref="CL26:CR41" si="47">IF(ISBLANK(CL$2),0,(MAX($BW26-CL$2,0)-IF(ISNUMBER(CL$4),CL$4,CL$3))*CL$5)</f>
        <v>#N/A</v>
      </c>
      <c r="CM26" s="37" t="e">
        <f t="shared" si="47"/>
        <v>#N/A</v>
      </c>
      <c r="CN26" s="37">
        <f t="shared" si="47"/>
        <v>0</v>
      </c>
      <c r="CO26" s="37">
        <f t="shared" si="47"/>
        <v>0</v>
      </c>
      <c r="CP26" s="37">
        <f t="shared" si="47"/>
        <v>0</v>
      </c>
      <c r="CQ26" s="37">
        <f t="shared" si="47"/>
        <v>0</v>
      </c>
      <c r="CR26" s="37" t="e">
        <f t="shared" si="47"/>
        <v>#N/A</v>
      </c>
      <c r="CS26" s="37"/>
      <c r="CT26" s="37"/>
      <c r="CU26" s="37"/>
      <c r="CV26" s="37"/>
      <c r="CW26" s="37"/>
      <c r="CX26" s="37"/>
      <c r="CY26" s="37"/>
      <c r="CZ26" s="37"/>
      <c r="DA26" s="37"/>
      <c r="DB26" s="37"/>
      <c r="DC26" s="37"/>
      <c r="DD26" s="37"/>
      <c r="DE26" s="37"/>
      <c r="DF26" s="37"/>
      <c r="DG26" s="37"/>
      <c r="DH26" s="37"/>
      <c r="DI26" s="37"/>
      <c r="DJ26" s="37"/>
      <c r="DK26" s="37"/>
      <c r="DL26" s="37"/>
      <c r="DM26" s="37"/>
      <c r="DN26" s="37"/>
      <c r="DO26" s="37"/>
      <c r="DP26" s="37"/>
      <c r="DQ26" s="37"/>
      <c r="DR26" s="37"/>
      <c r="DS26" s="37"/>
      <c r="DT26" s="37"/>
      <c r="DU26" s="37"/>
      <c r="DV26" s="37"/>
    </row>
    <row r="27" spans="1:126">
      <c r="I27" s="39"/>
      <c r="J27" s="154"/>
      <c r="L27" s="39"/>
      <c r="M27" s="39"/>
      <c r="N27" s="81"/>
      <c r="S27" s="86"/>
      <c r="T27" s="86"/>
      <c r="U27" s="86"/>
      <c r="V27" s="86"/>
      <c r="W27" s="86"/>
      <c r="X27" s="86"/>
      <c r="Y27" s="86"/>
      <c r="Z27" s="86"/>
      <c r="AA27" s="86"/>
      <c r="AB27" s="86"/>
      <c r="AC27" s="86"/>
      <c r="AD27" s="86"/>
      <c r="AE27" s="86"/>
      <c r="AF27" s="86"/>
      <c r="AG27" s="86"/>
      <c r="AI27" s="39">
        <f t="shared" si="10"/>
        <v>0.98015124700087519</v>
      </c>
      <c r="AJ27" t="b">
        <f t="shared" si="9"/>
        <v>0</v>
      </c>
      <c r="AK27" s="188">
        <v>44560</v>
      </c>
      <c r="AL27" s="160">
        <f t="shared" si="11"/>
        <v>17750</v>
      </c>
      <c r="AM27" s="37">
        <v>2500</v>
      </c>
      <c r="AN27" s="158">
        <v>802.75</v>
      </c>
      <c r="AO27" s="37">
        <v>0.61</v>
      </c>
      <c r="AP27" s="160">
        <v>17750</v>
      </c>
      <c r="AQ27" s="37">
        <v>14.58</v>
      </c>
      <c r="AR27" t="s">
        <v>596</v>
      </c>
      <c r="AS27" s="159">
        <v>275.10000000000002</v>
      </c>
      <c r="AT27" s="37">
        <v>-0.39</v>
      </c>
      <c r="AU27" s="37">
        <v>3750</v>
      </c>
      <c r="AV27" s="37">
        <v>-3.72</v>
      </c>
      <c r="AW27" s="37">
        <v>25.6</v>
      </c>
      <c r="AX27" s="37">
        <v>3.8999999999999999E-4</v>
      </c>
      <c r="AZ27" s="175">
        <f t="shared" si="44"/>
        <v>18431.428571428572</v>
      </c>
      <c r="BA27" s="37">
        <f t="shared" si="38"/>
        <v>208280</v>
      </c>
      <c r="BB27" s="37"/>
      <c r="BC27" s="37">
        <f t="shared" si="39"/>
        <v>0</v>
      </c>
      <c r="BD27" s="37">
        <f t="shared" si="39"/>
        <v>0</v>
      </c>
      <c r="BE27" s="37">
        <f t="shared" si="39"/>
        <v>0</v>
      </c>
      <c r="BF27" s="37">
        <f t="shared" si="39"/>
        <v>0</v>
      </c>
      <c r="BG27" s="37">
        <f t="shared" si="39"/>
        <v>25680</v>
      </c>
      <c r="BH27" s="37">
        <f t="shared" si="39"/>
        <v>44200</v>
      </c>
      <c r="BI27" s="37">
        <f t="shared" si="39"/>
        <v>54550</v>
      </c>
      <c r="BJ27" s="37">
        <f t="shared" si="39"/>
        <v>0</v>
      </c>
      <c r="BK27" s="37">
        <f t="shared" si="39"/>
        <v>0</v>
      </c>
      <c r="BL27" s="37">
        <f t="shared" si="39"/>
        <v>0</v>
      </c>
      <c r="BM27" s="37">
        <f t="shared" si="39"/>
        <v>0</v>
      </c>
      <c r="BN27" s="37">
        <f t="shared" si="39"/>
        <v>0</v>
      </c>
      <c r="BO27" s="37">
        <f t="shared" si="40"/>
        <v>0</v>
      </c>
      <c r="BP27" s="37">
        <f t="shared" si="40"/>
        <v>33600</v>
      </c>
      <c r="BQ27" s="37">
        <f t="shared" si="40"/>
        <v>28000</v>
      </c>
      <c r="BR27" s="37">
        <f t="shared" si="40"/>
        <v>22250</v>
      </c>
      <c r="BS27" s="37">
        <f t="shared" si="40"/>
        <v>0</v>
      </c>
      <c r="BT27" s="37">
        <f t="shared" si="40"/>
        <v>0</v>
      </c>
      <c r="BU27" s="37">
        <f t="shared" si="40"/>
        <v>0</v>
      </c>
      <c r="BW27" s="175">
        <f t="shared" si="45"/>
        <v>40071.428571428572</v>
      </c>
      <c r="BX27" s="37">
        <f t="shared" si="41"/>
        <v>0</v>
      </c>
      <c r="BY27" s="37"/>
      <c r="BZ27" s="37" t="e">
        <f t="shared" si="46"/>
        <v>#N/A</v>
      </c>
      <c r="CA27" s="37" t="e">
        <f t="shared" si="46"/>
        <v>#N/A</v>
      </c>
      <c r="CB27" s="37" t="e">
        <f t="shared" si="46"/>
        <v>#N/A</v>
      </c>
      <c r="CC27" s="37" t="e">
        <f t="shared" si="46"/>
        <v>#N/A</v>
      </c>
      <c r="CD27" s="37">
        <f t="shared" si="46"/>
        <v>0</v>
      </c>
      <c r="CE27" s="37">
        <f t="shared" si="46"/>
        <v>0</v>
      </c>
      <c r="CF27" s="37">
        <f t="shared" si="46"/>
        <v>0</v>
      </c>
      <c r="CG27" s="37">
        <f t="shared" si="46"/>
        <v>0</v>
      </c>
      <c r="CH27" s="37">
        <f t="shared" si="46"/>
        <v>0</v>
      </c>
      <c r="CI27" s="37">
        <f t="shared" si="46"/>
        <v>0</v>
      </c>
      <c r="CJ27" s="37">
        <f t="shared" si="46"/>
        <v>0</v>
      </c>
      <c r="CK27" s="37">
        <f t="shared" si="46"/>
        <v>0</v>
      </c>
      <c r="CL27" s="37" t="e">
        <f t="shared" si="47"/>
        <v>#N/A</v>
      </c>
      <c r="CM27" s="37" t="e">
        <f t="shared" si="47"/>
        <v>#N/A</v>
      </c>
      <c r="CN27" s="37">
        <f t="shared" si="47"/>
        <v>0</v>
      </c>
      <c r="CO27" s="37">
        <f t="shared" si="47"/>
        <v>0</v>
      </c>
      <c r="CP27" s="37">
        <f t="shared" si="47"/>
        <v>0</v>
      </c>
      <c r="CQ27" s="37">
        <f t="shared" si="47"/>
        <v>0</v>
      </c>
      <c r="CR27" s="37" t="e">
        <f t="shared" si="47"/>
        <v>#N/A</v>
      </c>
      <c r="CS27" s="37"/>
      <c r="CT27" s="37"/>
      <c r="CU27" s="37"/>
      <c r="CV27" s="37"/>
      <c r="CW27" s="37"/>
      <c r="CX27" s="37"/>
      <c r="CY27" s="37"/>
      <c r="CZ27" s="37"/>
      <c r="DA27" s="37"/>
      <c r="DB27" s="37"/>
      <c r="DC27" s="37"/>
      <c r="DD27" s="37"/>
      <c r="DE27" s="37"/>
      <c r="DF27" s="37"/>
      <c r="DG27" s="37"/>
      <c r="DH27" s="37"/>
      <c r="DI27" s="37"/>
      <c r="DJ27" s="37"/>
      <c r="DK27" s="37"/>
      <c r="DL27" s="37"/>
      <c r="DM27" s="37"/>
      <c r="DN27" s="37"/>
      <c r="DO27" s="37"/>
      <c r="DP27" s="37"/>
      <c r="DQ27" s="37"/>
      <c r="DR27" s="37"/>
      <c r="DS27" s="37"/>
      <c r="DT27" s="37"/>
      <c r="DU27" s="37"/>
      <c r="DV27" s="37"/>
    </row>
    <row r="28" spans="1:126">
      <c r="I28" s="39"/>
      <c r="J28" s="154"/>
      <c r="L28" s="39"/>
      <c r="M28" s="39"/>
      <c r="N28" s="81"/>
      <c r="S28" s="86"/>
      <c r="T28" s="86"/>
      <c r="U28" s="86"/>
      <c r="V28" s="86"/>
      <c r="W28" s="86"/>
      <c r="X28" s="86"/>
      <c r="Y28" s="86"/>
      <c r="Z28" s="86"/>
      <c r="AA28" s="86"/>
      <c r="AB28" s="86"/>
      <c r="AC28" s="86"/>
      <c r="AD28" s="86"/>
      <c r="AE28" s="86"/>
      <c r="AF28" s="86"/>
      <c r="AG28" s="86"/>
      <c r="AI28" s="39">
        <f t="shared" si="10"/>
        <v>0.98291223642904668</v>
      </c>
      <c r="AJ28" t="b">
        <f t="shared" si="9"/>
        <v>0</v>
      </c>
      <c r="AK28" s="188">
        <v>44560</v>
      </c>
      <c r="AL28" s="160">
        <f t="shared" si="11"/>
        <v>17800</v>
      </c>
      <c r="AM28" s="37">
        <v>62450</v>
      </c>
      <c r="AN28" s="158">
        <v>500</v>
      </c>
      <c r="AO28" s="37">
        <v>0.59</v>
      </c>
      <c r="AP28" s="160">
        <v>17800</v>
      </c>
      <c r="AQ28" s="37">
        <v>14.69</v>
      </c>
      <c r="AR28" t="s">
        <v>596</v>
      </c>
      <c r="AS28" s="159">
        <v>299</v>
      </c>
      <c r="AT28" s="37">
        <v>-0.41</v>
      </c>
      <c r="AU28" s="37">
        <v>231350</v>
      </c>
      <c r="AV28" s="37">
        <v>-3.79</v>
      </c>
      <c r="AW28" s="37">
        <v>25.95</v>
      </c>
      <c r="AX28" s="37">
        <v>4.0000000000000002E-4</v>
      </c>
      <c r="AZ28" s="175">
        <f t="shared" si="44"/>
        <v>18451.428571428572</v>
      </c>
      <c r="BA28" s="37">
        <f t="shared" si="38"/>
        <v>208280</v>
      </c>
      <c r="BB28" s="37"/>
      <c r="BC28" s="37">
        <f t="shared" si="39"/>
        <v>0</v>
      </c>
      <c r="BD28" s="37">
        <f t="shared" si="39"/>
        <v>0</v>
      </c>
      <c r="BE28" s="37">
        <f t="shared" si="39"/>
        <v>0</v>
      </c>
      <c r="BF28" s="37">
        <f t="shared" si="39"/>
        <v>0</v>
      </c>
      <c r="BG28" s="37">
        <f t="shared" si="39"/>
        <v>25680</v>
      </c>
      <c r="BH28" s="37">
        <f t="shared" si="39"/>
        <v>44200</v>
      </c>
      <c r="BI28" s="37">
        <f t="shared" si="39"/>
        <v>54550</v>
      </c>
      <c r="BJ28" s="37">
        <f t="shared" si="39"/>
        <v>0</v>
      </c>
      <c r="BK28" s="37">
        <f t="shared" si="39"/>
        <v>0</v>
      </c>
      <c r="BL28" s="37">
        <f t="shared" si="39"/>
        <v>0</v>
      </c>
      <c r="BM28" s="37">
        <f t="shared" si="39"/>
        <v>0</v>
      </c>
      <c r="BN28" s="37">
        <f t="shared" si="39"/>
        <v>0</v>
      </c>
      <c r="BO28" s="37">
        <f t="shared" si="40"/>
        <v>0</v>
      </c>
      <c r="BP28" s="37">
        <f t="shared" si="40"/>
        <v>33600</v>
      </c>
      <c r="BQ28" s="37">
        <f t="shared" si="40"/>
        <v>28000</v>
      </c>
      <c r="BR28" s="37">
        <f t="shared" si="40"/>
        <v>22250</v>
      </c>
      <c r="BS28" s="37">
        <f t="shared" si="40"/>
        <v>0</v>
      </c>
      <c r="BT28" s="37">
        <f t="shared" si="40"/>
        <v>0</v>
      </c>
      <c r="BU28" s="37">
        <f t="shared" si="40"/>
        <v>0</v>
      </c>
      <c r="BW28" s="175">
        <f t="shared" si="45"/>
        <v>40121.428571428572</v>
      </c>
      <c r="BX28" s="37">
        <f t="shared" si="41"/>
        <v>0</v>
      </c>
      <c r="BY28" s="37"/>
      <c r="BZ28" s="37" t="e">
        <f t="shared" si="46"/>
        <v>#N/A</v>
      </c>
      <c r="CA28" s="37" t="e">
        <f t="shared" si="46"/>
        <v>#N/A</v>
      </c>
      <c r="CB28" s="37" t="e">
        <f t="shared" si="46"/>
        <v>#N/A</v>
      </c>
      <c r="CC28" s="37" t="e">
        <f t="shared" si="46"/>
        <v>#N/A</v>
      </c>
      <c r="CD28" s="37">
        <f t="shared" si="46"/>
        <v>0</v>
      </c>
      <c r="CE28" s="37">
        <f t="shared" si="46"/>
        <v>0</v>
      </c>
      <c r="CF28" s="37">
        <f t="shared" si="46"/>
        <v>0</v>
      </c>
      <c r="CG28" s="37">
        <f t="shared" si="46"/>
        <v>0</v>
      </c>
      <c r="CH28" s="37">
        <f t="shared" si="46"/>
        <v>0</v>
      </c>
      <c r="CI28" s="37">
        <f t="shared" si="46"/>
        <v>0</v>
      </c>
      <c r="CJ28" s="37">
        <f t="shared" si="46"/>
        <v>0</v>
      </c>
      <c r="CK28" s="37">
        <f t="shared" si="46"/>
        <v>0</v>
      </c>
      <c r="CL28" s="37" t="e">
        <f t="shared" si="47"/>
        <v>#N/A</v>
      </c>
      <c r="CM28" s="37" t="e">
        <f t="shared" si="47"/>
        <v>#N/A</v>
      </c>
      <c r="CN28" s="37">
        <f t="shared" si="47"/>
        <v>0</v>
      </c>
      <c r="CO28" s="37">
        <f t="shared" si="47"/>
        <v>0</v>
      </c>
      <c r="CP28" s="37">
        <f t="shared" si="47"/>
        <v>0</v>
      </c>
      <c r="CQ28" s="37">
        <f t="shared" si="47"/>
        <v>0</v>
      </c>
      <c r="CR28" s="37" t="e">
        <f t="shared" si="47"/>
        <v>#N/A</v>
      </c>
      <c r="CS28" s="37"/>
      <c r="CT28" s="37"/>
      <c r="CU28" s="37"/>
      <c r="CV28" s="37"/>
      <c r="CW28" s="37"/>
      <c r="CX28" s="37"/>
      <c r="CY28" s="37"/>
      <c r="CZ28" s="37"/>
      <c r="DA28" s="37"/>
      <c r="DB28" s="37"/>
      <c r="DC28" s="37"/>
      <c r="DD28" s="37"/>
      <c r="DE28" s="37"/>
      <c r="DF28" s="37"/>
      <c r="DG28" s="37"/>
      <c r="DH28" s="37"/>
      <c r="DI28" s="37"/>
      <c r="DJ28" s="37"/>
      <c r="DK28" s="37"/>
      <c r="DL28" s="37"/>
      <c r="DM28" s="37"/>
      <c r="DN28" s="37"/>
      <c r="DO28" s="37"/>
      <c r="DP28" s="37"/>
      <c r="DQ28" s="37"/>
      <c r="DR28" s="37"/>
      <c r="DS28" s="37"/>
      <c r="DT28" s="37"/>
      <c r="DU28" s="37"/>
      <c r="DV28" s="37"/>
    </row>
    <row r="29" spans="1:126">
      <c r="I29" s="39"/>
      <c r="J29" s="154"/>
      <c r="L29" s="39"/>
      <c r="M29" s="39"/>
      <c r="N29" s="81"/>
      <c r="S29" s="86"/>
      <c r="T29" s="86"/>
      <c r="U29" s="86"/>
      <c r="V29" s="86"/>
      <c r="W29" s="86"/>
      <c r="X29" s="86"/>
      <c r="Y29" s="86"/>
      <c r="Z29" s="86"/>
      <c r="AA29" s="86"/>
      <c r="AB29" s="86"/>
      <c r="AC29" s="86"/>
      <c r="AD29" s="86"/>
      <c r="AE29" s="86"/>
      <c r="AF29" s="86"/>
      <c r="AG29" s="86"/>
      <c r="AI29" s="39">
        <f t="shared" si="10"/>
        <v>0.98567322585721817</v>
      </c>
      <c r="AJ29" t="b">
        <f t="shared" si="9"/>
        <v>0</v>
      </c>
      <c r="AK29" s="188">
        <v>44560</v>
      </c>
      <c r="AL29" s="160">
        <f t="shared" si="11"/>
        <v>17850</v>
      </c>
      <c r="AM29" s="37">
        <v>3050</v>
      </c>
      <c r="AN29" s="158">
        <v>481.8</v>
      </c>
      <c r="AO29" s="37">
        <v>0.56999999999999995</v>
      </c>
      <c r="AP29" s="160">
        <v>17850</v>
      </c>
      <c r="AQ29" s="37">
        <v>14.04</v>
      </c>
      <c r="AR29" t="s">
        <v>596</v>
      </c>
      <c r="AS29" s="159">
        <v>303.85000000000002</v>
      </c>
      <c r="AT29" s="37">
        <v>-0.43</v>
      </c>
      <c r="AU29" s="37">
        <v>3500</v>
      </c>
      <c r="AV29" s="37">
        <v>-3.66</v>
      </c>
      <c r="AW29" s="37">
        <v>26.2</v>
      </c>
      <c r="AX29" s="37">
        <v>4.2000000000000002E-4</v>
      </c>
      <c r="AZ29" s="175">
        <f t="shared" si="44"/>
        <v>18471.428571428572</v>
      </c>
      <c r="BA29" s="37">
        <f t="shared" si="38"/>
        <v>208280</v>
      </c>
      <c r="BB29" s="37"/>
      <c r="BC29" s="37">
        <f t="shared" si="39"/>
        <v>0</v>
      </c>
      <c r="BD29" s="37">
        <f t="shared" si="39"/>
        <v>0</v>
      </c>
      <c r="BE29" s="37">
        <f t="shared" si="39"/>
        <v>0</v>
      </c>
      <c r="BF29" s="37">
        <f t="shared" si="39"/>
        <v>0</v>
      </c>
      <c r="BG29" s="37">
        <f t="shared" si="39"/>
        <v>25680</v>
      </c>
      <c r="BH29" s="37">
        <f t="shared" si="39"/>
        <v>44200</v>
      </c>
      <c r="BI29" s="37">
        <f t="shared" si="39"/>
        <v>54550</v>
      </c>
      <c r="BJ29" s="37">
        <f t="shared" si="39"/>
        <v>0</v>
      </c>
      <c r="BK29" s="37">
        <f t="shared" si="39"/>
        <v>0</v>
      </c>
      <c r="BL29" s="37">
        <f t="shared" si="39"/>
        <v>0</v>
      </c>
      <c r="BM29" s="37">
        <f t="shared" si="39"/>
        <v>0</v>
      </c>
      <c r="BN29" s="37">
        <f t="shared" si="39"/>
        <v>0</v>
      </c>
      <c r="BO29" s="37">
        <f t="shared" si="40"/>
        <v>0</v>
      </c>
      <c r="BP29" s="37">
        <f t="shared" si="40"/>
        <v>33600</v>
      </c>
      <c r="BQ29" s="37">
        <f t="shared" si="40"/>
        <v>28000</v>
      </c>
      <c r="BR29" s="37">
        <f t="shared" si="40"/>
        <v>22250</v>
      </c>
      <c r="BS29" s="37">
        <f t="shared" si="40"/>
        <v>0</v>
      </c>
      <c r="BT29" s="37">
        <f t="shared" si="40"/>
        <v>0</v>
      </c>
      <c r="BU29" s="37">
        <f t="shared" si="40"/>
        <v>0</v>
      </c>
      <c r="BW29" s="175">
        <f t="shared" si="45"/>
        <v>40171.428571428572</v>
      </c>
      <c r="BX29" s="37">
        <f t="shared" si="41"/>
        <v>0</v>
      </c>
      <c r="BY29" s="37"/>
      <c r="BZ29" s="37" t="e">
        <f t="shared" si="46"/>
        <v>#N/A</v>
      </c>
      <c r="CA29" s="37" t="e">
        <f t="shared" si="46"/>
        <v>#N/A</v>
      </c>
      <c r="CB29" s="37" t="e">
        <f t="shared" si="46"/>
        <v>#N/A</v>
      </c>
      <c r="CC29" s="37" t="e">
        <f t="shared" si="46"/>
        <v>#N/A</v>
      </c>
      <c r="CD29" s="37">
        <f t="shared" si="46"/>
        <v>0</v>
      </c>
      <c r="CE29" s="37">
        <f t="shared" si="46"/>
        <v>0</v>
      </c>
      <c r="CF29" s="37">
        <f t="shared" si="46"/>
        <v>0</v>
      </c>
      <c r="CG29" s="37">
        <f t="shared" si="46"/>
        <v>0</v>
      </c>
      <c r="CH29" s="37">
        <f t="shared" si="46"/>
        <v>0</v>
      </c>
      <c r="CI29" s="37">
        <f t="shared" si="46"/>
        <v>0</v>
      </c>
      <c r="CJ29" s="37">
        <f t="shared" si="46"/>
        <v>0</v>
      </c>
      <c r="CK29" s="37">
        <f t="shared" si="46"/>
        <v>0</v>
      </c>
      <c r="CL29" s="37" t="e">
        <f t="shared" si="47"/>
        <v>#N/A</v>
      </c>
      <c r="CM29" s="37" t="e">
        <f t="shared" si="47"/>
        <v>#N/A</v>
      </c>
      <c r="CN29" s="37">
        <f t="shared" si="47"/>
        <v>0</v>
      </c>
      <c r="CO29" s="37">
        <f t="shared" si="47"/>
        <v>0</v>
      </c>
      <c r="CP29" s="37">
        <f t="shared" si="47"/>
        <v>0</v>
      </c>
      <c r="CQ29" s="37">
        <f t="shared" si="47"/>
        <v>0</v>
      </c>
      <c r="CR29" s="37" t="e">
        <f t="shared" si="47"/>
        <v>#N/A</v>
      </c>
      <c r="CS29" s="37"/>
      <c r="CT29" s="37"/>
      <c r="CU29" s="37"/>
      <c r="CV29" s="37"/>
      <c r="CW29" s="37"/>
      <c r="CX29" s="37"/>
      <c r="CY29" s="37"/>
      <c r="CZ29" s="37"/>
      <c r="DA29" s="37"/>
      <c r="DB29" s="37"/>
      <c r="DC29" s="37"/>
      <c r="DD29" s="37"/>
      <c r="DE29" s="37"/>
      <c r="DF29" s="37"/>
      <c r="DG29" s="37"/>
      <c r="DH29" s="37"/>
      <c r="DI29" s="37"/>
      <c r="DJ29" s="37"/>
      <c r="DK29" s="37"/>
      <c r="DL29" s="37"/>
      <c r="DM29" s="37"/>
      <c r="DN29" s="37"/>
      <c r="DO29" s="37"/>
      <c r="DP29" s="37"/>
      <c r="DQ29" s="37"/>
      <c r="DR29" s="37"/>
      <c r="DS29" s="37"/>
      <c r="DT29" s="37"/>
      <c r="DU29" s="37"/>
      <c r="DV29" s="37"/>
    </row>
    <row r="30" spans="1:126">
      <c r="I30" s="39"/>
      <c r="J30" s="154"/>
      <c r="L30" s="39"/>
      <c r="M30" s="39"/>
      <c r="N30" s="81"/>
      <c r="S30" s="86"/>
      <c r="T30" s="86"/>
      <c r="U30" s="86"/>
      <c r="V30" s="86"/>
      <c r="W30" s="86"/>
      <c r="X30" s="86"/>
      <c r="Y30" s="86"/>
      <c r="Z30" s="86"/>
      <c r="AA30" s="86"/>
      <c r="AB30" s="86"/>
      <c r="AC30" s="86"/>
      <c r="AD30" s="86"/>
      <c r="AE30" s="86"/>
      <c r="AF30" s="86"/>
      <c r="AG30" s="86"/>
      <c r="AI30" s="39">
        <f t="shared" si="10"/>
        <v>0.98843421528538966</v>
      </c>
      <c r="AJ30" t="b">
        <f t="shared" si="9"/>
        <v>0</v>
      </c>
      <c r="AK30" s="188">
        <v>44560</v>
      </c>
      <c r="AL30" s="160">
        <f t="shared" si="11"/>
        <v>17900</v>
      </c>
      <c r="AM30" s="37">
        <v>35300</v>
      </c>
      <c r="AN30" s="158">
        <v>445.35</v>
      </c>
      <c r="AO30" s="37">
        <v>0.55000000000000004</v>
      </c>
      <c r="AP30" s="160">
        <v>17900</v>
      </c>
      <c r="AQ30" s="37">
        <v>14.62</v>
      </c>
      <c r="AR30" t="s">
        <v>596</v>
      </c>
      <c r="AS30" s="159">
        <v>342.15</v>
      </c>
      <c r="AT30" s="37">
        <v>-0.45</v>
      </c>
      <c r="AU30" s="37">
        <v>76750</v>
      </c>
      <c r="AV30" s="37">
        <v>-3.84</v>
      </c>
      <c r="AW30" s="37">
        <v>26.43</v>
      </c>
      <c r="AX30" s="37">
        <v>4.0999999999999999E-4</v>
      </c>
      <c r="AZ30" s="175">
        <f t="shared" si="44"/>
        <v>18491.428571428572</v>
      </c>
      <c r="BA30" s="37">
        <f t="shared" si="38"/>
        <v>208280</v>
      </c>
      <c r="BB30" s="37"/>
      <c r="BC30" s="37">
        <f t="shared" si="39"/>
        <v>0</v>
      </c>
      <c r="BD30" s="37">
        <f t="shared" si="39"/>
        <v>0</v>
      </c>
      <c r="BE30" s="37">
        <f t="shared" si="39"/>
        <v>0</v>
      </c>
      <c r="BF30" s="37">
        <f t="shared" si="39"/>
        <v>0</v>
      </c>
      <c r="BG30" s="37">
        <f t="shared" si="39"/>
        <v>25680</v>
      </c>
      <c r="BH30" s="37">
        <f t="shared" si="39"/>
        <v>44200</v>
      </c>
      <c r="BI30" s="37">
        <f t="shared" si="39"/>
        <v>54550</v>
      </c>
      <c r="BJ30" s="37">
        <f t="shared" si="39"/>
        <v>0</v>
      </c>
      <c r="BK30" s="37">
        <f t="shared" si="39"/>
        <v>0</v>
      </c>
      <c r="BL30" s="37">
        <f t="shared" si="39"/>
        <v>0</v>
      </c>
      <c r="BM30" s="37">
        <f t="shared" si="39"/>
        <v>0</v>
      </c>
      <c r="BN30" s="37">
        <f t="shared" si="39"/>
        <v>0</v>
      </c>
      <c r="BO30" s="37">
        <f t="shared" si="40"/>
        <v>0</v>
      </c>
      <c r="BP30" s="37">
        <f t="shared" si="40"/>
        <v>33600</v>
      </c>
      <c r="BQ30" s="37">
        <f t="shared" si="40"/>
        <v>28000</v>
      </c>
      <c r="BR30" s="37">
        <f t="shared" si="40"/>
        <v>22250</v>
      </c>
      <c r="BS30" s="37">
        <f t="shared" si="40"/>
        <v>0</v>
      </c>
      <c r="BT30" s="37">
        <f t="shared" si="40"/>
        <v>0</v>
      </c>
      <c r="BU30" s="37">
        <f t="shared" si="40"/>
        <v>0</v>
      </c>
      <c r="BW30" s="175">
        <f t="shared" si="45"/>
        <v>40221.428571428572</v>
      </c>
      <c r="BX30" s="37">
        <f t="shared" si="41"/>
        <v>0</v>
      </c>
      <c r="BY30" s="37"/>
      <c r="BZ30" s="37" t="e">
        <f t="shared" si="46"/>
        <v>#N/A</v>
      </c>
      <c r="CA30" s="37" t="e">
        <f t="shared" si="46"/>
        <v>#N/A</v>
      </c>
      <c r="CB30" s="37" t="e">
        <f t="shared" si="46"/>
        <v>#N/A</v>
      </c>
      <c r="CC30" s="37" t="e">
        <f t="shared" si="46"/>
        <v>#N/A</v>
      </c>
      <c r="CD30" s="37">
        <f t="shared" si="46"/>
        <v>0</v>
      </c>
      <c r="CE30" s="37">
        <f t="shared" si="46"/>
        <v>0</v>
      </c>
      <c r="CF30" s="37">
        <f t="shared" si="46"/>
        <v>0</v>
      </c>
      <c r="CG30" s="37">
        <f t="shared" si="46"/>
        <v>0</v>
      </c>
      <c r="CH30" s="37">
        <f t="shared" si="46"/>
        <v>0</v>
      </c>
      <c r="CI30" s="37">
        <f t="shared" si="46"/>
        <v>0</v>
      </c>
      <c r="CJ30" s="37">
        <f t="shared" si="46"/>
        <v>0</v>
      </c>
      <c r="CK30" s="37">
        <f t="shared" si="46"/>
        <v>0</v>
      </c>
      <c r="CL30" s="37" t="e">
        <f t="shared" si="47"/>
        <v>#N/A</v>
      </c>
      <c r="CM30" s="37" t="e">
        <f t="shared" si="47"/>
        <v>#N/A</v>
      </c>
      <c r="CN30" s="37">
        <f t="shared" si="47"/>
        <v>0</v>
      </c>
      <c r="CO30" s="37">
        <f t="shared" si="47"/>
        <v>0</v>
      </c>
      <c r="CP30" s="37">
        <f t="shared" si="47"/>
        <v>0</v>
      </c>
      <c r="CQ30" s="37">
        <f t="shared" si="47"/>
        <v>0</v>
      </c>
      <c r="CR30" s="37" t="e">
        <f t="shared" si="47"/>
        <v>#N/A</v>
      </c>
      <c r="CS30" s="37"/>
      <c r="CT30" s="37"/>
      <c r="CU30" s="37"/>
      <c r="CV30" s="37"/>
      <c r="CW30" s="37"/>
      <c r="CX30" s="37"/>
      <c r="CY30" s="37"/>
      <c r="CZ30" s="37"/>
      <c r="DA30" s="37"/>
      <c r="DB30" s="37"/>
      <c r="DC30" s="37"/>
      <c r="DD30" s="37"/>
      <c r="DE30" s="37"/>
      <c r="DF30" s="37"/>
      <c r="DG30" s="37"/>
      <c r="DH30" s="37"/>
      <c r="DI30" s="37"/>
      <c r="DJ30" s="37"/>
      <c r="DK30" s="37"/>
      <c r="DL30" s="37"/>
      <c r="DM30" s="37"/>
      <c r="DN30" s="37"/>
      <c r="DO30" s="37"/>
      <c r="DP30" s="37"/>
      <c r="DQ30" s="37"/>
      <c r="DR30" s="37"/>
      <c r="DS30" s="37"/>
      <c r="DT30" s="37"/>
      <c r="DU30" s="37"/>
      <c r="DV30" s="37"/>
    </row>
    <row r="31" spans="1:126">
      <c r="I31" s="39"/>
      <c r="J31" s="154"/>
      <c r="L31" s="39"/>
      <c r="M31" s="39"/>
      <c r="N31" s="81"/>
      <c r="S31" s="86"/>
      <c r="T31" s="86"/>
      <c r="U31" s="86"/>
      <c r="V31" s="86"/>
      <c r="W31" s="86"/>
      <c r="X31" s="86"/>
      <c r="Y31" s="86"/>
      <c r="Z31" s="86"/>
      <c r="AA31" s="86"/>
      <c r="AB31" s="86"/>
      <c r="AC31" s="86"/>
      <c r="AD31" s="86"/>
      <c r="AE31" s="86"/>
      <c r="AF31" s="86"/>
      <c r="AG31" s="86"/>
      <c r="AI31" s="39">
        <f t="shared" si="10"/>
        <v>0.99119520471356115</v>
      </c>
      <c r="AJ31" t="b">
        <f t="shared" si="9"/>
        <v>0</v>
      </c>
      <c r="AK31" s="188">
        <v>44560</v>
      </c>
      <c r="AL31" s="160">
        <f t="shared" si="11"/>
        <v>17950</v>
      </c>
      <c r="AM31" s="37">
        <v>7600</v>
      </c>
      <c r="AN31" s="158">
        <v>420</v>
      </c>
      <c r="AO31" s="37">
        <v>0.53</v>
      </c>
      <c r="AP31" s="160">
        <v>17950</v>
      </c>
      <c r="AQ31" s="37">
        <v>14.73</v>
      </c>
      <c r="AR31" t="s">
        <v>596</v>
      </c>
      <c r="AS31" s="159">
        <v>369.25</v>
      </c>
      <c r="AT31" s="37">
        <v>-0.47</v>
      </c>
      <c r="AU31" s="37">
        <v>6250</v>
      </c>
      <c r="AV31" s="37">
        <v>-3.89</v>
      </c>
      <c r="AW31" s="37">
        <v>26.56</v>
      </c>
      <c r="AX31" s="37">
        <v>4.0000000000000002E-4</v>
      </c>
      <c r="AZ31" s="175">
        <f t="shared" si="44"/>
        <v>18511.428571428572</v>
      </c>
      <c r="BA31" s="37">
        <f t="shared" si="38"/>
        <v>208280</v>
      </c>
      <c r="BB31" s="37"/>
      <c r="BC31" s="37">
        <f t="shared" si="39"/>
        <v>0</v>
      </c>
      <c r="BD31" s="37">
        <f t="shared" si="39"/>
        <v>0</v>
      </c>
      <c r="BE31" s="37">
        <f t="shared" si="39"/>
        <v>0</v>
      </c>
      <c r="BF31" s="37">
        <f t="shared" si="39"/>
        <v>0</v>
      </c>
      <c r="BG31" s="37">
        <f t="shared" si="39"/>
        <v>25680</v>
      </c>
      <c r="BH31" s="37">
        <f t="shared" si="39"/>
        <v>44200</v>
      </c>
      <c r="BI31" s="37">
        <f t="shared" si="39"/>
        <v>54550</v>
      </c>
      <c r="BJ31" s="37">
        <f t="shared" ref="BJ31:BN54" si="48">IF(ISBLANK(BJ$2),0,(MAX(BJ$2-$AZ31,0)-IF(ISNUMBER(BJ$4),BJ$4,BJ$3))*BJ$5)</f>
        <v>0</v>
      </c>
      <c r="BK31" s="37">
        <f t="shared" si="48"/>
        <v>0</v>
      </c>
      <c r="BL31" s="37">
        <f t="shared" si="48"/>
        <v>0</v>
      </c>
      <c r="BM31" s="37">
        <f t="shared" si="48"/>
        <v>0</v>
      </c>
      <c r="BN31" s="37">
        <f t="shared" si="48"/>
        <v>0</v>
      </c>
      <c r="BO31" s="37">
        <f t="shared" si="40"/>
        <v>0</v>
      </c>
      <c r="BP31" s="37">
        <f t="shared" si="40"/>
        <v>33600</v>
      </c>
      <c r="BQ31" s="37">
        <f t="shared" si="40"/>
        <v>28000</v>
      </c>
      <c r="BR31" s="37">
        <f t="shared" si="40"/>
        <v>22250</v>
      </c>
      <c r="BS31" s="37">
        <f t="shared" si="40"/>
        <v>0</v>
      </c>
      <c r="BT31" s="37">
        <f t="shared" si="40"/>
        <v>0</v>
      </c>
      <c r="BU31" s="37">
        <f t="shared" si="40"/>
        <v>0</v>
      </c>
      <c r="BW31" s="175">
        <f t="shared" si="45"/>
        <v>40271.428571428572</v>
      </c>
      <c r="BX31" s="37">
        <f t="shared" si="41"/>
        <v>0</v>
      </c>
      <c r="BY31" s="37"/>
      <c r="BZ31" s="37" t="e">
        <f t="shared" si="46"/>
        <v>#N/A</v>
      </c>
      <c r="CA31" s="37" t="e">
        <f t="shared" si="46"/>
        <v>#N/A</v>
      </c>
      <c r="CB31" s="37" t="e">
        <f t="shared" si="46"/>
        <v>#N/A</v>
      </c>
      <c r="CC31" s="37" t="e">
        <f t="shared" si="46"/>
        <v>#N/A</v>
      </c>
      <c r="CD31" s="37">
        <f t="shared" si="46"/>
        <v>0</v>
      </c>
      <c r="CE31" s="37">
        <f t="shared" si="46"/>
        <v>0</v>
      </c>
      <c r="CF31" s="37">
        <f t="shared" si="46"/>
        <v>0</v>
      </c>
      <c r="CG31" s="37">
        <f t="shared" si="46"/>
        <v>0</v>
      </c>
      <c r="CH31" s="37">
        <f t="shared" si="46"/>
        <v>0</v>
      </c>
      <c r="CI31" s="37">
        <f t="shared" si="46"/>
        <v>0</v>
      </c>
      <c r="CJ31" s="37">
        <f t="shared" si="46"/>
        <v>0</v>
      </c>
      <c r="CK31" s="37">
        <f t="shared" si="46"/>
        <v>0</v>
      </c>
      <c r="CL31" s="37" t="e">
        <f t="shared" si="47"/>
        <v>#N/A</v>
      </c>
      <c r="CM31" s="37" t="e">
        <f t="shared" si="47"/>
        <v>#N/A</v>
      </c>
      <c r="CN31" s="37">
        <f t="shared" si="47"/>
        <v>0</v>
      </c>
      <c r="CO31" s="37">
        <f t="shared" si="47"/>
        <v>0</v>
      </c>
      <c r="CP31" s="37">
        <f t="shared" si="47"/>
        <v>0</v>
      </c>
      <c r="CQ31" s="37">
        <f t="shared" si="47"/>
        <v>0</v>
      </c>
      <c r="CR31" s="37" t="e">
        <f t="shared" si="47"/>
        <v>#N/A</v>
      </c>
      <c r="CS31" s="37"/>
      <c r="CT31" s="37"/>
      <c r="CU31" s="37"/>
      <c r="CV31" s="37"/>
      <c r="CW31" s="37"/>
      <c r="CX31" s="37"/>
      <c r="CY31" s="37"/>
      <c r="CZ31" s="37"/>
      <c r="DA31" s="37"/>
      <c r="DB31" s="37"/>
      <c r="DC31" s="37"/>
      <c r="DD31" s="37"/>
      <c r="DE31" s="37"/>
      <c r="DF31" s="37"/>
      <c r="DG31" s="37"/>
      <c r="DH31" s="37"/>
      <c r="DI31" s="37"/>
      <c r="DJ31" s="37"/>
      <c r="DK31" s="37"/>
      <c r="DL31" s="37"/>
      <c r="DM31" s="37"/>
      <c r="DN31" s="37"/>
      <c r="DO31" s="37"/>
      <c r="DP31" s="37"/>
      <c r="DQ31" s="37"/>
      <c r="DR31" s="37"/>
      <c r="DS31" s="37"/>
      <c r="DT31" s="37"/>
      <c r="DU31" s="37"/>
      <c r="DV31" s="37"/>
    </row>
    <row r="32" spans="1:126">
      <c r="I32" s="39"/>
      <c r="J32" s="154"/>
      <c r="L32" s="39"/>
      <c r="M32" s="39"/>
      <c r="N32" s="81"/>
      <c r="S32" s="86"/>
      <c r="T32" s="86"/>
      <c r="U32" s="86"/>
      <c r="V32" s="86"/>
      <c r="W32" s="86"/>
      <c r="X32" s="86"/>
      <c r="Y32" s="86"/>
      <c r="Z32" s="86"/>
      <c r="AA32" s="86"/>
      <c r="AB32" s="86"/>
      <c r="AC32" s="86"/>
      <c r="AD32" s="86"/>
      <c r="AE32" s="86"/>
      <c r="AF32" s="86"/>
      <c r="AG32" s="86"/>
      <c r="AI32" s="39">
        <f t="shared" si="10"/>
        <v>0.99395619414173264</v>
      </c>
      <c r="AJ32" t="b">
        <f t="shared" si="9"/>
        <v>0</v>
      </c>
      <c r="AK32" s="188">
        <v>44560</v>
      </c>
      <c r="AL32" s="160">
        <f t="shared" si="11"/>
        <v>18000</v>
      </c>
      <c r="AM32" s="37">
        <v>1399750</v>
      </c>
      <c r="AN32" s="158">
        <v>392.1</v>
      </c>
      <c r="AO32" s="37">
        <v>0.51</v>
      </c>
      <c r="AP32" s="160">
        <v>18000</v>
      </c>
      <c r="AQ32" s="37">
        <v>14.8</v>
      </c>
      <c r="AR32" t="s">
        <v>596</v>
      </c>
      <c r="AS32" s="159">
        <v>390</v>
      </c>
      <c r="AT32" s="37">
        <v>-0.49</v>
      </c>
      <c r="AU32" s="37">
        <v>2236500</v>
      </c>
      <c r="AV32" s="37">
        <v>-3.92</v>
      </c>
      <c r="AW32" s="37">
        <v>26.63</v>
      </c>
      <c r="AX32" s="37">
        <v>4.0000000000000002E-4</v>
      </c>
      <c r="AZ32" s="175">
        <f t="shared" si="44"/>
        <v>18531.428571428572</v>
      </c>
      <c r="BA32" s="37">
        <f t="shared" si="38"/>
        <v>208280</v>
      </c>
      <c r="BB32" s="37"/>
      <c r="BC32" s="37">
        <f t="shared" si="39"/>
        <v>0</v>
      </c>
      <c r="BD32" s="37">
        <f t="shared" si="39"/>
        <v>0</v>
      </c>
      <c r="BE32" s="37">
        <f t="shared" si="39"/>
        <v>0</v>
      </c>
      <c r="BF32" s="37">
        <f t="shared" si="39"/>
        <v>0</v>
      </c>
      <c r="BG32" s="37">
        <f t="shared" si="39"/>
        <v>25680</v>
      </c>
      <c r="BH32" s="37">
        <f t="shared" si="39"/>
        <v>44200</v>
      </c>
      <c r="BI32" s="37">
        <f t="shared" si="39"/>
        <v>54550</v>
      </c>
      <c r="BJ32" s="37">
        <f t="shared" si="48"/>
        <v>0</v>
      </c>
      <c r="BK32" s="37">
        <f t="shared" si="48"/>
        <v>0</v>
      </c>
      <c r="BL32" s="37">
        <f t="shared" si="48"/>
        <v>0</v>
      </c>
      <c r="BM32" s="37">
        <f t="shared" si="48"/>
        <v>0</v>
      </c>
      <c r="BN32" s="37">
        <f t="shared" si="48"/>
        <v>0</v>
      </c>
      <c r="BO32" s="37">
        <f t="shared" si="40"/>
        <v>0</v>
      </c>
      <c r="BP32" s="37">
        <f t="shared" si="40"/>
        <v>33600</v>
      </c>
      <c r="BQ32" s="37">
        <f t="shared" si="40"/>
        <v>28000</v>
      </c>
      <c r="BR32" s="37">
        <f t="shared" si="40"/>
        <v>22250</v>
      </c>
      <c r="BS32" s="37">
        <f t="shared" si="40"/>
        <v>0</v>
      </c>
      <c r="BT32" s="37">
        <f t="shared" si="40"/>
        <v>0</v>
      </c>
      <c r="BU32" s="37">
        <f t="shared" si="40"/>
        <v>0</v>
      </c>
      <c r="BW32" s="175">
        <f t="shared" si="45"/>
        <v>40321.428571428572</v>
      </c>
      <c r="BX32" s="37">
        <f t="shared" si="41"/>
        <v>0</v>
      </c>
      <c r="BY32" s="37"/>
      <c r="BZ32" s="37" t="e">
        <f t="shared" si="46"/>
        <v>#N/A</v>
      </c>
      <c r="CA32" s="37" t="e">
        <f t="shared" si="46"/>
        <v>#N/A</v>
      </c>
      <c r="CB32" s="37" t="e">
        <f t="shared" si="46"/>
        <v>#N/A</v>
      </c>
      <c r="CC32" s="37" t="e">
        <f t="shared" si="46"/>
        <v>#N/A</v>
      </c>
      <c r="CD32" s="37">
        <f t="shared" si="46"/>
        <v>0</v>
      </c>
      <c r="CE32" s="37">
        <f t="shared" si="46"/>
        <v>0</v>
      </c>
      <c r="CF32" s="37">
        <f t="shared" si="46"/>
        <v>0</v>
      </c>
      <c r="CG32" s="37">
        <f t="shared" si="46"/>
        <v>0</v>
      </c>
      <c r="CH32" s="37">
        <f t="shared" si="46"/>
        <v>0</v>
      </c>
      <c r="CI32" s="37">
        <f t="shared" si="46"/>
        <v>0</v>
      </c>
      <c r="CJ32" s="37">
        <f t="shared" si="46"/>
        <v>0</v>
      </c>
      <c r="CK32" s="37">
        <f t="shared" si="46"/>
        <v>0</v>
      </c>
      <c r="CL32" s="37" t="e">
        <f t="shared" si="47"/>
        <v>#N/A</v>
      </c>
      <c r="CM32" s="37" t="e">
        <f t="shared" si="47"/>
        <v>#N/A</v>
      </c>
      <c r="CN32" s="37">
        <f t="shared" si="47"/>
        <v>0</v>
      </c>
      <c r="CO32" s="37">
        <f t="shared" si="47"/>
        <v>0</v>
      </c>
      <c r="CP32" s="37">
        <f t="shared" si="47"/>
        <v>0</v>
      </c>
      <c r="CQ32" s="37">
        <f t="shared" si="47"/>
        <v>0</v>
      </c>
      <c r="CR32" s="37" t="e">
        <f t="shared" si="47"/>
        <v>#N/A</v>
      </c>
      <c r="CS32" s="37"/>
      <c r="CT32" s="37"/>
      <c r="CU32" s="37"/>
      <c r="CV32" s="37"/>
      <c r="CW32" s="37"/>
      <c r="CX32" s="37"/>
      <c r="CY32" s="37"/>
      <c r="CZ32" s="37"/>
      <c r="DA32" s="37"/>
      <c r="DB32" s="37"/>
      <c r="DC32" s="37"/>
      <c r="DD32" s="37"/>
      <c r="DE32" s="37"/>
      <c r="DF32" s="37"/>
      <c r="DG32" s="37"/>
      <c r="DH32" s="37"/>
      <c r="DI32" s="37"/>
      <c r="DJ32" s="37"/>
      <c r="DK32" s="37"/>
      <c r="DL32" s="37"/>
      <c r="DM32" s="37"/>
      <c r="DN32" s="37"/>
      <c r="DO32" s="37"/>
      <c r="DP32" s="37"/>
      <c r="DQ32" s="37"/>
      <c r="DR32" s="37"/>
      <c r="DS32" s="37"/>
      <c r="DT32" s="37"/>
      <c r="DU32" s="37"/>
      <c r="DV32" s="37"/>
    </row>
    <row r="33" spans="9:126">
      <c r="I33" s="39"/>
      <c r="J33" s="154"/>
      <c r="L33" s="39"/>
      <c r="M33" s="39"/>
      <c r="N33" s="81"/>
      <c r="S33" s="86"/>
      <c r="T33" s="86"/>
      <c r="U33" s="86"/>
      <c r="V33" s="86"/>
      <c r="W33" s="86"/>
      <c r="X33" s="86"/>
      <c r="Y33" s="86"/>
      <c r="Z33" s="86"/>
      <c r="AA33" s="86"/>
      <c r="AB33" s="86"/>
      <c r="AC33" s="86"/>
      <c r="AD33" s="86"/>
      <c r="AE33" s="86"/>
      <c r="AF33" s="86"/>
      <c r="AG33" s="86"/>
      <c r="AI33" s="39">
        <f t="shared" si="10"/>
        <v>0.99671718356990402</v>
      </c>
      <c r="AJ33" t="b">
        <f t="shared" si="9"/>
        <v>0</v>
      </c>
      <c r="AK33" s="188">
        <v>44560</v>
      </c>
      <c r="AL33" s="160">
        <f t="shared" si="11"/>
        <v>18050</v>
      </c>
      <c r="AM33" s="37">
        <v>9950</v>
      </c>
      <c r="AN33" s="158">
        <v>370.5</v>
      </c>
      <c r="AO33" s="37">
        <v>0.49</v>
      </c>
      <c r="AP33" s="160">
        <v>18050</v>
      </c>
      <c r="AQ33" s="37">
        <v>14.88</v>
      </c>
      <c r="AR33" t="s">
        <v>596</v>
      </c>
      <c r="AS33" s="159">
        <v>399.15</v>
      </c>
      <c r="AT33" s="37">
        <v>-0.51</v>
      </c>
      <c r="AU33" s="37">
        <v>5150</v>
      </c>
      <c r="AV33" s="37">
        <v>-3.94</v>
      </c>
      <c r="AW33" s="37">
        <v>26.63</v>
      </c>
      <c r="AX33" s="37">
        <v>4.0000000000000002E-4</v>
      </c>
      <c r="AZ33" s="175">
        <f t="shared" si="44"/>
        <v>18551.428571428572</v>
      </c>
      <c r="BA33" s="37">
        <f t="shared" si="38"/>
        <v>208280</v>
      </c>
      <c r="BB33" s="37"/>
      <c r="BC33" s="37">
        <f t="shared" si="39"/>
        <v>0</v>
      </c>
      <c r="BD33" s="37">
        <f t="shared" si="39"/>
        <v>0</v>
      </c>
      <c r="BE33" s="37">
        <f t="shared" si="39"/>
        <v>0</v>
      </c>
      <c r="BF33" s="37">
        <f t="shared" si="39"/>
        <v>0</v>
      </c>
      <c r="BG33" s="37">
        <f t="shared" si="39"/>
        <v>25680</v>
      </c>
      <c r="BH33" s="37">
        <f t="shared" si="39"/>
        <v>44200</v>
      </c>
      <c r="BI33" s="37">
        <f t="shared" si="39"/>
        <v>54550</v>
      </c>
      <c r="BJ33" s="37">
        <f t="shared" si="48"/>
        <v>0</v>
      </c>
      <c r="BK33" s="37">
        <f t="shared" si="48"/>
        <v>0</v>
      </c>
      <c r="BL33" s="37">
        <f t="shared" si="48"/>
        <v>0</v>
      </c>
      <c r="BM33" s="37">
        <f t="shared" si="48"/>
        <v>0</v>
      </c>
      <c r="BN33" s="37">
        <f t="shared" si="48"/>
        <v>0</v>
      </c>
      <c r="BO33" s="37">
        <f t="shared" si="40"/>
        <v>0</v>
      </c>
      <c r="BP33" s="37">
        <f t="shared" si="40"/>
        <v>33600</v>
      </c>
      <c r="BQ33" s="37">
        <f t="shared" si="40"/>
        <v>28000</v>
      </c>
      <c r="BR33" s="37">
        <f t="shared" si="40"/>
        <v>22250</v>
      </c>
      <c r="BS33" s="37">
        <f t="shared" si="40"/>
        <v>0</v>
      </c>
      <c r="BT33" s="37">
        <f t="shared" si="40"/>
        <v>0</v>
      </c>
      <c r="BU33" s="37">
        <f t="shared" si="40"/>
        <v>0</v>
      </c>
      <c r="BW33" s="175">
        <f t="shared" si="45"/>
        <v>40371.428571428572</v>
      </c>
      <c r="BX33" s="37">
        <f t="shared" si="41"/>
        <v>0</v>
      </c>
      <c r="BY33" s="37"/>
      <c r="BZ33" s="37" t="e">
        <f t="shared" si="46"/>
        <v>#N/A</v>
      </c>
      <c r="CA33" s="37" t="e">
        <f t="shared" si="46"/>
        <v>#N/A</v>
      </c>
      <c r="CB33" s="37" t="e">
        <f t="shared" si="46"/>
        <v>#N/A</v>
      </c>
      <c r="CC33" s="37" t="e">
        <f t="shared" si="46"/>
        <v>#N/A</v>
      </c>
      <c r="CD33" s="37">
        <f t="shared" si="46"/>
        <v>0</v>
      </c>
      <c r="CE33" s="37">
        <f t="shared" si="46"/>
        <v>0</v>
      </c>
      <c r="CF33" s="37">
        <f t="shared" si="46"/>
        <v>0</v>
      </c>
      <c r="CG33" s="37">
        <f t="shared" si="46"/>
        <v>0</v>
      </c>
      <c r="CH33" s="37">
        <f t="shared" si="46"/>
        <v>0</v>
      </c>
      <c r="CI33" s="37">
        <f t="shared" si="46"/>
        <v>0</v>
      </c>
      <c r="CJ33" s="37">
        <f t="shared" si="46"/>
        <v>0</v>
      </c>
      <c r="CK33" s="37">
        <f t="shared" si="46"/>
        <v>0</v>
      </c>
      <c r="CL33" s="37" t="e">
        <f t="shared" si="47"/>
        <v>#N/A</v>
      </c>
      <c r="CM33" s="37" t="e">
        <f t="shared" si="47"/>
        <v>#N/A</v>
      </c>
      <c r="CN33" s="37">
        <f t="shared" si="47"/>
        <v>0</v>
      </c>
      <c r="CO33" s="37">
        <f t="shared" si="47"/>
        <v>0</v>
      </c>
      <c r="CP33" s="37">
        <f t="shared" si="47"/>
        <v>0</v>
      </c>
      <c r="CQ33" s="37">
        <f t="shared" si="47"/>
        <v>0</v>
      </c>
      <c r="CR33" s="37" t="e">
        <f t="shared" si="47"/>
        <v>#N/A</v>
      </c>
      <c r="CS33" s="37"/>
      <c r="CT33" s="37"/>
      <c r="CU33" s="37"/>
      <c r="CV33" s="37"/>
      <c r="CW33" s="37"/>
      <c r="CX33" s="37"/>
      <c r="CY33" s="37"/>
      <c r="CZ33" s="37"/>
      <c r="DA33" s="37"/>
      <c r="DB33" s="37"/>
      <c r="DC33" s="37"/>
      <c r="DD33" s="37"/>
      <c r="DE33" s="37"/>
      <c r="DF33" s="37"/>
      <c r="DG33" s="37"/>
      <c r="DH33" s="37"/>
      <c r="DI33" s="37"/>
      <c r="DJ33" s="37"/>
      <c r="DK33" s="37"/>
      <c r="DL33" s="37"/>
      <c r="DM33" s="37"/>
      <c r="DN33" s="37"/>
      <c r="DO33" s="37"/>
      <c r="DP33" s="37"/>
      <c r="DQ33" s="37"/>
      <c r="DR33" s="37"/>
      <c r="DS33" s="37"/>
      <c r="DT33" s="37"/>
      <c r="DU33" s="37"/>
      <c r="DV33" s="37"/>
    </row>
    <row r="34" spans="9:126">
      <c r="I34" s="39"/>
      <c r="J34" s="154"/>
      <c r="L34" s="39"/>
      <c r="M34" s="39"/>
      <c r="N34" s="81"/>
      <c r="S34" s="86"/>
      <c r="T34" s="86"/>
      <c r="U34" s="86"/>
      <c r="V34" s="86"/>
      <c r="W34" s="86"/>
      <c r="X34" s="86"/>
      <c r="Y34" s="86"/>
      <c r="Z34" s="86"/>
      <c r="AA34" s="86"/>
      <c r="AB34" s="86"/>
      <c r="AC34" s="86"/>
      <c r="AD34" s="86"/>
      <c r="AE34" s="86"/>
      <c r="AF34" s="86"/>
      <c r="AG34" s="86"/>
      <c r="AI34" s="39">
        <f t="shared" si="10"/>
        <v>0.99947817299807551</v>
      </c>
      <c r="AJ34" t="b">
        <f t="shared" si="9"/>
        <v>0</v>
      </c>
      <c r="AK34" s="188">
        <v>44560</v>
      </c>
      <c r="AL34" s="160">
        <f t="shared" si="11"/>
        <v>18100</v>
      </c>
      <c r="AM34" s="37">
        <v>77800</v>
      </c>
      <c r="AN34" s="158">
        <v>342.55</v>
      </c>
      <c r="AO34" s="37">
        <v>0.47</v>
      </c>
      <c r="AP34" s="160">
        <v>18100</v>
      </c>
      <c r="AQ34" s="37">
        <v>14.69</v>
      </c>
      <c r="AR34" t="s">
        <v>596</v>
      </c>
      <c r="AS34" s="159">
        <v>438.85</v>
      </c>
      <c r="AT34" s="37">
        <v>-0.53</v>
      </c>
      <c r="AU34" s="37">
        <v>69900</v>
      </c>
      <c r="AV34" s="37">
        <v>-3.88</v>
      </c>
      <c r="AW34" s="37">
        <v>26.55</v>
      </c>
      <c r="AX34" s="37">
        <v>4.0999999999999999E-4</v>
      </c>
      <c r="AZ34" s="175">
        <f t="shared" si="44"/>
        <v>18571.428571428572</v>
      </c>
      <c r="BA34" s="37">
        <f t="shared" si="38"/>
        <v>208280</v>
      </c>
      <c r="BB34" s="37"/>
      <c r="BC34" s="37">
        <f t="shared" si="39"/>
        <v>0</v>
      </c>
      <c r="BD34" s="37">
        <f t="shared" si="39"/>
        <v>0</v>
      </c>
      <c r="BE34" s="37">
        <f t="shared" si="39"/>
        <v>0</v>
      </c>
      <c r="BF34" s="37">
        <f t="shared" si="39"/>
        <v>0</v>
      </c>
      <c r="BG34" s="37">
        <f t="shared" si="39"/>
        <v>25680</v>
      </c>
      <c r="BH34" s="37">
        <f t="shared" si="39"/>
        <v>44200</v>
      </c>
      <c r="BI34" s="37">
        <f t="shared" si="39"/>
        <v>54550</v>
      </c>
      <c r="BJ34" s="37">
        <f t="shared" si="48"/>
        <v>0</v>
      </c>
      <c r="BK34" s="37">
        <f t="shared" si="48"/>
        <v>0</v>
      </c>
      <c r="BL34" s="37">
        <f t="shared" si="48"/>
        <v>0</v>
      </c>
      <c r="BM34" s="37">
        <f t="shared" si="48"/>
        <v>0</v>
      </c>
      <c r="BN34" s="37">
        <f t="shared" si="48"/>
        <v>0</v>
      </c>
      <c r="BO34" s="37">
        <f t="shared" si="40"/>
        <v>0</v>
      </c>
      <c r="BP34" s="37">
        <f t="shared" si="40"/>
        <v>33600</v>
      </c>
      <c r="BQ34" s="37">
        <f t="shared" si="40"/>
        <v>28000</v>
      </c>
      <c r="BR34" s="37">
        <f t="shared" si="40"/>
        <v>22250</v>
      </c>
      <c r="BS34" s="37">
        <f t="shared" si="40"/>
        <v>0</v>
      </c>
      <c r="BT34" s="37">
        <f t="shared" si="40"/>
        <v>0</v>
      </c>
      <c r="BU34" s="37">
        <f t="shared" si="40"/>
        <v>0</v>
      </c>
      <c r="BW34" s="175">
        <f t="shared" si="45"/>
        <v>40421.428571428572</v>
      </c>
      <c r="BX34" s="37">
        <f t="shared" si="41"/>
        <v>0</v>
      </c>
      <c r="BY34" s="37"/>
      <c r="BZ34" s="37" t="e">
        <f t="shared" si="46"/>
        <v>#N/A</v>
      </c>
      <c r="CA34" s="37" t="e">
        <f t="shared" si="46"/>
        <v>#N/A</v>
      </c>
      <c r="CB34" s="37" t="e">
        <f t="shared" si="46"/>
        <v>#N/A</v>
      </c>
      <c r="CC34" s="37" t="e">
        <f t="shared" si="46"/>
        <v>#N/A</v>
      </c>
      <c r="CD34" s="37">
        <f t="shared" si="46"/>
        <v>0</v>
      </c>
      <c r="CE34" s="37">
        <f t="shared" si="46"/>
        <v>0</v>
      </c>
      <c r="CF34" s="37">
        <f t="shared" si="46"/>
        <v>0</v>
      </c>
      <c r="CG34" s="37">
        <f t="shared" si="46"/>
        <v>0</v>
      </c>
      <c r="CH34" s="37">
        <f t="shared" si="46"/>
        <v>0</v>
      </c>
      <c r="CI34" s="37">
        <f t="shared" si="46"/>
        <v>0</v>
      </c>
      <c r="CJ34" s="37">
        <f t="shared" si="46"/>
        <v>0</v>
      </c>
      <c r="CK34" s="37">
        <f t="shared" si="46"/>
        <v>0</v>
      </c>
      <c r="CL34" s="37" t="e">
        <f t="shared" si="47"/>
        <v>#N/A</v>
      </c>
      <c r="CM34" s="37" t="e">
        <f t="shared" si="47"/>
        <v>#N/A</v>
      </c>
      <c r="CN34" s="37">
        <f t="shared" si="47"/>
        <v>0</v>
      </c>
      <c r="CO34" s="37">
        <f t="shared" si="47"/>
        <v>0</v>
      </c>
      <c r="CP34" s="37">
        <f t="shared" si="47"/>
        <v>0</v>
      </c>
      <c r="CQ34" s="37">
        <f t="shared" si="47"/>
        <v>0</v>
      </c>
      <c r="CR34" s="37" t="e">
        <f t="shared" si="47"/>
        <v>#N/A</v>
      </c>
      <c r="CS34" s="37"/>
      <c r="CT34" s="37"/>
      <c r="CU34" s="37"/>
      <c r="CV34" s="37"/>
      <c r="CW34" s="37"/>
      <c r="CX34" s="37"/>
      <c r="CY34" s="37"/>
      <c r="CZ34" s="37"/>
      <c r="DA34" s="37"/>
      <c r="DB34" s="37"/>
      <c r="DC34" s="37"/>
      <c r="DD34" s="37"/>
      <c r="DE34" s="37"/>
      <c r="DF34" s="37"/>
      <c r="DG34" s="37"/>
      <c r="DH34" s="37"/>
      <c r="DI34" s="37"/>
      <c r="DJ34" s="37"/>
      <c r="DK34" s="37"/>
      <c r="DL34" s="37"/>
      <c r="DM34" s="37"/>
      <c r="DN34" s="37"/>
      <c r="DO34" s="37"/>
      <c r="DP34" s="37"/>
      <c r="DQ34" s="37"/>
      <c r="DR34" s="37"/>
      <c r="DS34" s="37"/>
      <c r="DT34" s="37"/>
      <c r="DU34" s="37"/>
      <c r="DV34" s="37"/>
    </row>
    <row r="35" spans="9:126">
      <c r="I35" s="39"/>
      <c r="J35" s="154"/>
      <c r="L35" s="39"/>
      <c r="M35" s="39"/>
      <c r="N35" s="81"/>
      <c r="S35" s="86"/>
      <c r="T35" s="86"/>
      <c r="U35" s="86"/>
      <c r="V35" s="86"/>
      <c r="W35" s="86"/>
      <c r="X35" s="86"/>
      <c r="Y35" s="86"/>
      <c r="Z35" s="86"/>
      <c r="AA35" s="86"/>
      <c r="AB35" s="86"/>
      <c r="AC35" s="86"/>
      <c r="AD35" s="86"/>
      <c r="AE35" s="86"/>
      <c r="AF35" s="86"/>
      <c r="AG35" s="86"/>
      <c r="AI35" s="39">
        <f t="shared" si="10"/>
        <v>1.002239162426247</v>
      </c>
      <c r="AJ35" t="b">
        <f t="shared" si="9"/>
        <v>0</v>
      </c>
      <c r="AK35" s="188">
        <v>44560</v>
      </c>
      <c r="AL35" s="160">
        <f t="shared" si="11"/>
        <v>18150</v>
      </c>
      <c r="AM35" s="37">
        <v>6700</v>
      </c>
      <c r="AN35" s="158">
        <v>325.7</v>
      </c>
      <c r="AO35" s="37">
        <v>0.45</v>
      </c>
      <c r="AP35" s="160">
        <v>18150</v>
      </c>
      <c r="AQ35" s="37">
        <v>14.88</v>
      </c>
      <c r="AR35" t="s">
        <v>596</v>
      </c>
      <c r="AS35" s="159">
        <v>460</v>
      </c>
      <c r="AT35" s="37">
        <v>-0.55000000000000004</v>
      </c>
      <c r="AU35" s="37">
        <v>3900</v>
      </c>
      <c r="AV35" s="37">
        <v>-3.91</v>
      </c>
      <c r="AW35" s="37">
        <v>26.42</v>
      </c>
      <c r="AX35" s="37">
        <v>4.0000000000000002E-4</v>
      </c>
      <c r="AZ35" s="175">
        <f t="shared" si="44"/>
        <v>18591.428571428572</v>
      </c>
      <c r="BA35" s="37">
        <f t="shared" si="38"/>
        <v>208280</v>
      </c>
      <c r="BB35" s="37"/>
      <c r="BC35" s="37">
        <f t="shared" si="39"/>
        <v>0</v>
      </c>
      <c r="BD35" s="37">
        <f t="shared" si="39"/>
        <v>0</v>
      </c>
      <c r="BE35" s="37">
        <f t="shared" si="39"/>
        <v>0</v>
      </c>
      <c r="BF35" s="37">
        <f t="shared" si="39"/>
        <v>0</v>
      </c>
      <c r="BG35" s="37">
        <f t="shared" si="39"/>
        <v>25680</v>
      </c>
      <c r="BH35" s="37">
        <f t="shared" si="39"/>
        <v>44200</v>
      </c>
      <c r="BI35" s="37">
        <f t="shared" si="39"/>
        <v>54550</v>
      </c>
      <c r="BJ35" s="37">
        <f t="shared" si="48"/>
        <v>0</v>
      </c>
      <c r="BK35" s="37">
        <f t="shared" si="48"/>
        <v>0</v>
      </c>
      <c r="BL35" s="37">
        <f t="shared" si="48"/>
        <v>0</v>
      </c>
      <c r="BM35" s="37">
        <f t="shared" si="48"/>
        <v>0</v>
      </c>
      <c r="BN35" s="37">
        <f t="shared" si="48"/>
        <v>0</v>
      </c>
      <c r="BO35" s="37">
        <f t="shared" si="40"/>
        <v>0</v>
      </c>
      <c r="BP35" s="37">
        <f t="shared" si="40"/>
        <v>33600</v>
      </c>
      <c r="BQ35" s="37">
        <f t="shared" si="40"/>
        <v>28000</v>
      </c>
      <c r="BR35" s="37">
        <f t="shared" si="40"/>
        <v>22250</v>
      </c>
      <c r="BS35" s="37">
        <f t="shared" si="40"/>
        <v>0</v>
      </c>
      <c r="BT35" s="37">
        <f t="shared" si="40"/>
        <v>0</v>
      </c>
      <c r="BU35" s="37">
        <f t="shared" si="40"/>
        <v>0</v>
      </c>
      <c r="BW35" s="175">
        <f t="shared" si="45"/>
        <v>40471.428571428572</v>
      </c>
      <c r="BX35" s="37">
        <f t="shared" si="41"/>
        <v>0</v>
      </c>
      <c r="BY35" s="37"/>
      <c r="BZ35" s="37" t="e">
        <f t="shared" si="46"/>
        <v>#N/A</v>
      </c>
      <c r="CA35" s="37" t="e">
        <f t="shared" si="46"/>
        <v>#N/A</v>
      </c>
      <c r="CB35" s="37" t="e">
        <f t="shared" si="46"/>
        <v>#N/A</v>
      </c>
      <c r="CC35" s="37" t="e">
        <f t="shared" si="46"/>
        <v>#N/A</v>
      </c>
      <c r="CD35" s="37">
        <f t="shared" si="46"/>
        <v>0</v>
      </c>
      <c r="CE35" s="37">
        <f t="shared" si="46"/>
        <v>0</v>
      </c>
      <c r="CF35" s="37">
        <f t="shared" si="46"/>
        <v>0</v>
      </c>
      <c r="CG35" s="37">
        <f t="shared" si="46"/>
        <v>0</v>
      </c>
      <c r="CH35" s="37">
        <f t="shared" si="46"/>
        <v>0</v>
      </c>
      <c r="CI35" s="37">
        <f t="shared" si="46"/>
        <v>0</v>
      </c>
      <c r="CJ35" s="37">
        <f t="shared" si="46"/>
        <v>0</v>
      </c>
      <c r="CK35" s="37">
        <f t="shared" si="46"/>
        <v>0</v>
      </c>
      <c r="CL35" s="37" t="e">
        <f t="shared" si="47"/>
        <v>#N/A</v>
      </c>
      <c r="CM35" s="37" t="e">
        <f t="shared" si="47"/>
        <v>#N/A</v>
      </c>
      <c r="CN35" s="37">
        <f t="shared" si="47"/>
        <v>0</v>
      </c>
      <c r="CO35" s="37">
        <f t="shared" si="47"/>
        <v>0</v>
      </c>
      <c r="CP35" s="37">
        <f t="shared" si="47"/>
        <v>0</v>
      </c>
      <c r="CQ35" s="37">
        <f t="shared" si="47"/>
        <v>0</v>
      </c>
      <c r="CR35" s="37" t="e">
        <f t="shared" si="47"/>
        <v>#N/A</v>
      </c>
      <c r="CS35" s="37"/>
      <c r="CT35" s="37"/>
      <c r="CU35" s="37"/>
      <c r="CV35" s="37"/>
      <c r="CW35" s="37"/>
      <c r="CX35" s="37"/>
      <c r="CY35" s="37"/>
      <c r="CZ35" s="37"/>
      <c r="DA35" s="37"/>
      <c r="DB35" s="37"/>
      <c r="DC35" s="37"/>
      <c r="DD35" s="37"/>
      <c r="DE35" s="37"/>
      <c r="DF35" s="37"/>
      <c r="DG35" s="37"/>
      <c r="DH35" s="37"/>
      <c r="DI35" s="37"/>
      <c r="DJ35" s="37"/>
      <c r="DK35" s="37"/>
      <c r="DL35" s="37"/>
      <c r="DM35" s="37"/>
      <c r="DN35" s="37"/>
      <c r="DO35" s="37"/>
      <c r="DP35" s="37"/>
      <c r="DQ35" s="37"/>
      <c r="DR35" s="37"/>
      <c r="DS35" s="37"/>
      <c r="DT35" s="37"/>
      <c r="DU35" s="37"/>
      <c r="DV35" s="37"/>
    </row>
    <row r="36" spans="9:126">
      <c r="I36" s="39"/>
      <c r="J36" s="154"/>
      <c r="L36" s="39"/>
      <c r="M36" s="39"/>
      <c r="N36" s="81"/>
      <c r="S36" s="86"/>
      <c r="T36" s="86"/>
      <c r="U36" s="86"/>
      <c r="V36" s="86"/>
      <c r="W36" s="86"/>
      <c r="X36" s="86"/>
      <c r="Y36" s="86"/>
      <c r="Z36" s="86"/>
      <c r="AA36" s="86"/>
      <c r="AB36" s="86"/>
      <c r="AC36" s="86"/>
      <c r="AD36" s="86"/>
      <c r="AE36" s="86"/>
      <c r="AF36" s="86"/>
      <c r="AG36" s="86"/>
      <c r="AI36" s="39">
        <f t="shared" si="10"/>
        <v>1.0050001518544185</v>
      </c>
      <c r="AJ36" t="b">
        <f t="shared" si="9"/>
        <v>0</v>
      </c>
      <c r="AK36" s="188">
        <v>44560</v>
      </c>
      <c r="AL36" s="160">
        <f t="shared" si="11"/>
        <v>18200</v>
      </c>
      <c r="AM36" s="37">
        <v>94750</v>
      </c>
      <c r="AN36" s="158">
        <v>297.8</v>
      </c>
      <c r="AO36" s="37">
        <v>0.43</v>
      </c>
      <c r="AP36" s="160">
        <v>18200</v>
      </c>
      <c r="AQ36" s="37">
        <v>14.61</v>
      </c>
      <c r="AR36" t="s">
        <v>596</v>
      </c>
      <c r="AS36" s="159">
        <v>490</v>
      </c>
      <c r="AT36" s="37">
        <v>-0.56999999999999995</v>
      </c>
      <c r="AU36" s="37">
        <v>30550</v>
      </c>
      <c r="AV36" s="37">
        <v>-3.81</v>
      </c>
      <c r="AW36" s="37">
        <v>26.2</v>
      </c>
      <c r="AX36" s="37">
        <v>4.0000000000000002E-4</v>
      </c>
      <c r="AZ36" s="175">
        <f t="shared" si="44"/>
        <v>18611.428571428572</v>
      </c>
      <c r="BA36" s="37">
        <f t="shared" si="38"/>
        <v>208280</v>
      </c>
      <c r="BB36" s="37"/>
      <c r="BC36" s="37">
        <f t="shared" si="39"/>
        <v>0</v>
      </c>
      <c r="BD36" s="37">
        <f t="shared" si="39"/>
        <v>0</v>
      </c>
      <c r="BE36" s="37">
        <f t="shared" si="39"/>
        <v>0</v>
      </c>
      <c r="BF36" s="37">
        <f t="shared" si="39"/>
        <v>0</v>
      </c>
      <c r="BG36" s="37">
        <f t="shared" si="39"/>
        <v>25680</v>
      </c>
      <c r="BH36" s="37">
        <f t="shared" si="39"/>
        <v>44200</v>
      </c>
      <c r="BI36" s="37">
        <f t="shared" si="39"/>
        <v>54550</v>
      </c>
      <c r="BJ36" s="37">
        <f t="shared" si="48"/>
        <v>0</v>
      </c>
      <c r="BK36" s="37">
        <f t="shared" si="48"/>
        <v>0</v>
      </c>
      <c r="BL36" s="37">
        <f t="shared" si="48"/>
        <v>0</v>
      </c>
      <c r="BM36" s="37">
        <f t="shared" si="48"/>
        <v>0</v>
      </c>
      <c r="BN36" s="37">
        <f t="shared" si="48"/>
        <v>0</v>
      </c>
      <c r="BO36" s="37">
        <f t="shared" si="40"/>
        <v>0</v>
      </c>
      <c r="BP36" s="37">
        <f t="shared" si="40"/>
        <v>33600</v>
      </c>
      <c r="BQ36" s="37">
        <f t="shared" si="40"/>
        <v>28000</v>
      </c>
      <c r="BR36" s="37">
        <f t="shared" si="40"/>
        <v>22250</v>
      </c>
      <c r="BS36" s="37">
        <f t="shared" si="40"/>
        <v>0</v>
      </c>
      <c r="BT36" s="37">
        <f t="shared" si="40"/>
        <v>0</v>
      </c>
      <c r="BU36" s="37">
        <f t="shared" si="40"/>
        <v>0</v>
      </c>
      <c r="BW36" s="175">
        <f t="shared" si="45"/>
        <v>40521.428571428572</v>
      </c>
      <c r="BX36" s="37">
        <f t="shared" si="41"/>
        <v>0</v>
      </c>
      <c r="BY36" s="37"/>
      <c r="BZ36" s="37" t="e">
        <f t="shared" si="46"/>
        <v>#N/A</v>
      </c>
      <c r="CA36" s="37" t="e">
        <f t="shared" si="46"/>
        <v>#N/A</v>
      </c>
      <c r="CB36" s="37" t="e">
        <f t="shared" si="46"/>
        <v>#N/A</v>
      </c>
      <c r="CC36" s="37" t="e">
        <f t="shared" si="46"/>
        <v>#N/A</v>
      </c>
      <c r="CD36" s="37">
        <f t="shared" si="46"/>
        <v>0</v>
      </c>
      <c r="CE36" s="37">
        <f t="shared" si="46"/>
        <v>0</v>
      </c>
      <c r="CF36" s="37">
        <f t="shared" si="46"/>
        <v>0</v>
      </c>
      <c r="CG36" s="37">
        <f t="shared" si="46"/>
        <v>0</v>
      </c>
      <c r="CH36" s="37">
        <f t="shared" si="46"/>
        <v>0</v>
      </c>
      <c r="CI36" s="37">
        <f t="shared" si="46"/>
        <v>0</v>
      </c>
      <c r="CJ36" s="37">
        <f t="shared" si="46"/>
        <v>0</v>
      </c>
      <c r="CK36" s="37">
        <f t="shared" si="46"/>
        <v>0</v>
      </c>
      <c r="CL36" s="37" t="e">
        <f t="shared" si="47"/>
        <v>#N/A</v>
      </c>
      <c r="CM36" s="37" t="e">
        <f t="shared" si="47"/>
        <v>#N/A</v>
      </c>
      <c r="CN36" s="37">
        <f t="shared" si="47"/>
        <v>0</v>
      </c>
      <c r="CO36" s="37">
        <f t="shared" si="47"/>
        <v>0</v>
      </c>
      <c r="CP36" s="37">
        <f t="shared" si="47"/>
        <v>0</v>
      </c>
      <c r="CQ36" s="37">
        <f t="shared" si="47"/>
        <v>0</v>
      </c>
      <c r="CR36" s="37" t="e">
        <f t="shared" si="47"/>
        <v>#N/A</v>
      </c>
      <c r="CS36" s="37"/>
      <c r="CT36" s="37"/>
      <c r="CU36" s="37"/>
      <c r="CV36" s="37"/>
      <c r="CW36" s="37"/>
      <c r="CX36" s="37"/>
      <c r="CY36" s="37"/>
      <c r="CZ36" s="37"/>
      <c r="DA36" s="37"/>
      <c r="DB36" s="37"/>
      <c r="DC36" s="37"/>
      <c r="DD36" s="37"/>
      <c r="DE36" s="37"/>
      <c r="DF36" s="37"/>
      <c r="DG36" s="37"/>
      <c r="DH36" s="37"/>
      <c r="DI36" s="37"/>
      <c r="DJ36" s="37"/>
      <c r="DK36" s="37"/>
      <c r="DL36" s="37"/>
      <c r="DM36" s="37"/>
      <c r="DN36" s="37"/>
      <c r="DO36" s="37"/>
      <c r="DP36" s="37"/>
      <c r="DQ36" s="37"/>
      <c r="DR36" s="37"/>
      <c r="DS36" s="37"/>
      <c r="DT36" s="37"/>
      <c r="DU36" s="37"/>
      <c r="DV36" s="37"/>
    </row>
    <row r="37" spans="9:126">
      <c r="I37" s="39"/>
      <c r="J37" s="154"/>
      <c r="L37" s="39"/>
      <c r="M37" s="39"/>
      <c r="N37" s="81"/>
      <c r="S37" s="86"/>
      <c r="T37" s="86"/>
      <c r="U37" s="86"/>
      <c r="V37" s="86"/>
      <c r="W37" s="86"/>
      <c r="X37" s="86"/>
      <c r="Y37" s="86"/>
      <c r="Z37" s="86"/>
      <c r="AA37" s="86"/>
      <c r="AB37" s="86"/>
      <c r="AC37" s="86"/>
      <c r="AD37" s="86"/>
      <c r="AE37" s="86"/>
      <c r="AF37" s="86"/>
      <c r="AG37" s="86"/>
      <c r="AI37" s="39">
        <f t="shared" si="10"/>
        <v>1.00776114128259</v>
      </c>
      <c r="AJ37" t="b">
        <f t="shared" si="9"/>
        <v>0</v>
      </c>
      <c r="AK37" s="188">
        <v>44560</v>
      </c>
      <c r="AL37" s="160">
        <f t="shared" si="11"/>
        <v>18250</v>
      </c>
      <c r="AM37" s="37">
        <v>9500</v>
      </c>
      <c r="AN37" s="158">
        <v>282.89999999999998</v>
      </c>
      <c r="AO37" s="37">
        <v>0.41</v>
      </c>
      <c r="AP37" s="160">
        <v>18250</v>
      </c>
      <c r="AQ37" s="37">
        <v>14.8</v>
      </c>
      <c r="AR37" t="s">
        <v>596</v>
      </c>
      <c r="AS37" s="159">
        <v>521.35</v>
      </c>
      <c r="AT37" s="37">
        <v>-0.59</v>
      </c>
      <c r="AU37" s="37">
        <v>2850</v>
      </c>
      <c r="AV37" s="37">
        <v>-3.82</v>
      </c>
      <c r="AW37" s="37">
        <v>25.95</v>
      </c>
      <c r="AX37" s="37">
        <v>3.8999999999999999E-4</v>
      </c>
      <c r="AZ37" s="175">
        <f t="shared" si="44"/>
        <v>18631.428571428572</v>
      </c>
      <c r="BA37" s="37">
        <f t="shared" si="38"/>
        <v>208280</v>
      </c>
      <c r="BB37" s="37"/>
      <c r="BC37" s="37">
        <f t="shared" si="39"/>
        <v>0</v>
      </c>
      <c r="BD37" s="37">
        <f t="shared" si="39"/>
        <v>0</v>
      </c>
      <c r="BE37" s="37">
        <f t="shared" si="39"/>
        <v>0</v>
      </c>
      <c r="BF37" s="37">
        <f t="shared" si="39"/>
        <v>0</v>
      </c>
      <c r="BG37" s="37">
        <f t="shared" si="39"/>
        <v>25680</v>
      </c>
      <c r="BH37" s="37">
        <f t="shared" si="39"/>
        <v>44200</v>
      </c>
      <c r="BI37" s="37">
        <f t="shared" si="39"/>
        <v>54550</v>
      </c>
      <c r="BJ37" s="37">
        <f t="shared" si="48"/>
        <v>0</v>
      </c>
      <c r="BK37" s="37">
        <f t="shared" si="48"/>
        <v>0</v>
      </c>
      <c r="BL37" s="37">
        <f t="shared" si="48"/>
        <v>0</v>
      </c>
      <c r="BM37" s="37">
        <f t="shared" si="48"/>
        <v>0</v>
      </c>
      <c r="BN37" s="37">
        <f t="shared" si="48"/>
        <v>0</v>
      </c>
      <c r="BO37" s="37">
        <f t="shared" si="40"/>
        <v>0</v>
      </c>
      <c r="BP37" s="37">
        <f t="shared" si="40"/>
        <v>33600</v>
      </c>
      <c r="BQ37" s="37">
        <f t="shared" si="40"/>
        <v>28000</v>
      </c>
      <c r="BR37" s="37">
        <f t="shared" si="40"/>
        <v>22250</v>
      </c>
      <c r="BS37" s="37">
        <f t="shared" si="40"/>
        <v>0</v>
      </c>
      <c r="BT37" s="37">
        <f t="shared" si="40"/>
        <v>0</v>
      </c>
      <c r="BU37" s="37">
        <f t="shared" si="40"/>
        <v>0</v>
      </c>
      <c r="BW37" s="175">
        <f t="shared" si="45"/>
        <v>40571.428571428572</v>
      </c>
      <c r="BX37" s="37">
        <f t="shared" si="41"/>
        <v>0</v>
      </c>
      <c r="BY37" s="37"/>
      <c r="BZ37" s="37" t="e">
        <f t="shared" si="46"/>
        <v>#N/A</v>
      </c>
      <c r="CA37" s="37" t="e">
        <f t="shared" si="46"/>
        <v>#N/A</v>
      </c>
      <c r="CB37" s="37" t="e">
        <f t="shared" si="46"/>
        <v>#N/A</v>
      </c>
      <c r="CC37" s="37" t="e">
        <f t="shared" si="46"/>
        <v>#N/A</v>
      </c>
      <c r="CD37" s="37">
        <f t="shared" si="46"/>
        <v>0</v>
      </c>
      <c r="CE37" s="37">
        <f t="shared" si="46"/>
        <v>0</v>
      </c>
      <c r="CF37" s="37">
        <f t="shared" si="46"/>
        <v>0</v>
      </c>
      <c r="CG37" s="37">
        <f t="shared" si="46"/>
        <v>0</v>
      </c>
      <c r="CH37" s="37">
        <f t="shared" si="46"/>
        <v>0</v>
      </c>
      <c r="CI37" s="37">
        <f t="shared" si="46"/>
        <v>0</v>
      </c>
      <c r="CJ37" s="37">
        <f t="shared" si="46"/>
        <v>0</v>
      </c>
      <c r="CK37" s="37">
        <f t="shared" si="46"/>
        <v>0</v>
      </c>
      <c r="CL37" s="37" t="e">
        <f t="shared" si="47"/>
        <v>#N/A</v>
      </c>
      <c r="CM37" s="37" t="e">
        <f t="shared" si="47"/>
        <v>#N/A</v>
      </c>
      <c r="CN37" s="37">
        <f t="shared" si="47"/>
        <v>0</v>
      </c>
      <c r="CO37" s="37">
        <f t="shared" si="47"/>
        <v>0</v>
      </c>
      <c r="CP37" s="37">
        <f t="shared" si="47"/>
        <v>0</v>
      </c>
      <c r="CQ37" s="37">
        <f t="shared" si="47"/>
        <v>0</v>
      </c>
      <c r="CR37" s="37" t="e">
        <f t="shared" si="47"/>
        <v>#N/A</v>
      </c>
      <c r="CS37" s="37"/>
      <c r="CT37" s="37"/>
      <c r="CU37" s="37"/>
      <c r="CV37" s="37"/>
      <c r="CW37" s="37"/>
      <c r="CX37" s="37"/>
      <c r="CY37" s="37"/>
      <c r="CZ37" s="37"/>
      <c r="DA37" s="37"/>
      <c r="DB37" s="37"/>
      <c r="DC37" s="37"/>
      <c r="DD37" s="37"/>
      <c r="DE37" s="37"/>
      <c r="DF37" s="37"/>
      <c r="DG37" s="37"/>
      <c r="DH37" s="37"/>
      <c r="DI37" s="37"/>
      <c r="DJ37" s="37"/>
      <c r="DK37" s="37"/>
      <c r="DL37" s="37"/>
      <c r="DM37" s="37"/>
      <c r="DN37" s="37"/>
      <c r="DO37" s="37"/>
      <c r="DP37" s="37"/>
      <c r="DQ37" s="37"/>
      <c r="DR37" s="37"/>
      <c r="DS37" s="37"/>
      <c r="DT37" s="37"/>
      <c r="DU37" s="37"/>
      <c r="DV37" s="37"/>
    </row>
    <row r="38" spans="9:126">
      <c r="I38" s="39"/>
      <c r="J38" s="154"/>
      <c r="L38" s="39"/>
      <c r="M38" s="39"/>
      <c r="N38" s="81"/>
      <c r="S38" s="86"/>
      <c r="T38" s="86"/>
      <c r="U38" s="86"/>
      <c r="V38" s="86"/>
      <c r="W38" s="86"/>
      <c r="X38" s="86"/>
      <c r="Y38" s="86"/>
      <c r="Z38" s="86"/>
      <c r="AA38" s="86"/>
      <c r="AB38" s="86"/>
      <c r="AC38" s="86"/>
      <c r="AD38" s="86"/>
      <c r="AE38" s="86"/>
      <c r="AF38" s="86"/>
      <c r="AG38" s="86"/>
      <c r="AI38" s="39">
        <f t="shared" si="10"/>
        <v>1.0105221307107615</v>
      </c>
      <c r="AJ38" t="b">
        <f t="shared" si="9"/>
        <v>0</v>
      </c>
      <c r="AK38" s="188">
        <v>44560</v>
      </c>
      <c r="AL38" s="160">
        <f t="shared" si="11"/>
        <v>18300</v>
      </c>
      <c r="AM38" s="37">
        <v>79750</v>
      </c>
      <c r="AN38" s="158">
        <v>254.45</v>
      </c>
      <c r="AO38" s="37">
        <v>0.39</v>
      </c>
      <c r="AP38" s="160">
        <v>18300</v>
      </c>
      <c r="AQ38" s="37">
        <v>14.43</v>
      </c>
      <c r="AR38" t="s">
        <v>596</v>
      </c>
      <c r="AS38" s="159">
        <v>543.75</v>
      </c>
      <c r="AT38" s="37">
        <v>-0.61</v>
      </c>
      <c r="AU38" s="37">
        <v>371050</v>
      </c>
      <c r="AV38" s="37">
        <v>-3.67</v>
      </c>
      <c r="AW38" s="37">
        <v>25.57</v>
      </c>
      <c r="AX38" s="37">
        <v>4.0000000000000002E-4</v>
      </c>
      <c r="AZ38" s="175">
        <f t="shared" si="44"/>
        <v>18651.428571428572</v>
      </c>
      <c r="BA38" s="37">
        <f t="shared" si="38"/>
        <v>208280</v>
      </c>
      <c r="BB38" s="37"/>
      <c r="BC38" s="37">
        <f t="shared" si="39"/>
        <v>0</v>
      </c>
      <c r="BD38" s="37">
        <f t="shared" si="39"/>
        <v>0</v>
      </c>
      <c r="BE38" s="37">
        <f t="shared" si="39"/>
        <v>0</v>
      </c>
      <c r="BF38" s="37">
        <f t="shared" si="39"/>
        <v>0</v>
      </c>
      <c r="BG38" s="37">
        <f t="shared" si="39"/>
        <v>25680</v>
      </c>
      <c r="BH38" s="37">
        <f t="shared" si="39"/>
        <v>44200</v>
      </c>
      <c r="BI38" s="37">
        <f t="shared" si="39"/>
        <v>54550</v>
      </c>
      <c r="BJ38" s="37">
        <f t="shared" si="48"/>
        <v>0</v>
      </c>
      <c r="BK38" s="37">
        <f t="shared" si="48"/>
        <v>0</v>
      </c>
      <c r="BL38" s="37">
        <f t="shared" si="48"/>
        <v>0</v>
      </c>
      <c r="BM38" s="37">
        <f t="shared" si="48"/>
        <v>0</v>
      </c>
      <c r="BN38" s="37">
        <f t="shared" si="48"/>
        <v>0</v>
      </c>
      <c r="BO38" s="37">
        <f t="shared" si="40"/>
        <v>0</v>
      </c>
      <c r="BP38" s="37">
        <f t="shared" si="40"/>
        <v>33600</v>
      </c>
      <c r="BQ38" s="37">
        <f t="shared" si="40"/>
        <v>28000</v>
      </c>
      <c r="BR38" s="37">
        <f t="shared" si="40"/>
        <v>22250</v>
      </c>
      <c r="BS38" s="37">
        <f t="shared" si="40"/>
        <v>0</v>
      </c>
      <c r="BT38" s="37">
        <f t="shared" si="40"/>
        <v>0</v>
      </c>
      <c r="BU38" s="37">
        <f t="shared" si="40"/>
        <v>0</v>
      </c>
      <c r="BW38" s="175">
        <f t="shared" si="45"/>
        <v>40621.428571428572</v>
      </c>
      <c r="BX38" s="37">
        <f t="shared" si="41"/>
        <v>0</v>
      </c>
      <c r="BY38" s="37"/>
      <c r="BZ38" s="37" t="e">
        <f t="shared" si="46"/>
        <v>#N/A</v>
      </c>
      <c r="CA38" s="37" t="e">
        <f t="shared" si="46"/>
        <v>#N/A</v>
      </c>
      <c r="CB38" s="37" t="e">
        <f t="shared" si="46"/>
        <v>#N/A</v>
      </c>
      <c r="CC38" s="37" t="e">
        <f t="shared" si="46"/>
        <v>#N/A</v>
      </c>
      <c r="CD38" s="37">
        <f t="shared" si="46"/>
        <v>0</v>
      </c>
      <c r="CE38" s="37">
        <f t="shared" si="46"/>
        <v>0</v>
      </c>
      <c r="CF38" s="37">
        <f t="shared" si="46"/>
        <v>0</v>
      </c>
      <c r="CG38" s="37">
        <f t="shared" si="46"/>
        <v>0</v>
      </c>
      <c r="CH38" s="37">
        <f t="shared" si="46"/>
        <v>0</v>
      </c>
      <c r="CI38" s="37">
        <f t="shared" si="46"/>
        <v>0</v>
      </c>
      <c r="CJ38" s="37">
        <f t="shared" si="46"/>
        <v>0</v>
      </c>
      <c r="CK38" s="37">
        <f t="shared" si="46"/>
        <v>0</v>
      </c>
      <c r="CL38" s="37" t="e">
        <f t="shared" si="47"/>
        <v>#N/A</v>
      </c>
      <c r="CM38" s="37" t="e">
        <f t="shared" si="47"/>
        <v>#N/A</v>
      </c>
      <c r="CN38" s="37">
        <f t="shared" si="47"/>
        <v>0</v>
      </c>
      <c r="CO38" s="37">
        <f t="shared" si="47"/>
        <v>0</v>
      </c>
      <c r="CP38" s="37">
        <f t="shared" si="47"/>
        <v>0</v>
      </c>
      <c r="CQ38" s="37">
        <f t="shared" si="47"/>
        <v>0</v>
      </c>
      <c r="CR38" s="37" t="e">
        <f t="shared" si="47"/>
        <v>#N/A</v>
      </c>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row>
    <row r="39" spans="9:126">
      <c r="I39" s="39"/>
      <c r="J39" s="154"/>
      <c r="L39" s="39"/>
      <c r="M39" s="39"/>
      <c r="N39" s="81"/>
      <c r="S39" s="86"/>
      <c r="T39" s="86"/>
      <c r="U39" s="86"/>
      <c r="V39" s="86"/>
      <c r="W39" s="86"/>
      <c r="X39" s="86"/>
      <c r="Y39" s="86"/>
      <c r="Z39" s="86"/>
      <c r="AA39" s="86"/>
      <c r="AB39" s="86"/>
      <c r="AC39" s="86"/>
      <c r="AD39" s="86"/>
      <c r="AE39" s="86"/>
      <c r="AF39" s="86"/>
      <c r="AG39" s="86"/>
      <c r="AI39" s="39">
        <f t="shared" si="10"/>
        <v>1.013283120138933</v>
      </c>
      <c r="AJ39" t="b">
        <f t="shared" si="9"/>
        <v>0</v>
      </c>
      <c r="AK39" s="188">
        <v>44560</v>
      </c>
      <c r="AL39" s="160">
        <f t="shared" si="11"/>
        <v>18350</v>
      </c>
      <c r="AM39" s="37">
        <v>8350</v>
      </c>
      <c r="AN39" s="158">
        <v>243.4</v>
      </c>
      <c r="AO39" s="37">
        <v>0.37</v>
      </c>
      <c r="AP39" s="160">
        <v>18350</v>
      </c>
      <c r="AQ39" s="37">
        <v>14.7</v>
      </c>
      <c r="AR39" t="s">
        <v>596</v>
      </c>
      <c r="AS39" s="159">
        <v>564</v>
      </c>
      <c r="AT39" s="37">
        <v>-0.63</v>
      </c>
      <c r="AU39" s="37">
        <v>1150</v>
      </c>
      <c r="AV39" s="37">
        <v>-3.69</v>
      </c>
      <c r="AW39" s="37">
        <v>25.23</v>
      </c>
      <c r="AX39" s="37">
        <v>3.8000000000000002E-4</v>
      </c>
      <c r="AZ39" s="175">
        <f t="shared" si="44"/>
        <v>18671.428571428572</v>
      </c>
      <c r="BA39" s="37">
        <f t="shared" si="38"/>
        <v>208280</v>
      </c>
      <c r="BB39" s="37"/>
      <c r="BC39" s="37">
        <f t="shared" si="39"/>
        <v>0</v>
      </c>
      <c r="BD39" s="37">
        <f t="shared" si="39"/>
        <v>0</v>
      </c>
      <c r="BE39" s="37">
        <f t="shared" si="39"/>
        <v>0</v>
      </c>
      <c r="BF39" s="37">
        <f t="shared" si="39"/>
        <v>0</v>
      </c>
      <c r="BG39" s="37">
        <f t="shared" si="39"/>
        <v>25680</v>
      </c>
      <c r="BH39" s="37">
        <f t="shared" si="39"/>
        <v>44200</v>
      </c>
      <c r="BI39" s="37">
        <f t="shared" si="39"/>
        <v>54550</v>
      </c>
      <c r="BJ39" s="37">
        <f t="shared" si="48"/>
        <v>0</v>
      </c>
      <c r="BK39" s="37">
        <f t="shared" si="48"/>
        <v>0</v>
      </c>
      <c r="BL39" s="37">
        <f t="shared" si="48"/>
        <v>0</v>
      </c>
      <c r="BM39" s="37">
        <f t="shared" si="48"/>
        <v>0</v>
      </c>
      <c r="BN39" s="37">
        <f t="shared" si="48"/>
        <v>0</v>
      </c>
      <c r="BO39" s="37">
        <f t="shared" si="40"/>
        <v>0</v>
      </c>
      <c r="BP39" s="37">
        <f t="shared" si="40"/>
        <v>33600</v>
      </c>
      <c r="BQ39" s="37">
        <f t="shared" si="40"/>
        <v>28000</v>
      </c>
      <c r="BR39" s="37">
        <f t="shared" si="40"/>
        <v>22250</v>
      </c>
      <c r="BS39" s="37">
        <f t="shared" si="40"/>
        <v>0</v>
      </c>
      <c r="BT39" s="37">
        <f t="shared" si="40"/>
        <v>0</v>
      </c>
      <c r="BU39" s="37">
        <f t="shared" si="40"/>
        <v>0</v>
      </c>
      <c r="BW39" s="175">
        <f t="shared" si="45"/>
        <v>40671.428571428572</v>
      </c>
      <c r="BX39" s="37">
        <f t="shared" si="41"/>
        <v>0</v>
      </c>
      <c r="BY39" s="37"/>
      <c r="BZ39" s="37" t="e">
        <f t="shared" si="46"/>
        <v>#N/A</v>
      </c>
      <c r="CA39" s="37" t="e">
        <f t="shared" si="46"/>
        <v>#N/A</v>
      </c>
      <c r="CB39" s="37" t="e">
        <f t="shared" si="46"/>
        <v>#N/A</v>
      </c>
      <c r="CC39" s="37" t="e">
        <f t="shared" si="46"/>
        <v>#N/A</v>
      </c>
      <c r="CD39" s="37">
        <f t="shared" si="46"/>
        <v>0</v>
      </c>
      <c r="CE39" s="37">
        <f t="shared" si="46"/>
        <v>0</v>
      </c>
      <c r="CF39" s="37">
        <f t="shared" si="46"/>
        <v>0</v>
      </c>
      <c r="CG39" s="37">
        <f t="shared" si="46"/>
        <v>0</v>
      </c>
      <c r="CH39" s="37">
        <f t="shared" si="46"/>
        <v>0</v>
      </c>
      <c r="CI39" s="37">
        <f t="shared" si="46"/>
        <v>0</v>
      </c>
      <c r="CJ39" s="37">
        <f t="shared" si="46"/>
        <v>0</v>
      </c>
      <c r="CK39" s="37">
        <f t="shared" si="46"/>
        <v>0</v>
      </c>
      <c r="CL39" s="37" t="e">
        <f t="shared" si="47"/>
        <v>#N/A</v>
      </c>
      <c r="CM39" s="37" t="e">
        <f t="shared" si="47"/>
        <v>#N/A</v>
      </c>
      <c r="CN39" s="37">
        <f t="shared" si="47"/>
        <v>0</v>
      </c>
      <c r="CO39" s="37">
        <f t="shared" si="47"/>
        <v>0</v>
      </c>
      <c r="CP39" s="37">
        <f t="shared" si="47"/>
        <v>0</v>
      </c>
      <c r="CQ39" s="37">
        <f t="shared" si="47"/>
        <v>0</v>
      </c>
      <c r="CR39" s="37" t="e">
        <f t="shared" si="47"/>
        <v>#N/A</v>
      </c>
      <c r="CS39" s="37"/>
      <c r="CT39" s="37"/>
      <c r="CU39" s="37"/>
      <c r="CV39" s="37"/>
      <c r="CW39" s="37"/>
      <c r="CX39" s="37"/>
      <c r="CY39" s="37"/>
      <c r="CZ39" s="37"/>
      <c r="DA39" s="37"/>
      <c r="DB39" s="37"/>
      <c r="DC39" s="37"/>
      <c r="DD39" s="37"/>
      <c r="DE39" s="37"/>
      <c r="DF39" s="37"/>
      <c r="DG39" s="37"/>
      <c r="DH39" s="37"/>
      <c r="DI39" s="37"/>
      <c r="DJ39" s="37"/>
      <c r="DK39" s="37"/>
      <c r="DL39" s="37"/>
      <c r="DM39" s="37"/>
      <c r="DN39" s="37"/>
      <c r="DO39" s="37"/>
      <c r="DP39" s="37"/>
      <c r="DQ39" s="37"/>
      <c r="DR39" s="37"/>
      <c r="DS39" s="37"/>
      <c r="DT39" s="37"/>
      <c r="DU39" s="37"/>
      <c r="DV39" s="37"/>
    </row>
    <row r="40" spans="9:126">
      <c r="I40" s="39"/>
      <c r="J40" s="154"/>
      <c r="L40" s="39"/>
      <c r="M40" s="39"/>
      <c r="N40" s="81"/>
      <c r="S40" s="86"/>
      <c r="T40" s="86"/>
      <c r="U40" s="86"/>
      <c r="V40" s="86"/>
      <c r="W40" s="86"/>
      <c r="X40" s="86"/>
      <c r="Y40" s="86"/>
      <c r="Z40" s="86"/>
      <c r="AA40" s="86"/>
      <c r="AB40" s="86"/>
      <c r="AC40" s="86"/>
      <c r="AD40" s="86"/>
      <c r="AE40" s="86"/>
      <c r="AF40" s="86"/>
      <c r="AG40" s="86"/>
      <c r="AI40" s="39">
        <f t="shared" si="10"/>
        <v>1.0160441095671044</v>
      </c>
      <c r="AJ40" t="b">
        <f t="shared" si="9"/>
        <v>0</v>
      </c>
      <c r="AK40" s="188">
        <v>44560</v>
      </c>
      <c r="AL40" s="160">
        <f t="shared" si="11"/>
        <v>18400</v>
      </c>
      <c r="AM40" s="37">
        <v>72500</v>
      </c>
      <c r="AN40" s="158">
        <v>216.5</v>
      </c>
      <c r="AO40" s="37">
        <v>0.35</v>
      </c>
      <c r="AP40" s="160">
        <v>18400</v>
      </c>
      <c r="AQ40" s="37">
        <v>14.31</v>
      </c>
      <c r="AR40" t="s">
        <v>596</v>
      </c>
      <c r="AS40" s="159">
        <v>612</v>
      </c>
      <c r="AT40" s="37">
        <v>-0.65</v>
      </c>
      <c r="AU40" s="37">
        <v>14800</v>
      </c>
      <c r="AV40" s="37">
        <v>-3.51</v>
      </c>
      <c r="AW40" s="37">
        <v>24.67</v>
      </c>
      <c r="AX40" s="37">
        <v>3.8999999999999999E-4</v>
      </c>
      <c r="AZ40" s="175">
        <f t="shared" si="44"/>
        <v>18691.428571428572</v>
      </c>
      <c r="BA40" s="37">
        <f t="shared" si="38"/>
        <v>208280</v>
      </c>
      <c r="BB40" s="37"/>
      <c r="BC40" s="37">
        <f t="shared" si="39"/>
        <v>0</v>
      </c>
      <c r="BD40" s="37">
        <f t="shared" si="39"/>
        <v>0</v>
      </c>
      <c r="BE40" s="37">
        <f t="shared" si="39"/>
        <v>0</v>
      </c>
      <c r="BF40" s="37">
        <f t="shared" si="39"/>
        <v>0</v>
      </c>
      <c r="BG40" s="37">
        <f t="shared" si="39"/>
        <v>25680</v>
      </c>
      <c r="BH40" s="37">
        <f t="shared" si="39"/>
        <v>44200</v>
      </c>
      <c r="BI40" s="37">
        <f t="shared" si="39"/>
        <v>54550</v>
      </c>
      <c r="BJ40" s="37">
        <f t="shared" si="48"/>
        <v>0</v>
      </c>
      <c r="BK40" s="37">
        <f t="shared" si="48"/>
        <v>0</v>
      </c>
      <c r="BL40" s="37">
        <f t="shared" si="48"/>
        <v>0</v>
      </c>
      <c r="BM40" s="37">
        <f t="shared" si="48"/>
        <v>0</v>
      </c>
      <c r="BN40" s="37">
        <f t="shared" si="48"/>
        <v>0</v>
      </c>
      <c r="BO40" s="37">
        <f t="shared" si="40"/>
        <v>0</v>
      </c>
      <c r="BP40" s="37">
        <f t="shared" si="40"/>
        <v>33600</v>
      </c>
      <c r="BQ40" s="37">
        <f t="shared" si="40"/>
        <v>28000</v>
      </c>
      <c r="BR40" s="37">
        <f t="shared" si="40"/>
        <v>22250</v>
      </c>
      <c r="BS40" s="37">
        <f t="shared" si="40"/>
        <v>0</v>
      </c>
      <c r="BT40" s="37">
        <f t="shared" si="40"/>
        <v>0</v>
      </c>
      <c r="BU40" s="37">
        <f t="shared" si="40"/>
        <v>0</v>
      </c>
      <c r="BW40" s="175">
        <f t="shared" si="45"/>
        <v>40721.428571428572</v>
      </c>
      <c r="BX40" s="37">
        <f t="shared" si="41"/>
        <v>0</v>
      </c>
      <c r="BY40" s="37"/>
      <c r="BZ40" s="37" t="e">
        <f t="shared" si="46"/>
        <v>#N/A</v>
      </c>
      <c r="CA40" s="37" t="e">
        <f t="shared" si="46"/>
        <v>#N/A</v>
      </c>
      <c r="CB40" s="37" t="e">
        <f t="shared" si="46"/>
        <v>#N/A</v>
      </c>
      <c r="CC40" s="37" t="e">
        <f t="shared" si="46"/>
        <v>#N/A</v>
      </c>
      <c r="CD40" s="37">
        <f t="shared" si="46"/>
        <v>0</v>
      </c>
      <c r="CE40" s="37">
        <f t="shared" si="46"/>
        <v>0</v>
      </c>
      <c r="CF40" s="37">
        <f t="shared" si="46"/>
        <v>0</v>
      </c>
      <c r="CG40" s="37">
        <f t="shared" si="46"/>
        <v>0</v>
      </c>
      <c r="CH40" s="37">
        <f t="shared" si="46"/>
        <v>0</v>
      </c>
      <c r="CI40" s="37">
        <f t="shared" si="46"/>
        <v>0</v>
      </c>
      <c r="CJ40" s="37">
        <f t="shared" si="46"/>
        <v>0</v>
      </c>
      <c r="CK40" s="37">
        <f t="shared" si="46"/>
        <v>0</v>
      </c>
      <c r="CL40" s="37" t="e">
        <f t="shared" si="47"/>
        <v>#N/A</v>
      </c>
      <c r="CM40" s="37" t="e">
        <f t="shared" si="47"/>
        <v>#N/A</v>
      </c>
      <c r="CN40" s="37">
        <f t="shared" si="47"/>
        <v>0</v>
      </c>
      <c r="CO40" s="37">
        <f t="shared" si="47"/>
        <v>0</v>
      </c>
      <c r="CP40" s="37">
        <f t="shared" si="47"/>
        <v>0</v>
      </c>
      <c r="CQ40" s="37">
        <f t="shared" si="47"/>
        <v>0</v>
      </c>
      <c r="CR40" s="37" t="e">
        <f t="shared" si="47"/>
        <v>#N/A</v>
      </c>
      <c r="CS40" s="37"/>
      <c r="CT40" s="37"/>
      <c r="CU40" s="37"/>
      <c r="CV40" s="37"/>
      <c r="CW40" s="37"/>
      <c r="CX40" s="37"/>
      <c r="CY40" s="37"/>
      <c r="CZ40" s="37"/>
      <c r="DA40" s="37"/>
      <c r="DB40" s="37"/>
      <c r="DC40" s="37"/>
      <c r="DD40" s="37"/>
      <c r="DE40" s="37"/>
      <c r="DF40" s="37"/>
      <c r="DG40" s="37"/>
      <c r="DH40" s="37"/>
      <c r="DI40" s="37"/>
      <c r="DJ40" s="37"/>
      <c r="DK40" s="37"/>
      <c r="DL40" s="37"/>
      <c r="DM40" s="37"/>
      <c r="DN40" s="37"/>
      <c r="DO40" s="37"/>
      <c r="DP40" s="37"/>
      <c r="DQ40" s="37"/>
      <c r="DR40" s="37"/>
      <c r="DS40" s="37"/>
      <c r="DT40" s="37"/>
      <c r="DU40" s="37"/>
      <c r="DV40" s="37"/>
    </row>
    <row r="41" spans="9:126">
      <c r="I41" s="39"/>
      <c r="J41" s="154"/>
      <c r="L41" s="39"/>
      <c r="M41" s="39"/>
      <c r="N41" s="81"/>
      <c r="S41" s="86"/>
      <c r="T41" s="86"/>
      <c r="U41" s="86"/>
      <c r="V41" s="86"/>
      <c r="W41" s="86"/>
      <c r="X41" s="86"/>
      <c r="Y41" s="86"/>
      <c r="Z41" s="86"/>
      <c r="AA41" s="86"/>
      <c r="AB41" s="86"/>
      <c r="AC41" s="86"/>
      <c r="AD41" s="86"/>
      <c r="AE41" s="86"/>
      <c r="AF41" s="86"/>
      <c r="AG41" s="86"/>
      <c r="AI41" s="39">
        <f t="shared" si="10"/>
        <v>1.0188050989952759</v>
      </c>
      <c r="AJ41" t="b">
        <f t="shared" si="9"/>
        <v>0</v>
      </c>
      <c r="AK41" s="188">
        <v>44560</v>
      </c>
      <c r="AL41" s="160">
        <f t="shared" si="11"/>
        <v>18450</v>
      </c>
      <c r="AM41" s="37">
        <v>5900</v>
      </c>
      <c r="AN41" s="158">
        <v>200.65</v>
      </c>
      <c r="AO41" s="37">
        <v>0.33</v>
      </c>
      <c r="AP41" s="160">
        <v>18450</v>
      </c>
      <c r="AQ41" s="37">
        <v>14.31</v>
      </c>
      <c r="AR41" t="s">
        <v>596</v>
      </c>
      <c r="AS41" s="159">
        <v>639.29999999999995</v>
      </c>
      <c r="AT41" s="37">
        <v>-0.67</v>
      </c>
      <c r="AU41" s="37">
        <v>1950</v>
      </c>
      <c r="AV41" s="37">
        <v>-3.44</v>
      </c>
      <c r="AW41" s="37">
        <v>24.15</v>
      </c>
      <c r="AX41" s="37">
        <v>3.8000000000000002E-4</v>
      </c>
      <c r="AZ41" s="175">
        <f t="shared" si="44"/>
        <v>18711.428571428572</v>
      </c>
      <c r="BA41" s="37">
        <f t="shared" si="38"/>
        <v>208280</v>
      </c>
      <c r="BB41" s="37"/>
      <c r="BC41" s="37">
        <f t="shared" si="39"/>
        <v>0</v>
      </c>
      <c r="BD41" s="37">
        <f t="shared" si="39"/>
        <v>0</v>
      </c>
      <c r="BE41" s="37">
        <f t="shared" si="39"/>
        <v>0</v>
      </c>
      <c r="BF41" s="37">
        <f t="shared" si="39"/>
        <v>0</v>
      </c>
      <c r="BG41" s="37">
        <f t="shared" si="39"/>
        <v>25680</v>
      </c>
      <c r="BH41" s="37">
        <f t="shared" si="39"/>
        <v>44200</v>
      </c>
      <c r="BI41" s="37">
        <f t="shared" si="39"/>
        <v>54550</v>
      </c>
      <c r="BJ41" s="37">
        <f t="shared" si="48"/>
        <v>0</v>
      </c>
      <c r="BK41" s="37">
        <f t="shared" si="48"/>
        <v>0</v>
      </c>
      <c r="BL41" s="37">
        <f t="shared" si="48"/>
        <v>0</v>
      </c>
      <c r="BM41" s="37">
        <f t="shared" si="48"/>
        <v>0</v>
      </c>
      <c r="BN41" s="37">
        <f t="shared" si="48"/>
        <v>0</v>
      </c>
      <c r="BO41" s="37">
        <f t="shared" si="40"/>
        <v>0</v>
      </c>
      <c r="BP41" s="37">
        <f t="shared" si="40"/>
        <v>33600</v>
      </c>
      <c r="BQ41" s="37">
        <f t="shared" si="40"/>
        <v>28000</v>
      </c>
      <c r="BR41" s="37">
        <f t="shared" si="40"/>
        <v>22250</v>
      </c>
      <c r="BS41" s="37">
        <f t="shared" si="40"/>
        <v>0</v>
      </c>
      <c r="BT41" s="37">
        <f t="shared" si="40"/>
        <v>0</v>
      </c>
      <c r="BU41" s="37">
        <f t="shared" si="40"/>
        <v>0</v>
      </c>
      <c r="BW41" s="175">
        <f t="shared" si="45"/>
        <v>40771.428571428572</v>
      </c>
      <c r="BX41" s="37">
        <f t="shared" si="41"/>
        <v>0</v>
      </c>
      <c r="BY41" s="37"/>
      <c r="BZ41" s="37" t="e">
        <f t="shared" si="46"/>
        <v>#N/A</v>
      </c>
      <c r="CA41" s="37" t="e">
        <f t="shared" si="46"/>
        <v>#N/A</v>
      </c>
      <c r="CB41" s="37" t="e">
        <f t="shared" si="46"/>
        <v>#N/A</v>
      </c>
      <c r="CC41" s="37" t="e">
        <f t="shared" si="46"/>
        <v>#N/A</v>
      </c>
      <c r="CD41" s="37">
        <f t="shared" si="46"/>
        <v>0</v>
      </c>
      <c r="CE41" s="37">
        <f t="shared" si="46"/>
        <v>0</v>
      </c>
      <c r="CF41" s="37">
        <f t="shared" si="46"/>
        <v>0</v>
      </c>
      <c r="CG41" s="37">
        <f t="shared" si="46"/>
        <v>0</v>
      </c>
      <c r="CH41" s="37">
        <f t="shared" si="46"/>
        <v>0</v>
      </c>
      <c r="CI41" s="37">
        <f t="shared" si="46"/>
        <v>0</v>
      </c>
      <c r="CJ41" s="37">
        <f t="shared" si="46"/>
        <v>0</v>
      </c>
      <c r="CK41" s="37">
        <f t="shared" si="46"/>
        <v>0</v>
      </c>
      <c r="CL41" s="37" t="e">
        <f t="shared" si="47"/>
        <v>#N/A</v>
      </c>
      <c r="CM41" s="37" t="e">
        <f t="shared" si="47"/>
        <v>#N/A</v>
      </c>
      <c r="CN41" s="37">
        <f t="shared" si="47"/>
        <v>0</v>
      </c>
      <c r="CO41" s="37">
        <f t="shared" si="47"/>
        <v>0</v>
      </c>
      <c r="CP41" s="37">
        <f t="shared" si="47"/>
        <v>0</v>
      </c>
      <c r="CQ41" s="37">
        <f t="shared" si="47"/>
        <v>0</v>
      </c>
      <c r="CR41" s="37" t="e">
        <f t="shared" si="47"/>
        <v>#N/A</v>
      </c>
      <c r="CS41" s="37"/>
      <c r="CT41" s="37"/>
      <c r="CU41" s="37"/>
      <c r="CV41" s="37"/>
      <c r="CW41" s="37"/>
      <c r="CX41" s="37"/>
      <c r="CY41" s="37"/>
      <c r="CZ41" s="37"/>
      <c r="DA41" s="37"/>
      <c r="DB41" s="37"/>
      <c r="DC41" s="37"/>
      <c r="DD41" s="37"/>
      <c r="DE41" s="37"/>
      <c r="DF41" s="37"/>
      <c r="DG41" s="37"/>
      <c r="DH41" s="37"/>
      <c r="DI41" s="37"/>
      <c r="DJ41" s="37"/>
      <c r="DK41" s="37"/>
      <c r="DL41" s="37"/>
      <c r="DM41" s="37"/>
      <c r="DN41" s="37"/>
      <c r="DO41" s="37"/>
      <c r="DP41" s="37"/>
      <c r="DQ41" s="37"/>
      <c r="DR41" s="37"/>
      <c r="DS41" s="37"/>
      <c r="DT41" s="37"/>
      <c r="DU41" s="37"/>
      <c r="DV41" s="37"/>
    </row>
    <row r="42" spans="9:126">
      <c r="I42" s="39"/>
      <c r="J42" s="154"/>
      <c r="L42" s="39"/>
      <c r="M42" s="39"/>
      <c r="N42" s="81"/>
      <c r="S42" s="86"/>
      <c r="T42" s="86"/>
      <c r="U42" s="86"/>
      <c r="V42" s="86"/>
      <c r="W42" s="86"/>
      <c r="X42" s="86"/>
      <c r="Y42" s="86"/>
      <c r="Z42" s="86"/>
      <c r="AA42" s="86"/>
      <c r="AB42" s="86"/>
      <c r="AC42" s="86"/>
      <c r="AD42" s="86"/>
      <c r="AE42" s="86"/>
      <c r="AF42" s="86"/>
      <c r="AG42" s="86"/>
      <c r="AI42" s="39">
        <f t="shared" si="10"/>
        <v>1.0215660884234474</v>
      </c>
      <c r="AJ42" t="b">
        <f t="shared" si="9"/>
        <v>0</v>
      </c>
      <c r="AK42" s="188">
        <v>44560</v>
      </c>
      <c r="AL42" s="160">
        <f t="shared" si="11"/>
        <v>18500</v>
      </c>
      <c r="AM42" s="37">
        <v>722100</v>
      </c>
      <c r="AN42" s="158">
        <v>180.8</v>
      </c>
      <c r="AO42" s="37">
        <v>0.31</v>
      </c>
      <c r="AP42" s="160">
        <v>18500</v>
      </c>
      <c r="AQ42" s="37">
        <v>14.11</v>
      </c>
      <c r="AR42" t="s">
        <v>596</v>
      </c>
      <c r="AS42" s="159">
        <v>675.25</v>
      </c>
      <c r="AT42" s="37">
        <v>-0.69</v>
      </c>
      <c r="AU42" s="37">
        <v>524050</v>
      </c>
      <c r="AV42" s="37">
        <v>-3.3</v>
      </c>
      <c r="AW42" s="37">
        <v>23.49</v>
      </c>
      <c r="AX42" s="37">
        <v>3.6999999999999999E-4</v>
      </c>
      <c r="AZ42" s="175">
        <f t="shared" si="44"/>
        <v>18731.428571428572</v>
      </c>
      <c r="BA42" s="37">
        <f t="shared" si="38"/>
        <v>208280</v>
      </c>
      <c r="BB42" s="37"/>
      <c r="BC42" s="37">
        <f t="shared" si="39"/>
        <v>0</v>
      </c>
      <c r="BD42" s="37">
        <f t="shared" si="39"/>
        <v>0</v>
      </c>
      <c r="BE42" s="37">
        <f t="shared" si="39"/>
        <v>0</v>
      </c>
      <c r="BF42" s="37">
        <f t="shared" si="39"/>
        <v>0</v>
      </c>
      <c r="BG42" s="37">
        <f t="shared" si="39"/>
        <v>25680</v>
      </c>
      <c r="BH42" s="37">
        <f t="shared" si="39"/>
        <v>44200</v>
      </c>
      <c r="BI42" s="37">
        <f t="shared" si="39"/>
        <v>54550</v>
      </c>
      <c r="BJ42" s="37">
        <f t="shared" si="48"/>
        <v>0</v>
      </c>
      <c r="BK42" s="37">
        <f t="shared" si="48"/>
        <v>0</v>
      </c>
      <c r="BL42" s="37">
        <f t="shared" si="48"/>
        <v>0</v>
      </c>
      <c r="BM42" s="37">
        <f t="shared" si="48"/>
        <v>0</v>
      </c>
      <c r="BN42" s="37">
        <f t="shared" si="48"/>
        <v>0</v>
      </c>
      <c r="BO42" s="37">
        <f t="shared" si="40"/>
        <v>0</v>
      </c>
      <c r="BP42" s="37">
        <f t="shared" si="40"/>
        <v>33600</v>
      </c>
      <c r="BQ42" s="37">
        <f t="shared" si="40"/>
        <v>28000</v>
      </c>
      <c r="BR42" s="37">
        <f t="shared" si="40"/>
        <v>22250</v>
      </c>
      <c r="BS42" s="37">
        <f t="shared" si="40"/>
        <v>0</v>
      </c>
      <c r="BT42" s="37">
        <f t="shared" si="40"/>
        <v>0</v>
      </c>
      <c r="BU42" s="37">
        <f t="shared" si="40"/>
        <v>0</v>
      </c>
      <c r="BW42" s="175">
        <f t="shared" si="45"/>
        <v>40821.428571428572</v>
      </c>
      <c r="BX42" s="37">
        <f t="shared" si="41"/>
        <v>0</v>
      </c>
      <c r="BY42" s="37"/>
      <c r="BZ42" s="37" t="e">
        <f t="shared" ref="BZ42:CK54" si="49">IF(ISBLANK(BZ$2),0,(MAX(BZ$2-$BW42,0)-IF(ISNUMBER(BZ$4),BZ$4,BZ$3))*BZ$5)</f>
        <v>#N/A</v>
      </c>
      <c r="CA42" s="37" t="e">
        <f t="shared" si="49"/>
        <v>#N/A</v>
      </c>
      <c r="CB42" s="37" t="e">
        <f t="shared" si="49"/>
        <v>#N/A</v>
      </c>
      <c r="CC42" s="37" t="e">
        <f t="shared" si="49"/>
        <v>#N/A</v>
      </c>
      <c r="CD42" s="37">
        <f t="shared" si="49"/>
        <v>0</v>
      </c>
      <c r="CE42" s="37">
        <f t="shared" si="49"/>
        <v>0</v>
      </c>
      <c r="CF42" s="37">
        <f t="shared" si="49"/>
        <v>0</v>
      </c>
      <c r="CG42" s="37">
        <f t="shared" si="49"/>
        <v>0</v>
      </c>
      <c r="CH42" s="37">
        <f t="shared" si="49"/>
        <v>0</v>
      </c>
      <c r="CI42" s="37">
        <f t="shared" si="49"/>
        <v>0</v>
      </c>
      <c r="CJ42" s="37">
        <f t="shared" si="49"/>
        <v>0</v>
      </c>
      <c r="CK42" s="37">
        <f t="shared" si="49"/>
        <v>0</v>
      </c>
      <c r="CL42" s="37" t="e">
        <f t="shared" ref="CL42:CR54" si="50">IF(ISBLANK(CL$2),0,(MAX($BW42-CL$2,0)-IF(ISNUMBER(CL$4),CL$4,CL$3))*CL$5)</f>
        <v>#N/A</v>
      </c>
      <c r="CM42" s="37" t="e">
        <f t="shared" si="50"/>
        <v>#N/A</v>
      </c>
      <c r="CN42" s="37">
        <f t="shared" si="50"/>
        <v>0</v>
      </c>
      <c r="CO42" s="37">
        <f t="shared" si="50"/>
        <v>0</v>
      </c>
      <c r="CP42" s="37">
        <f t="shared" si="50"/>
        <v>0</v>
      </c>
      <c r="CQ42" s="37">
        <f t="shared" si="50"/>
        <v>0</v>
      </c>
      <c r="CR42" s="37" t="e">
        <f t="shared" si="50"/>
        <v>#N/A</v>
      </c>
      <c r="CS42" s="37"/>
      <c r="CT42" s="37"/>
      <c r="CU42" s="37"/>
      <c r="CV42" s="37"/>
      <c r="CW42" s="37"/>
      <c r="CX42" s="37"/>
      <c r="CY42" s="37"/>
      <c r="CZ42" s="37"/>
      <c r="DA42" s="37"/>
      <c r="DB42" s="37"/>
      <c r="DC42" s="37"/>
      <c r="DD42" s="37"/>
      <c r="DE42" s="37"/>
      <c r="DF42" s="37"/>
      <c r="DG42" s="37"/>
      <c r="DH42" s="37"/>
      <c r="DI42" s="37"/>
      <c r="DJ42" s="37"/>
      <c r="DK42" s="37"/>
      <c r="DL42" s="37"/>
      <c r="DM42" s="37"/>
      <c r="DN42" s="37"/>
      <c r="DO42" s="37"/>
      <c r="DP42" s="37"/>
      <c r="DQ42" s="37"/>
      <c r="DR42" s="37"/>
      <c r="DS42" s="37"/>
      <c r="DT42" s="37"/>
      <c r="DU42" s="37"/>
      <c r="DV42" s="37"/>
    </row>
    <row r="43" spans="9:126">
      <c r="I43" s="39"/>
      <c r="J43" s="154"/>
      <c r="L43" s="39"/>
      <c r="M43" s="39"/>
      <c r="N43" s="81"/>
      <c r="S43" s="86"/>
      <c r="T43" s="86"/>
      <c r="U43" s="86"/>
      <c r="V43" s="86"/>
      <c r="W43" s="86"/>
      <c r="X43" s="86"/>
      <c r="Y43" s="86"/>
      <c r="Z43" s="86"/>
      <c r="AA43" s="86"/>
      <c r="AB43" s="86"/>
      <c r="AC43" s="86"/>
      <c r="AD43" s="86"/>
      <c r="AE43" s="86"/>
      <c r="AF43" s="86"/>
      <c r="AG43" s="86"/>
      <c r="AI43" s="39">
        <f t="shared" si="10"/>
        <v>1.0243270778516189</v>
      </c>
      <c r="AJ43" t="b">
        <f t="shared" si="9"/>
        <v>0</v>
      </c>
      <c r="AK43" s="188">
        <v>44560</v>
      </c>
      <c r="AL43" s="160">
        <f t="shared" si="11"/>
        <v>18550</v>
      </c>
      <c r="AM43" s="37">
        <v>2600</v>
      </c>
      <c r="AN43" s="158">
        <v>170.95</v>
      </c>
      <c r="AO43" s="37">
        <v>0.28999999999999998</v>
      </c>
      <c r="AP43" s="160">
        <v>18550</v>
      </c>
      <c r="AQ43" s="37">
        <v>14.29</v>
      </c>
      <c r="AR43" t="s">
        <v>596</v>
      </c>
      <c r="AS43" s="159">
        <v>698.55</v>
      </c>
      <c r="AT43" s="37">
        <v>-0.71</v>
      </c>
      <c r="AU43" s="37">
        <v>500</v>
      </c>
      <c r="AV43" s="37">
        <v>-3.26</v>
      </c>
      <c r="AW43" s="37">
        <v>22.95</v>
      </c>
      <c r="AX43" s="37">
        <v>3.6000000000000002E-4</v>
      </c>
      <c r="AZ43" s="175">
        <f t="shared" si="44"/>
        <v>18751.428571428572</v>
      </c>
      <c r="BA43" s="37">
        <f t="shared" si="38"/>
        <v>208280</v>
      </c>
      <c r="BB43" s="37"/>
      <c r="BC43" s="37">
        <f t="shared" si="39"/>
        <v>0</v>
      </c>
      <c r="BD43" s="37">
        <f t="shared" si="39"/>
        <v>0</v>
      </c>
      <c r="BE43" s="37">
        <f t="shared" si="39"/>
        <v>0</v>
      </c>
      <c r="BF43" s="37">
        <f t="shared" si="39"/>
        <v>0</v>
      </c>
      <c r="BG43" s="37">
        <f t="shared" si="39"/>
        <v>25680</v>
      </c>
      <c r="BH43" s="37">
        <f t="shared" si="39"/>
        <v>44200</v>
      </c>
      <c r="BI43" s="37">
        <f t="shared" si="39"/>
        <v>54550</v>
      </c>
      <c r="BJ43" s="37">
        <f t="shared" si="48"/>
        <v>0</v>
      </c>
      <c r="BK43" s="37">
        <f t="shared" si="48"/>
        <v>0</v>
      </c>
      <c r="BL43" s="37">
        <f t="shared" si="48"/>
        <v>0</v>
      </c>
      <c r="BM43" s="37">
        <f t="shared" si="48"/>
        <v>0</v>
      </c>
      <c r="BN43" s="37">
        <f t="shared" si="48"/>
        <v>0</v>
      </c>
      <c r="BO43" s="37">
        <f t="shared" si="40"/>
        <v>0</v>
      </c>
      <c r="BP43" s="37">
        <f t="shared" si="40"/>
        <v>33600</v>
      </c>
      <c r="BQ43" s="37">
        <f t="shared" si="40"/>
        <v>28000</v>
      </c>
      <c r="BR43" s="37">
        <f t="shared" si="40"/>
        <v>22250</v>
      </c>
      <c r="BS43" s="37">
        <f t="shared" si="40"/>
        <v>0</v>
      </c>
      <c r="BT43" s="37">
        <f t="shared" si="40"/>
        <v>0</v>
      </c>
      <c r="BU43" s="37">
        <f t="shared" si="40"/>
        <v>0</v>
      </c>
      <c r="BW43" s="175">
        <f t="shared" si="45"/>
        <v>40871.428571428572</v>
      </c>
      <c r="BX43" s="37">
        <f t="shared" si="41"/>
        <v>0</v>
      </c>
      <c r="BY43" s="37"/>
      <c r="BZ43" s="37" t="e">
        <f t="shared" si="49"/>
        <v>#N/A</v>
      </c>
      <c r="CA43" s="37" t="e">
        <f t="shared" si="49"/>
        <v>#N/A</v>
      </c>
      <c r="CB43" s="37" t="e">
        <f t="shared" si="49"/>
        <v>#N/A</v>
      </c>
      <c r="CC43" s="37" t="e">
        <f t="shared" si="49"/>
        <v>#N/A</v>
      </c>
      <c r="CD43" s="37">
        <f t="shared" si="49"/>
        <v>0</v>
      </c>
      <c r="CE43" s="37">
        <f t="shared" si="49"/>
        <v>0</v>
      </c>
      <c r="CF43" s="37">
        <f t="shared" si="49"/>
        <v>0</v>
      </c>
      <c r="CG43" s="37">
        <f t="shared" si="49"/>
        <v>0</v>
      </c>
      <c r="CH43" s="37">
        <f t="shared" si="49"/>
        <v>0</v>
      </c>
      <c r="CI43" s="37">
        <f t="shared" si="49"/>
        <v>0</v>
      </c>
      <c r="CJ43" s="37">
        <f t="shared" si="49"/>
        <v>0</v>
      </c>
      <c r="CK43" s="37">
        <f t="shared" si="49"/>
        <v>0</v>
      </c>
      <c r="CL43" s="37" t="e">
        <f t="shared" si="50"/>
        <v>#N/A</v>
      </c>
      <c r="CM43" s="37" t="e">
        <f t="shared" si="50"/>
        <v>#N/A</v>
      </c>
      <c r="CN43" s="37">
        <f t="shared" si="50"/>
        <v>0</v>
      </c>
      <c r="CO43" s="37">
        <f t="shared" si="50"/>
        <v>0</v>
      </c>
      <c r="CP43" s="37">
        <f t="shared" si="50"/>
        <v>0</v>
      </c>
      <c r="CQ43" s="37">
        <f t="shared" si="50"/>
        <v>0</v>
      </c>
      <c r="CR43" s="37" t="e">
        <f t="shared" si="50"/>
        <v>#N/A</v>
      </c>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row>
    <row r="44" spans="9:126">
      <c r="I44" s="39"/>
      <c r="J44" s="154"/>
      <c r="L44" s="39"/>
      <c r="M44" s="39"/>
      <c r="N44" s="81"/>
      <c r="S44" s="86"/>
      <c r="T44" s="86"/>
      <c r="U44" s="86"/>
      <c r="V44" s="86"/>
      <c r="W44" s="86"/>
      <c r="X44" s="86"/>
      <c r="Y44" s="86"/>
      <c r="Z44" s="86"/>
      <c r="AA44" s="86"/>
      <c r="AB44" s="86"/>
      <c r="AC44" s="86"/>
      <c r="AD44" s="86"/>
      <c r="AE44" s="86"/>
      <c r="AF44" s="86"/>
      <c r="AG44" s="86"/>
      <c r="AI44" s="39">
        <f t="shared" si="10"/>
        <v>1.0270880672797904</v>
      </c>
      <c r="AJ44" t="b">
        <f t="shared" si="9"/>
        <v>0</v>
      </c>
      <c r="AK44" s="188">
        <v>44560</v>
      </c>
      <c r="AL44" s="160">
        <f t="shared" si="11"/>
        <v>18600</v>
      </c>
      <c r="AM44" s="37">
        <v>106550</v>
      </c>
      <c r="AN44" s="158">
        <v>152.1</v>
      </c>
      <c r="AO44" s="37">
        <v>0.27</v>
      </c>
      <c r="AP44" s="160">
        <v>18600</v>
      </c>
      <c r="AQ44" s="37">
        <v>14.04</v>
      </c>
      <c r="AR44" t="s">
        <v>596</v>
      </c>
      <c r="AS44" s="159">
        <v>742.6</v>
      </c>
      <c r="AT44" s="37">
        <v>-0.73</v>
      </c>
      <c r="AU44" s="37">
        <v>12150</v>
      </c>
      <c r="AV44" s="37">
        <v>-3.09</v>
      </c>
      <c r="AW44" s="37">
        <v>22.15</v>
      </c>
      <c r="AX44" s="37">
        <v>3.5E-4</v>
      </c>
      <c r="AZ44" s="175">
        <f t="shared" si="44"/>
        <v>18771.428571428572</v>
      </c>
      <c r="BA44" s="37">
        <f t="shared" si="38"/>
        <v>208280</v>
      </c>
      <c r="BB44" s="37"/>
      <c r="BC44" s="37">
        <f t="shared" si="39"/>
        <v>0</v>
      </c>
      <c r="BD44" s="37">
        <f t="shared" si="39"/>
        <v>0</v>
      </c>
      <c r="BE44" s="37">
        <f t="shared" si="39"/>
        <v>0</v>
      </c>
      <c r="BF44" s="37">
        <f t="shared" si="39"/>
        <v>0</v>
      </c>
      <c r="BG44" s="37">
        <f t="shared" si="39"/>
        <v>25680</v>
      </c>
      <c r="BH44" s="37">
        <f t="shared" si="39"/>
        <v>44200</v>
      </c>
      <c r="BI44" s="37">
        <f t="shared" si="39"/>
        <v>54550</v>
      </c>
      <c r="BJ44" s="37">
        <f t="shared" si="48"/>
        <v>0</v>
      </c>
      <c r="BK44" s="37">
        <f t="shared" si="48"/>
        <v>0</v>
      </c>
      <c r="BL44" s="37">
        <f t="shared" si="48"/>
        <v>0</v>
      </c>
      <c r="BM44" s="37">
        <f t="shared" si="48"/>
        <v>0</v>
      </c>
      <c r="BN44" s="37">
        <f t="shared" si="48"/>
        <v>0</v>
      </c>
      <c r="BO44" s="37">
        <f t="shared" si="40"/>
        <v>0</v>
      </c>
      <c r="BP44" s="37">
        <f t="shared" si="40"/>
        <v>33600</v>
      </c>
      <c r="BQ44" s="37">
        <f t="shared" si="40"/>
        <v>28000</v>
      </c>
      <c r="BR44" s="37">
        <f t="shared" si="40"/>
        <v>22250</v>
      </c>
      <c r="BS44" s="37">
        <f t="shared" si="40"/>
        <v>0</v>
      </c>
      <c r="BT44" s="37">
        <f t="shared" si="40"/>
        <v>0</v>
      </c>
      <c r="BU44" s="37">
        <f t="shared" si="40"/>
        <v>0</v>
      </c>
      <c r="BW44" s="175">
        <f t="shared" si="45"/>
        <v>40921.428571428572</v>
      </c>
      <c r="BX44" s="37">
        <f t="shared" si="41"/>
        <v>0</v>
      </c>
      <c r="BY44" s="37"/>
      <c r="BZ44" s="37" t="e">
        <f t="shared" si="49"/>
        <v>#N/A</v>
      </c>
      <c r="CA44" s="37" t="e">
        <f t="shared" si="49"/>
        <v>#N/A</v>
      </c>
      <c r="CB44" s="37" t="e">
        <f t="shared" si="49"/>
        <v>#N/A</v>
      </c>
      <c r="CC44" s="37" t="e">
        <f t="shared" si="49"/>
        <v>#N/A</v>
      </c>
      <c r="CD44" s="37">
        <f t="shared" si="49"/>
        <v>0</v>
      </c>
      <c r="CE44" s="37">
        <f t="shared" si="49"/>
        <v>0</v>
      </c>
      <c r="CF44" s="37">
        <f t="shared" si="49"/>
        <v>0</v>
      </c>
      <c r="CG44" s="37">
        <f t="shared" si="49"/>
        <v>0</v>
      </c>
      <c r="CH44" s="37">
        <f t="shared" si="49"/>
        <v>0</v>
      </c>
      <c r="CI44" s="37">
        <f t="shared" si="49"/>
        <v>0</v>
      </c>
      <c r="CJ44" s="37">
        <f t="shared" si="49"/>
        <v>0</v>
      </c>
      <c r="CK44" s="37">
        <f t="shared" si="49"/>
        <v>0</v>
      </c>
      <c r="CL44" s="37" t="e">
        <f t="shared" si="50"/>
        <v>#N/A</v>
      </c>
      <c r="CM44" s="37" t="e">
        <f t="shared" si="50"/>
        <v>#N/A</v>
      </c>
      <c r="CN44" s="37">
        <f t="shared" si="50"/>
        <v>0</v>
      </c>
      <c r="CO44" s="37">
        <f t="shared" si="50"/>
        <v>0</v>
      </c>
      <c r="CP44" s="37">
        <f t="shared" si="50"/>
        <v>0</v>
      </c>
      <c r="CQ44" s="37">
        <f t="shared" si="50"/>
        <v>0</v>
      </c>
      <c r="CR44" s="37" t="e">
        <f t="shared" si="50"/>
        <v>#N/A</v>
      </c>
      <c r="CS44" s="37"/>
      <c r="CT44" s="37"/>
      <c r="CU44" s="37"/>
      <c r="CV44" s="37"/>
      <c r="CW44" s="37"/>
      <c r="CX44" s="37"/>
      <c r="CY44" s="37"/>
      <c r="CZ44" s="37"/>
      <c r="DA44" s="37"/>
      <c r="DB44" s="37"/>
      <c r="DC44" s="37"/>
      <c r="DD44" s="37"/>
      <c r="DE44" s="37"/>
      <c r="DF44" s="37"/>
      <c r="DG44" s="37"/>
      <c r="DH44" s="37"/>
      <c r="DI44" s="37"/>
      <c r="DJ44" s="37"/>
      <c r="DK44" s="37"/>
      <c r="DL44" s="37"/>
      <c r="DM44" s="37"/>
      <c r="DN44" s="37"/>
      <c r="DO44" s="37"/>
      <c r="DP44" s="37"/>
      <c r="DQ44" s="37"/>
      <c r="DR44" s="37"/>
      <c r="DS44" s="37"/>
      <c r="DT44" s="37"/>
      <c r="DU44" s="37"/>
      <c r="DV44" s="37"/>
    </row>
    <row r="45" spans="9:126">
      <c r="I45" s="39"/>
      <c r="J45" s="154"/>
      <c r="L45" s="39"/>
      <c r="M45" s="39"/>
      <c r="N45" s="81"/>
      <c r="S45" s="86"/>
      <c r="T45" s="86"/>
      <c r="U45" s="86"/>
      <c r="V45" s="86"/>
      <c r="W45" s="86"/>
      <c r="X45" s="86"/>
      <c r="Y45" s="86"/>
      <c r="Z45" s="86"/>
      <c r="AA45" s="86"/>
      <c r="AB45" s="86"/>
      <c r="AC45" s="86"/>
      <c r="AD45" s="86"/>
      <c r="AE45" s="86"/>
      <c r="AF45" s="86"/>
      <c r="AG45" s="86"/>
      <c r="AI45" s="39">
        <f t="shared" si="10"/>
        <v>1.0298490567079619</v>
      </c>
      <c r="AJ45" t="b">
        <f t="shared" si="9"/>
        <v>0</v>
      </c>
      <c r="AK45" s="188">
        <v>44560</v>
      </c>
      <c r="AL45" s="160">
        <f t="shared" si="11"/>
        <v>18650</v>
      </c>
      <c r="AM45" s="37">
        <v>4250</v>
      </c>
      <c r="AN45" s="158">
        <v>108.7</v>
      </c>
      <c r="AO45" s="37">
        <v>0.23</v>
      </c>
      <c r="AP45" s="160">
        <v>18650</v>
      </c>
      <c r="AQ45" s="37">
        <v>12.55</v>
      </c>
      <c r="AR45" t="s">
        <v>596</v>
      </c>
      <c r="AS45" s="159">
        <v>781.7</v>
      </c>
      <c r="AT45" s="37">
        <v>-0.77</v>
      </c>
      <c r="AU45" s="37">
        <v>400</v>
      </c>
      <c r="AV45" s="37">
        <v>-2.52</v>
      </c>
      <c r="AW45" s="37">
        <v>20.21</v>
      </c>
      <c r="AX45" s="37">
        <v>3.6000000000000002E-4</v>
      </c>
      <c r="AZ45" s="175">
        <f t="shared" si="44"/>
        <v>18791.428571428572</v>
      </c>
      <c r="BA45" s="37">
        <f t="shared" si="38"/>
        <v>208280</v>
      </c>
      <c r="BB45" s="37"/>
      <c r="BC45" s="37">
        <f t="shared" si="39"/>
        <v>0</v>
      </c>
      <c r="BD45" s="37">
        <f t="shared" si="39"/>
        <v>0</v>
      </c>
      <c r="BE45" s="37">
        <f t="shared" si="39"/>
        <v>0</v>
      </c>
      <c r="BF45" s="37">
        <f t="shared" si="39"/>
        <v>0</v>
      </c>
      <c r="BG45" s="37">
        <f t="shared" si="39"/>
        <v>25680</v>
      </c>
      <c r="BH45" s="37">
        <f t="shared" si="39"/>
        <v>44200</v>
      </c>
      <c r="BI45" s="37">
        <f t="shared" si="39"/>
        <v>54550</v>
      </c>
      <c r="BJ45" s="37">
        <f t="shared" si="48"/>
        <v>0</v>
      </c>
      <c r="BK45" s="37">
        <f t="shared" si="48"/>
        <v>0</v>
      </c>
      <c r="BL45" s="37">
        <f t="shared" si="48"/>
        <v>0</v>
      </c>
      <c r="BM45" s="37">
        <f t="shared" si="48"/>
        <v>0</v>
      </c>
      <c r="BN45" s="37">
        <f t="shared" si="48"/>
        <v>0</v>
      </c>
      <c r="BO45" s="37">
        <f t="shared" si="40"/>
        <v>0</v>
      </c>
      <c r="BP45" s="37">
        <f t="shared" si="40"/>
        <v>33600</v>
      </c>
      <c r="BQ45" s="37">
        <f t="shared" si="40"/>
        <v>28000</v>
      </c>
      <c r="BR45" s="37">
        <f t="shared" si="40"/>
        <v>22250</v>
      </c>
      <c r="BS45" s="37">
        <f t="shared" si="40"/>
        <v>0</v>
      </c>
      <c r="BT45" s="37">
        <f t="shared" si="40"/>
        <v>0</v>
      </c>
      <c r="BU45" s="37">
        <f t="shared" si="40"/>
        <v>0</v>
      </c>
      <c r="BW45" s="175">
        <f t="shared" si="45"/>
        <v>40971.428571428572</v>
      </c>
      <c r="BX45" s="37">
        <f t="shared" si="41"/>
        <v>0</v>
      </c>
      <c r="BY45" s="37"/>
      <c r="BZ45" s="37" t="e">
        <f t="shared" si="49"/>
        <v>#N/A</v>
      </c>
      <c r="CA45" s="37" t="e">
        <f t="shared" si="49"/>
        <v>#N/A</v>
      </c>
      <c r="CB45" s="37" t="e">
        <f t="shared" si="49"/>
        <v>#N/A</v>
      </c>
      <c r="CC45" s="37" t="e">
        <f t="shared" si="49"/>
        <v>#N/A</v>
      </c>
      <c r="CD45" s="37">
        <f t="shared" si="49"/>
        <v>0</v>
      </c>
      <c r="CE45" s="37">
        <f t="shared" si="49"/>
        <v>0</v>
      </c>
      <c r="CF45" s="37">
        <f t="shared" si="49"/>
        <v>0</v>
      </c>
      <c r="CG45" s="37">
        <f t="shared" si="49"/>
        <v>0</v>
      </c>
      <c r="CH45" s="37">
        <f t="shared" si="49"/>
        <v>0</v>
      </c>
      <c r="CI45" s="37">
        <f t="shared" si="49"/>
        <v>0</v>
      </c>
      <c r="CJ45" s="37">
        <f t="shared" si="49"/>
        <v>0</v>
      </c>
      <c r="CK45" s="37">
        <f t="shared" si="49"/>
        <v>0</v>
      </c>
      <c r="CL45" s="37" t="e">
        <f t="shared" si="50"/>
        <v>#N/A</v>
      </c>
      <c r="CM45" s="37" t="e">
        <f t="shared" si="50"/>
        <v>#N/A</v>
      </c>
      <c r="CN45" s="37">
        <f t="shared" si="50"/>
        <v>0</v>
      </c>
      <c r="CO45" s="37">
        <f t="shared" si="50"/>
        <v>0</v>
      </c>
      <c r="CP45" s="37">
        <f t="shared" si="50"/>
        <v>0</v>
      </c>
      <c r="CQ45" s="37">
        <f t="shared" si="50"/>
        <v>0</v>
      </c>
      <c r="CR45" s="37" t="e">
        <f t="shared" si="50"/>
        <v>#N/A</v>
      </c>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row>
    <row r="46" spans="9:126">
      <c r="I46" s="39"/>
      <c r="J46" s="154"/>
      <c r="L46" s="39"/>
      <c r="M46" s="39"/>
      <c r="N46" s="81"/>
      <c r="S46" s="86"/>
      <c r="T46" s="86"/>
      <c r="U46" s="86"/>
      <c r="V46" s="86"/>
      <c r="W46" s="86"/>
      <c r="X46" s="86"/>
      <c r="Y46" s="86"/>
      <c r="Z46" s="86"/>
      <c r="AA46" s="86"/>
      <c r="AB46" s="86"/>
      <c r="AC46" s="86"/>
      <c r="AD46" s="86"/>
      <c r="AE46" s="86"/>
      <c r="AF46" s="86"/>
      <c r="AG46" s="86"/>
      <c r="AI46" s="39">
        <f t="shared" si="10"/>
        <v>1.0326100461361334</v>
      </c>
      <c r="AJ46" t="b">
        <f t="shared" si="9"/>
        <v>0</v>
      </c>
      <c r="AK46" s="188">
        <v>44560</v>
      </c>
      <c r="AL46" s="160">
        <f t="shared" si="11"/>
        <v>18700</v>
      </c>
      <c r="AM46" s="37">
        <v>208800</v>
      </c>
      <c r="AN46" s="158">
        <v>126.2</v>
      </c>
      <c r="AO46" s="37">
        <v>0.24</v>
      </c>
      <c r="AP46" s="160">
        <v>18700</v>
      </c>
      <c r="AQ46" s="37">
        <v>13.94</v>
      </c>
      <c r="AR46" t="s">
        <v>596</v>
      </c>
      <c r="AS46" s="159">
        <v>817.3</v>
      </c>
      <c r="AT46" s="37">
        <v>-0.76</v>
      </c>
      <c r="AU46" s="37">
        <v>9200</v>
      </c>
      <c r="AV46" s="37">
        <v>-2.86</v>
      </c>
      <c r="AW46" s="37">
        <v>20.61</v>
      </c>
      <c r="AX46" s="37">
        <v>3.3E-4</v>
      </c>
      <c r="AZ46" s="175">
        <f t="shared" si="44"/>
        <v>18811.428571428572</v>
      </c>
      <c r="BA46" s="37">
        <f t="shared" si="38"/>
        <v>208280</v>
      </c>
      <c r="BB46" s="37"/>
      <c r="BC46" s="37">
        <f t="shared" si="39"/>
        <v>0</v>
      </c>
      <c r="BD46" s="37">
        <f t="shared" si="39"/>
        <v>0</v>
      </c>
      <c r="BE46" s="37">
        <f t="shared" si="39"/>
        <v>0</v>
      </c>
      <c r="BF46" s="37">
        <f t="shared" si="39"/>
        <v>0</v>
      </c>
      <c r="BG46" s="37">
        <f t="shared" si="39"/>
        <v>25680</v>
      </c>
      <c r="BH46" s="37">
        <f t="shared" si="39"/>
        <v>44200</v>
      </c>
      <c r="BI46" s="37">
        <f t="shared" si="39"/>
        <v>54550</v>
      </c>
      <c r="BJ46" s="37">
        <f t="shared" si="48"/>
        <v>0</v>
      </c>
      <c r="BK46" s="37">
        <f t="shared" si="48"/>
        <v>0</v>
      </c>
      <c r="BL46" s="37">
        <f t="shared" si="48"/>
        <v>0</v>
      </c>
      <c r="BM46" s="37">
        <f t="shared" si="48"/>
        <v>0</v>
      </c>
      <c r="BN46" s="37">
        <f t="shared" si="48"/>
        <v>0</v>
      </c>
      <c r="BO46" s="37">
        <f t="shared" si="40"/>
        <v>0</v>
      </c>
      <c r="BP46" s="37">
        <f t="shared" si="40"/>
        <v>33600</v>
      </c>
      <c r="BQ46" s="37">
        <f t="shared" si="40"/>
        <v>28000</v>
      </c>
      <c r="BR46" s="37">
        <f t="shared" si="40"/>
        <v>22250</v>
      </c>
      <c r="BS46" s="37">
        <f t="shared" si="40"/>
        <v>0</v>
      </c>
      <c r="BT46" s="37">
        <f t="shared" si="40"/>
        <v>0</v>
      </c>
      <c r="BU46" s="37">
        <f t="shared" si="40"/>
        <v>0</v>
      </c>
      <c r="BW46" s="175">
        <f t="shared" si="45"/>
        <v>41021.428571428572</v>
      </c>
      <c r="BX46" s="37">
        <f t="shared" si="41"/>
        <v>0</v>
      </c>
      <c r="BY46" s="37"/>
      <c r="BZ46" s="37" t="e">
        <f t="shared" si="49"/>
        <v>#N/A</v>
      </c>
      <c r="CA46" s="37" t="e">
        <f t="shared" si="49"/>
        <v>#N/A</v>
      </c>
      <c r="CB46" s="37" t="e">
        <f t="shared" si="49"/>
        <v>#N/A</v>
      </c>
      <c r="CC46" s="37" t="e">
        <f t="shared" si="49"/>
        <v>#N/A</v>
      </c>
      <c r="CD46" s="37">
        <f t="shared" si="49"/>
        <v>0</v>
      </c>
      <c r="CE46" s="37">
        <f t="shared" si="49"/>
        <v>0</v>
      </c>
      <c r="CF46" s="37">
        <f t="shared" si="49"/>
        <v>0</v>
      </c>
      <c r="CG46" s="37">
        <f t="shared" si="49"/>
        <v>0</v>
      </c>
      <c r="CH46" s="37">
        <f t="shared" si="49"/>
        <v>0</v>
      </c>
      <c r="CI46" s="37">
        <f t="shared" si="49"/>
        <v>0</v>
      </c>
      <c r="CJ46" s="37">
        <f t="shared" si="49"/>
        <v>0</v>
      </c>
      <c r="CK46" s="37">
        <f t="shared" si="49"/>
        <v>0</v>
      </c>
      <c r="CL46" s="37" t="e">
        <f t="shared" si="50"/>
        <v>#N/A</v>
      </c>
      <c r="CM46" s="37" t="e">
        <f t="shared" si="50"/>
        <v>#N/A</v>
      </c>
      <c r="CN46" s="37">
        <f t="shared" si="50"/>
        <v>0</v>
      </c>
      <c r="CO46" s="37">
        <f t="shared" si="50"/>
        <v>0</v>
      </c>
      <c r="CP46" s="37">
        <f t="shared" si="50"/>
        <v>0</v>
      </c>
      <c r="CQ46" s="37">
        <f t="shared" si="50"/>
        <v>0</v>
      </c>
      <c r="CR46" s="37" t="e">
        <f t="shared" si="50"/>
        <v>#N/A</v>
      </c>
      <c r="CS46" s="37"/>
      <c r="CT46" s="37"/>
      <c r="CU46" s="37"/>
      <c r="CV46" s="37"/>
      <c r="CW46" s="37"/>
      <c r="CX46" s="37"/>
      <c r="CY46" s="37"/>
      <c r="CZ46" s="37"/>
      <c r="DA46" s="37"/>
      <c r="DB46" s="37"/>
      <c r="DC46" s="37"/>
      <c r="DD46" s="37"/>
      <c r="DE46" s="37"/>
      <c r="DF46" s="37"/>
      <c r="DG46" s="37"/>
      <c r="DH46" s="37"/>
      <c r="DI46" s="37"/>
      <c r="DJ46" s="37"/>
      <c r="DK46" s="37"/>
      <c r="DL46" s="37"/>
      <c r="DM46" s="37"/>
      <c r="DN46" s="37"/>
      <c r="DO46" s="37"/>
      <c r="DP46" s="37"/>
      <c r="DQ46" s="37"/>
      <c r="DR46" s="37"/>
      <c r="DS46" s="37"/>
      <c r="DT46" s="37"/>
      <c r="DU46" s="37"/>
      <c r="DV46" s="37"/>
    </row>
    <row r="47" spans="9:126">
      <c r="I47" s="39"/>
      <c r="J47" s="154"/>
      <c r="L47" s="39"/>
      <c r="M47" s="39"/>
      <c r="N47" s="81"/>
      <c r="S47" s="86"/>
      <c r="T47" s="86"/>
      <c r="U47" s="86"/>
      <c r="V47" s="86"/>
      <c r="W47" s="86"/>
      <c r="X47" s="86"/>
      <c r="Y47" s="86"/>
      <c r="Z47" s="86"/>
      <c r="AA47" s="86"/>
      <c r="AB47" s="86"/>
      <c r="AC47" s="86"/>
      <c r="AD47" s="86"/>
      <c r="AE47" s="86"/>
      <c r="AF47" s="86"/>
      <c r="AG47" s="86"/>
      <c r="AI47" s="39">
        <f t="shared" si="10"/>
        <v>1.0353710355643049</v>
      </c>
      <c r="AJ47" t="b">
        <f t="shared" si="9"/>
        <v>0</v>
      </c>
      <c r="AK47" s="188">
        <v>44560</v>
      </c>
      <c r="AL47" s="160">
        <f t="shared" si="11"/>
        <v>18750</v>
      </c>
      <c r="AM47" s="37">
        <v>7450</v>
      </c>
      <c r="AN47" s="158">
        <v>115</v>
      </c>
      <c r="AO47" s="37">
        <v>0.22</v>
      </c>
      <c r="AP47" s="160">
        <v>18750</v>
      </c>
      <c r="AQ47" s="37">
        <v>13.92</v>
      </c>
      <c r="AR47" t="s">
        <v>596</v>
      </c>
      <c r="AS47" s="159">
        <v>858.25</v>
      </c>
      <c r="AT47" s="37">
        <v>-0.78</v>
      </c>
      <c r="AU47" s="37">
        <v>600</v>
      </c>
      <c r="AV47" s="37">
        <v>-2.74</v>
      </c>
      <c r="AW47" s="37">
        <v>19.82</v>
      </c>
      <c r="AX47" s="37">
        <v>3.2000000000000003E-4</v>
      </c>
      <c r="AZ47" s="175">
        <f t="shared" si="44"/>
        <v>18831.428571428572</v>
      </c>
      <c r="BA47" s="37">
        <f t="shared" si="38"/>
        <v>208280</v>
      </c>
      <c r="BB47" s="37"/>
      <c r="BC47" s="37">
        <f t="shared" si="39"/>
        <v>0</v>
      </c>
      <c r="BD47" s="37">
        <f t="shared" si="39"/>
        <v>0</v>
      </c>
      <c r="BE47" s="37">
        <f t="shared" si="39"/>
        <v>0</v>
      </c>
      <c r="BF47" s="37">
        <f t="shared" si="39"/>
        <v>0</v>
      </c>
      <c r="BG47" s="37">
        <f t="shared" si="39"/>
        <v>25680</v>
      </c>
      <c r="BH47" s="37">
        <f t="shared" si="39"/>
        <v>44200</v>
      </c>
      <c r="BI47" s="37">
        <f t="shared" si="39"/>
        <v>54550</v>
      </c>
      <c r="BJ47" s="37">
        <f t="shared" si="48"/>
        <v>0</v>
      </c>
      <c r="BK47" s="37">
        <f t="shared" si="48"/>
        <v>0</v>
      </c>
      <c r="BL47" s="37">
        <f t="shared" si="48"/>
        <v>0</v>
      </c>
      <c r="BM47" s="37">
        <f t="shared" si="48"/>
        <v>0</v>
      </c>
      <c r="BN47" s="37">
        <f t="shared" si="48"/>
        <v>0</v>
      </c>
      <c r="BO47" s="37">
        <f t="shared" si="40"/>
        <v>0</v>
      </c>
      <c r="BP47" s="37">
        <f t="shared" si="40"/>
        <v>33600</v>
      </c>
      <c r="BQ47" s="37">
        <f t="shared" si="40"/>
        <v>28000</v>
      </c>
      <c r="BR47" s="37">
        <f t="shared" si="40"/>
        <v>22250</v>
      </c>
      <c r="BS47" s="37">
        <f t="shared" si="40"/>
        <v>0</v>
      </c>
      <c r="BT47" s="37">
        <f t="shared" si="40"/>
        <v>0</v>
      </c>
      <c r="BU47" s="37">
        <f t="shared" si="40"/>
        <v>0</v>
      </c>
      <c r="BW47" s="175">
        <f t="shared" si="45"/>
        <v>41071.428571428572</v>
      </c>
      <c r="BX47" s="37">
        <f t="shared" si="41"/>
        <v>0</v>
      </c>
      <c r="BY47" s="37"/>
      <c r="BZ47" s="37" t="e">
        <f t="shared" si="49"/>
        <v>#N/A</v>
      </c>
      <c r="CA47" s="37" t="e">
        <f t="shared" si="49"/>
        <v>#N/A</v>
      </c>
      <c r="CB47" s="37" t="e">
        <f t="shared" si="49"/>
        <v>#N/A</v>
      </c>
      <c r="CC47" s="37" t="e">
        <f t="shared" si="49"/>
        <v>#N/A</v>
      </c>
      <c r="CD47" s="37">
        <f t="shared" si="49"/>
        <v>0</v>
      </c>
      <c r="CE47" s="37">
        <f t="shared" si="49"/>
        <v>0</v>
      </c>
      <c r="CF47" s="37">
        <f t="shared" si="49"/>
        <v>0</v>
      </c>
      <c r="CG47" s="37">
        <f t="shared" si="49"/>
        <v>0</v>
      </c>
      <c r="CH47" s="37">
        <f t="shared" si="49"/>
        <v>0</v>
      </c>
      <c r="CI47" s="37">
        <f t="shared" si="49"/>
        <v>0</v>
      </c>
      <c r="CJ47" s="37">
        <f t="shared" si="49"/>
        <v>0</v>
      </c>
      <c r="CK47" s="37">
        <f t="shared" si="49"/>
        <v>0</v>
      </c>
      <c r="CL47" s="37" t="e">
        <f t="shared" si="50"/>
        <v>#N/A</v>
      </c>
      <c r="CM47" s="37" t="e">
        <f t="shared" si="50"/>
        <v>#N/A</v>
      </c>
      <c r="CN47" s="37">
        <f t="shared" si="50"/>
        <v>0</v>
      </c>
      <c r="CO47" s="37">
        <f t="shared" si="50"/>
        <v>0</v>
      </c>
      <c r="CP47" s="37">
        <f t="shared" si="50"/>
        <v>0</v>
      </c>
      <c r="CQ47" s="37">
        <f t="shared" si="50"/>
        <v>0</v>
      </c>
      <c r="CR47" s="37" t="e">
        <f t="shared" si="50"/>
        <v>#N/A</v>
      </c>
      <c r="CS47" s="37"/>
      <c r="CT47" s="37"/>
      <c r="CU47" s="37"/>
      <c r="CV47" s="37"/>
      <c r="CW47" s="37"/>
      <c r="CX47" s="37"/>
      <c r="CY47" s="37"/>
      <c r="CZ47" s="37"/>
      <c r="DA47" s="37"/>
      <c r="DB47" s="37"/>
      <c r="DC47" s="37"/>
      <c r="DD47" s="37"/>
      <c r="DE47" s="37"/>
      <c r="DF47" s="37"/>
      <c r="DG47" s="37"/>
      <c r="DH47" s="37"/>
      <c r="DI47" s="37"/>
      <c r="DJ47" s="37"/>
      <c r="DK47" s="37"/>
      <c r="DL47" s="37"/>
      <c r="DM47" s="37"/>
      <c r="DN47" s="37"/>
      <c r="DO47" s="37"/>
      <c r="DP47" s="37"/>
      <c r="DQ47" s="37"/>
      <c r="DR47" s="37"/>
      <c r="DS47" s="37"/>
      <c r="DT47" s="37"/>
      <c r="DU47" s="37"/>
      <c r="DV47" s="37"/>
    </row>
    <row r="48" spans="9:126">
      <c r="I48" s="39"/>
      <c r="J48" s="154"/>
      <c r="L48" s="39"/>
      <c r="M48" s="39"/>
      <c r="N48" s="81"/>
      <c r="S48" s="86"/>
      <c r="T48" s="86"/>
      <c r="U48" s="86"/>
      <c r="V48" s="86"/>
      <c r="W48" s="86"/>
      <c r="X48" s="86"/>
      <c r="Y48" s="86"/>
      <c r="Z48" s="86"/>
      <c r="AA48" s="86"/>
      <c r="AB48" s="86"/>
      <c r="AC48" s="86"/>
      <c r="AD48" s="86"/>
      <c r="AE48" s="86"/>
      <c r="AF48" s="86"/>
      <c r="AG48" s="86"/>
      <c r="AI48" s="39">
        <f t="shared" si="10"/>
        <v>1.0381320249924764</v>
      </c>
      <c r="AJ48" t="b">
        <f t="shared" si="9"/>
        <v>0</v>
      </c>
      <c r="AK48" s="188">
        <v>44560</v>
      </c>
      <c r="AL48" s="160">
        <f t="shared" si="11"/>
        <v>18800</v>
      </c>
      <c r="AM48" s="37">
        <v>116250</v>
      </c>
      <c r="AN48" s="158">
        <v>105.3</v>
      </c>
      <c r="AO48" s="37">
        <v>0.21</v>
      </c>
      <c r="AP48" s="160">
        <v>18800</v>
      </c>
      <c r="AQ48" s="37">
        <v>13.93</v>
      </c>
      <c r="AR48" t="s">
        <v>596</v>
      </c>
      <c r="AS48" s="159">
        <v>879.55</v>
      </c>
      <c r="AT48" s="37">
        <v>-0.79</v>
      </c>
      <c r="AU48" s="37">
        <v>5000</v>
      </c>
      <c r="AV48" s="37">
        <v>-2.64</v>
      </c>
      <c r="AW48" s="37">
        <v>19.03</v>
      </c>
      <c r="AX48" s="37">
        <v>3.1E-4</v>
      </c>
      <c r="AZ48" s="175">
        <f t="shared" si="44"/>
        <v>18851.428571428572</v>
      </c>
      <c r="BA48" s="37">
        <f t="shared" si="38"/>
        <v>208280</v>
      </c>
      <c r="BB48" s="37"/>
      <c r="BC48" s="37">
        <f t="shared" si="39"/>
        <v>0</v>
      </c>
      <c r="BD48" s="37">
        <f t="shared" si="39"/>
        <v>0</v>
      </c>
      <c r="BE48" s="37">
        <f t="shared" si="39"/>
        <v>0</v>
      </c>
      <c r="BF48" s="37">
        <f t="shared" si="39"/>
        <v>0</v>
      </c>
      <c r="BG48" s="37">
        <f t="shared" si="39"/>
        <v>25680</v>
      </c>
      <c r="BH48" s="37">
        <f t="shared" si="39"/>
        <v>44200</v>
      </c>
      <c r="BI48" s="37">
        <f t="shared" si="39"/>
        <v>54550</v>
      </c>
      <c r="BJ48" s="37">
        <f t="shared" si="48"/>
        <v>0</v>
      </c>
      <c r="BK48" s="37">
        <f t="shared" si="48"/>
        <v>0</v>
      </c>
      <c r="BL48" s="37">
        <f t="shared" si="48"/>
        <v>0</v>
      </c>
      <c r="BM48" s="37">
        <f t="shared" si="48"/>
        <v>0</v>
      </c>
      <c r="BN48" s="37">
        <f t="shared" si="48"/>
        <v>0</v>
      </c>
      <c r="BO48" s="37">
        <f t="shared" si="40"/>
        <v>0</v>
      </c>
      <c r="BP48" s="37">
        <f t="shared" si="40"/>
        <v>33600</v>
      </c>
      <c r="BQ48" s="37">
        <f t="shared" si="40"/>
        <v>28000</v>
      </c>
      <c r="BR48" s="37">
        <f t="shared" si="40"/>
        <v>22250</v>
      </c>
      <c r="BS48" s="37">
        <f t="shared" si="40"/>
        <v>0</v>
      </c>
      <c r="BT48" s="37">
        <f t="shared" si="40"/>
        <v>0</v>
      </c>
      <c r="BU48" s="37">
        <f t="shared" si="40"/>
        <v>0</v>
      </c>
      <c r="BW48" s="175">
        <f t="shared" si="45"/>
        <v>41121.428571428572</v>
      </c>
      <c r="BX48" s="37">
        <f t="shared" si="41"/>
        <v>0</v>
      </c>
      <c r="BY48" s="37"/>
      <c r="BZ48" s="37" t="e">
        <f t="shared" si="49"/>
        <v>#N/A</v>
      </c>
      <c r="CA48" s="37" t="e">
        <f t="shared" si="49"/>
        <v>#N/A</v>
      </c>
      <c r="CB48" s="37" t="e">
        <f t="shared" si="49"/>
        <v>#N/A</v>
      </c>
      <c r="CC48" s="37" t="e">
        <f t="shared" si="49"/>
        <v>#N/A</v>
      </c>
      <c r="CD48" s="37">
        <f t="shared" si="49"/>
        <v>0</v>
      </c>
      <c r="CE48" s="37">
        <f t="shared" si="49"/>
        <v>0</v>
      </c>
      <c r="CF48" s="37">
        <f t="shared" si="49"/>
        <v>0</v>
      </c>
      <c r="CG48" s="37">
        <f t="shared" si="49"/>
        <v>0</v>
      </c>
      <c r="CH48" s="37">
        <f t="shared" si="49"/>
        <v>0</v>
      </c>
      <c r="CI48" s="37">
        <f t="shared" si="49"/>
        <v>0</v>
      </c>
      <c r="CJ48" s="37">
        <f t="shared" si="49"/>
        <v>0</v>
      </c>
      <c r="CK48" s="37">
        <f t="shared" si="49"/>
        <v>0</v>
      </c>
      <c r="CL48" s="37" t="e">
        <f t="shared" si="50"/>
        <v>#N/A</v>
      </c>
      <c r="CM48" s="37" t="e">
        <f t="shared" si="50"/>
        <v>#N/A</v>
      </c>
      <c r="CN48" s="37">
        <f t="shared" si="50"/>
        <v>0</v>
      </c>
      <c r="CO48" s="37">
        <f t="shared" si="50"/>
        <v>0</v>
      </c>
      <c r="CP48" s="37">
        <f t="shared" si="50"/>
        <v>0</v>
      </c>
      <c r="CQ48" s="37">
        <f t="shared" si="50"/>
        <v>0</v>
      </c>
      <c r="CR48" s="37" t="e">
        <f t="shared" si="50"/>
        <v>#N/A</v>
      </c>
      <c r="CS48" s="37"/>
      <c r="CT48" s="37"/>
      <c r="CU48" s="37"/>
      <c r="CV48" s="37"/>
      <c r="CW48" s="37"/>
      <c r="CX48" s="37"/>
      <c r="CY48" s="37"/>
      <c r="CZ48" s="37"/>
      <c r="DA48" s="37"/>
      <c r="DB48" s="37"/>
      <c r="DC48" s="37"/>
      <c r="DD48" s="37"/>
      <c r="DE48" s="37"/>
      <c r="DF48" s="37"/>
      <c r="DG48" s="37"/>
      <c r="DH48" s="37"/>
      <c r="DI48" s="37"/>
      <c r="DJ48" s="37"/>
      <c r="DK48" s="37"/>
      <c r="DL48" s="37"/>
      <c r="DM48" s="37"/>
      <c r="DN48" s="37"/>
      <c r="DO48" s="37"/>
      <c r="DP48" s="37"/>
      <c r="DQ48" s="37"/>
      <c r="DR48" s="37"/>
      <c r="DS48" s="37"/>
      <c r="DT48" s="37"/>
      <c r="DU48" s="37"/>
      <c r="DV48" s="37"/>
    </row>
    <row r="49" spans="9:126">
      <c r="I49" s="39"/>
      <c r="J49" s="154"/>
      <c r="L49" s="39"/>
      <c r="M49" s="39"/>
      <c r="N49" s="81"/>
      <c r="S49" s="86"/>
      <c r="T49" s="86"/>
      <c r="U49" s="86"/>
      <c r="V49" s="86"/>
      <c r="W49" s="86"/>
      <c r="X49" s="86"/>
      <c r="Y49" s="86"/>
      <c r="Z49" s="86"/>
      <c r="AA49" s="86"/>
      <c r="AB49" s="86"/>
      <c r="AC49" s="86"/>
      <c r="AD49" s="86"/>
      <c r="AE49" s="86"/>
      <c r="AF49" s="86"/>
      <c r="AG49" s="86"/>
      <c r="AI49" s="39">
        <f t="shared" si="10"/>
        <v>1.0408930144206476</v>
      </c>
      <c r="AJ49" t="b">
        <f t="shared" si="9"/>
        <v>0</v>
      </c>
      <c r="AK49" s="188">
        <v>44560</v>
      </c>
      <c r="AL49" s="160">
        <f t="shared" si="11"/>
        <v>18850</v>
      </c>
      <c r="AM49" s="37">
        <v>5500</v>
      </c>
      <c r="AN49" s="158">
        <v>94.05</v>
      </c>
      <c r="AO49" s="37">
        <v>0.19</v>
      </c>
      <c r="AP49" s="160">
        <v>18850</v>
      </c>
      <c r="AQ49" s="37">
        <v>13.82</v>
      </c>
      <c r="AR49" t="s">
        <v>596</v>
      </c>
      <c r="AS49" s="159">
        <v>1021.25</v>
      </c>
      <c r="AT49" s="37">
        <v>-0.81</v>
      </c>
      <c r="AU49" s="37">
        <v>250</v>
      </c>
      <c r="AV49" s="37">
        <v>-2.4900000000000002</v>
      </c>
      <c r="AW49" s="37">
        <v>18.100000000000001</v>
      </c>
      <c r="AX49" s="37">
        <v>2.9E-4</v>
      </c>
      <c r="AZ49" s="175">
        <f t="shared" si="44"/>
        <v>18871.428571428572</v>
      </c>
      <c r="BA49" s="37">
        <f t="shared" si="38"/>
        <v>208280</v>
      </c>
      <c r="BB49" s="37"/>
      <c r="BC49" s="37">
        <f t="shared" si="39"/>
        <v>0</v>
      </c>
      <c r="BD49" s="37">
        <f t="shared" si="39"/>
        <v>0</v>
      </c>
      <c r="BE49" s="37">
        <f t="shared" si="39"/>
        <v>0</v>
      </c>
      <c r="BF49" s="37">
        <f t="shared" si="39"/>
        <v>0</v>
      </c>
      <c r="BG49" s="37">
        <f t="shared" si="39"/>
        <v>25680</v>
      </c>
      <c r="BH49" s="37">
        <f t="shared" si="39"/>
        <v>44200</v>
      </c>
      <c r="BI49" s="37">
        <f t="shared" si="39"/>
        <v>54550</v>
      </c>
      <c r="BJ49" s="37">
        <f t="shared" si="48"/>
        <v>0</v>
      </c>
      <c r="BK49" s="37">
        <f t="shared" si="48"/>
        <v>0</v>
      </c>
      <c r="BL49" s="37">
        <f t="shared" si="48"/>
        <v>0</v>
      </c>
      <c r="BM49" s="37">
        <f t="shared" si="48"/>
        <v>0</v>
      </c>
      <c r="BN49" s="37">
        <f t="shared" si="48"/>
        <v>0</v>
      </c>
      <c r="BO49" s="37">
        <f t="shared" si="40"/>
        <v>0</v>
      </c>
      <c r="BP49" s="37">
        <f t="shared" si="40"/>
        <v>33600</v>
      </c>
      <c r="BQ49" s="37">
        <f t="shared" si="40"/>
        <v>28000</v>
      </c>
      <c r="BR49" s="37">
        <f t="shared" si="40"/>
        <v>22250</v>
      </c>
      <c r="BS49" s="37">
        <f t="shared" si="40"/>
        <v>0</v>
      </c>
      <c r="BT49" s="37">
        <f t="shared" si="40"/>
        <v>0</v>
      </c>
      <c r="BU49" s="37">
        <f t="shared" si="40"/>
        <v>0</v>
      </c>
      <c r="BW49" s="175">
        <f t="shared" si="45"/>
        <v>41171.428571428572</v>
      </c>
      <c r="BX49" s="37">
        <f t="shared" si="41"/>
        <v>0</v>
      </c>
      <c r="BY49" s="37"/>
      <c r="BZ49" s="37" t="e">
        <f t="shared" si="49"/>
        <v>#N/A</v>
      </c>
      <c r="CA49" s="37" t="e">
        <f t="shared" si="49"/>
        <v>#N/A</v>
      </c>
      <c r="CB49" s="37" t="e">
        <f t="shared" si="49"/>
        <v>#N/A</v>
      </c>
      <c r="CC49" s="37" t="e">
        <f t="shared" si="49"/>
        <v>#N/A</v>
      </c>
      <c r="CD49" s="37">
        <f t="shared" si="49"/>
        <v>0</v>
      </c>
      <c r="CE49" s="37">
        <f t="shared" si="49"/>
        <v>0</v>
      </c>
      <c r="CF49" s="37">
        <f t="shared" si="49"/>
        <v>0</v>
      </c>
      <c r="CG49" s="37">
        <f t="shared" si="49"/>
        <v>0</v>
      </c>
      <c r="CH49" s="37">
        <f t="shared" si="49"/>
        <v>0</v>
      </c>
      <c r="CI49" s="37">
        <f t="shared" si="49"/>
        <v>0</v>
      </c>
      <c r="CJ49" s="37">
        <f t="shared" si="49"/>
        <v>0</v>
      </c>
      <c r="CK49" s="37">
        <f t="shared" si="49"/>
        <v>0</v>
      </c>
      <c r="CL49" s="37" t="e">
        <f t="shared" si="50"/>
        <v>#N/A</v>
      </c>
      <c r="CM49" s="37" t="e">
        <f t="shared" si="50"/>
        <v>#N/A</v>
      </c>
      <c r="CN49" s="37">
        <f t="shared" si="50"/>
        <v>0</v>
      </c>
      <c r="CO49" s="37">
        <f t="shared" si="50"/>
        <v>0</v>
      </c>
      <c r="CP49" s="37">
        <f t="shared" si="50"/>
        <v>0</v>
      </c>
      <c r="CQ49" s="37">
        <f t="shared" si="50"/>
        <v>0</v>
      </c>
      <c r="CR49" s="37" t="e">
        <f t="shared" si="50"/>
        <v>#N/A</v>
      </c>
      <c r="CS49" s="37"/>
      <c r="CT49" s="37"/>
      <c r="CU49" s="37"/>
      <c r="CV49" s="37"/>
      <c r="CW49" s="37"/>
      <c r="CX49" s="37"/>
      <c r="CY49" s="37"/>
      <c r="CZ49" s="37"/>
      <c r="DA49" s="37"/>
      <c r="DB49" s="37"/>
      <c r="DC49" s="37"/>
      <c r="DD49" s="37"/>
      <c r="DE49" s="37"/>
      <c r="DF49" s="37"/>
      <c r="DG49" s="37"/>
      <c r="DH49" s="37"/>
      <c r="DI49" s="37"/>
      <c r="DJ49" s="37"/>
      <c r="DK49" s="37"/>
      <c r="DL49" s="37"/>
      <c r="DM49" s="37"/>
      <c r="DN49" s="37"/>
      <c r="DO49" s="37"/>
      <c r="DP49" s="37"/>
      <c r="DQ49" s="37"/>
      <c r="DR49" s="37"/>
      <c r="DS49" s="37"/>
      <c r="DT49" s="37"/>
      <c r="DU49" s="37"/>
      <c r="DV49" s="37"/>
    </row>
    <row r="50" spans="9:126">
      <c r="I50" s="39"/>
      <c r="J50" s="154"/>
      <c r="L50" s="39"/>
      <c r="M50" s="39"/>
      <c r="N50" s="81"/>
      <c r="S50" s="86"/>
      <c r="T50" s="86"/>
      <c r="U50" s="86"/>
      <c r="V50" s="86"/>
      <c r="W50" s="86"/>
      <c r="X50" s="86"/>
      <c r="Y50" s="86"/>
      <c r="Z50" s="86"/>
      <c r="AA50" s="86"/>
      <c r="AB50" s="86"/>
      <c r="AC50" s="86"/>
      <c r="AD50" s="86"/>
      <c r="AE50" s="86"/>
      <c r="AF50" s="86"/>
      <c r="AG50" s="86"/>
      <c r="AI50" s="39">
        <f t="shared" si="10"/>
        <v>1.0436540038488191</v>
      </c>
      <c r="AJ50" t="b">
        <f t="shared" si="9"/>
        <v>0</v>
      </c>
      <c r="AK50" s="188">
        <v>44560</v>
      </c>
      <c r="AL50" s="160">
        <f t="shared" si="11"/>
        <v>18900</v>
      </c>
      <c r="AM50" s="37">
        <v>61750</v>
      </c>
      <c r="AN50" s="158">
        <v>88.5</v>
      </c>
      <c r="AO50" s="37">
        <v>0.18</v>
      </c>
      <c r="AP50" s="160">
        <v>18900</v>
      </c>
      <c r="AQ50" s="37">
        <v>13.99</v>
      </c>
      <c r="AR50" t="s">
        <v>596</v>
      </c>
      <c r="AS50" s="159">
        <v>967</v>
      </c>
      <c r="AT50" s="37">
        <v>-0.82</v>
      </c>
      <c r="AU50" s="37">
        <v>10900</v>
      </c>
      <c r="AV50" s="37">
        <v>-2.4300000000000002</v>
      </c>
      <c r="AW50" s="37">
        <v>17.47</v>
      </c>
      <c r="AX50" s="37">
        <v>2.7999999999999998E-4</v>
      </c>
      <c r="AZ50" s="175">
        <f t="shared" si="44"/>
        <v>18891.428571428572</v>
      </c>
      <c r="BA50" s="37">
        <f t="shared" si="38"/>
        <v>208280</v>
      </c>
      <c r="BB50" s="37"/>
      <c r="BC50" s="37">
        <f t="shared" si="39"/>
        <v>0</v>
      </c>
      <c r="BD50" s="37">
        <f t="shared" si="39"/>
        <v>0</v>
      </c>
      <c r="BE50" s="37">
        <f t="shared" si="39"/>
        <v>0</v>
      </c>
      <c r="BF50" s="37">
        <f t="shared" si="39"/>
        <v>0</v>
      </c>
      <c r="BG50" s="37">
        <f t="shared" si="39"/>
        <v>25680</v>
      </c>
      <c r="BH50" s="37">
        <f t="shared" si="39"/>
        <v>44200</v>
      </c>
      <c r="BI50" s="37">
        <f t="shared" si="39"/>
        <v>54550</v>
      </c>
      <c r="BJ50" s="37">
        <f t="shared" si="48"/>
        <v>0</v>
      </c>
      <c r="BK50" s="37">
        <f t="shared" si="48"/>
        <v>0</v>
      </c>
      <c r="BL50" s="37">
        <f t="shared" si="48"/>
        <v>0</v>
      </c>
      <c r="BM50" s="37">
        <f t="shared" si="48"/>
        <v>0</v>
      </c>
      <c r="BN50" s="37">
        <f t="shared" si="48"/>
        <v>0</v>
      </c>
      <c r="BO50" s="37">
        <f t="shared" si="40"/>
        <v>0</v>
      </c>
      <c r="BP50" s="37">
        <f t="shared" si="40"/>
        <v>33600</v>
      </c>
      <c r="BQ50" s="37">
        <f t="shared" si="40"/>
        <v>28000</v>
      </c>
      <c r="BR50" s="37">
        <f t="shared" si="40"/>
        <v>22250</v>
      </c>
      <c r="BS50" s="37">
        <f t="shared" si="40"/>
        <v>0</v>
      </c>
      <c r="BT50" s="37">
        <f t="shared" si="40"/>
        <v>0</v>
      </c>
      <c r="BU50" s="37">
        <f t="shared" si="40"/>
        <v>0</v>
      </c>
      <c r="BW50" s="175">
        <f t="shared" si="45"/>
        <v>41221.428571428572</v>
      </c>
      <c r="BX50" s="37">
        <f t="shared" si="41"/>
        <v>0</v>
      </c>
      <c r="BY50" s="37"/>
      <c r="BZ50" s="37" t="e">
        <f t="shared" si="49"/>
        <v>#N/A</v>
      </c>
      <c r="CA50" s="37" t="e">
        <f t="shared" si="49"/>
        <v>#N/A</v>
      </c>
      <c r="CB50" s="37" t="e">
        <f t="shared" si="49"/>
        <v>#N/A</v>
      </c>
      <c r="CC50" s="37" t="e">
        <f t="shared" si="49"/>
        <v>#N/A</v>
      </c>
      <c r="CD50" s="37">
        <f t="shared" si="49"/>
        <v>0</v>
      </c>
      <c r="CE50" s="37">
        <f t="shared" si="49"/>
        <v>0</v>
      </c>
      <c r="CF50" s="37">
        <f t="shared" si="49"/>
        <v>0</v>
      </c>
      <c r="CG50" s="37">
        <f t="shared" si="49"/>
        <v>0</v>
      </c>
      <c r="CH50" s="37">
        <f t="shared" si="49"/>
        <v>0</v>
      </c>
      <c r="CI50" s="37">
        <f t="shared" si="49"/>
        <v>0</v>
      </c>
      <c r="CJ50" s="37">
        <f t="shared" si="49"/>
        <v>0</v>
      </c>
      <c r="CK50" s="37">
        <f t="shared" si="49"/>
        <v>0</v>
      </c>
      <c r="CL50" s="37" t="e">
        <f t="shared" si="50"/>
        <v>#N/A</v>
      </c>
      <c r="CM50" s="37" t="e">
        <f t="shared" si="50"/>
        <v>#N/A</v>
      </c>
      <c r="CN50" s="37">
        <f t="shared" si="50"/>
        <v>0</v>
      </c>
      <c r="CO50" s="37">
        <f t="shared" si="50"/>
        <v>0</v>
      </c>
      <c r="CP50" s="37">
        <f t="shared" si="50"/>
        <v>0</v>
      </c>
      <c r="CQ50" s="37">
        <f t="shared" si="50"/>
        <v>0</v>
      </c>
      <c r="CR50" s="37" t="e">
        <f t="shared" si="50"/>
        <v>#N/A</v>
      </c>
      <c r="CS50" s="37"/>
      <c r="CT50" s="37"/>
      <c r="CU50" s="37"/>
      <c r="CV50" s="37"/>
      <c r="CW50" s="37"/>
      <c r="CX50" s="37"/>
      <c r="CY50" s="37"/>
      <c r="CZ50" s="37"/>
      <c r="DA50" s="37"/>
      <c r="DB50" s="37"/>
      <c r="DC50" s="37"/>
      <c r="DD50" s="37"/>
      <c r="DE50" s="37"/>
      <c r="DF50" s="37"/>
      <c r="DG50" s="37"/>
      <c r="DH50" s="37"/>
      <c r="DI50" s="37"/>
      <c r="DJ50" s="37"/>
      <c r="DK50" s="37"/>
      <c r="DL50" s="37"/>
      <c r="DM50" s="37"/>
      <c r="DN50" s="37"/>
      <c r="DO50" s="37"/>
      <c r="DP50" s="37"/>
      <c r="DQ50" s="37"/>
      <c r="DR50" s="37"/>
      <c r="DS50" s="37"/>
      <c r="DT50" s="37"/>
      <c r="DU50" s="37"/>
      <c r="DV50" s="37"/>
    </row>
    <row r="51" spans="9:126">
      <c r="I51" s="39"/>
      <c r="J51" s="154"/>
      <c r="L51" s="39"/>
      <c r="M51" s="39"/>
      <c r="N51" s="81"/>
      <c r="S51" s="86"/>
      <c r="T51" s="86"/>
      <c r="U51" s="86"/>
      <c r="V51" s="86"/>
      <c r="W51" s="86"/>
      <c r="X51" s="86"/>
      <c r="Y51" s="86"/>
      <c r="Z51" s="86"/>
      <c r="AA51" s="86"/>
      <c r="AB51" s="86"/>
      <c r="AC51" s="86"/>
      <c r="AD51" s="86"/>
      <c r="AE51" s="86"/>
      <c r="AF51" s="86"/>
      <c r="AG51" s="86"/>
      <c r="AI51" s="39">
        <f t="shared" si="10"/>
        <v>1.0464149932769906</v>
      </c>
      <c r="AJ51" t="b">
        <f t="shared" si="9"/>
        <v>0</v>
      </c>
      <c r="AK51" s="188">
        <v>44560</v>
      </c>
      <c r="AL51" s="160">
        <f t="shared" si="11"/>
        <v>18950</v>
      </c>
      <c r="AM51" s="37">
        <v>6150</v>
      </c>
      <c r="AN51" s="158">
        <v>82</v>
      </c>
      <c r="AO51" s="37">
        <v>0.17</v>
      </c>
      <c r="AP51" s="160">
        <v>18950</v>
      </c>
      <c r="AQ51" s="37">
        <v>14.08</v>
      </c>
      <c r="AR51" t="s">
        <v>596</v>
      </c>
      <c r="AS51" s="159">
        <v>1091.3499999999999</v>
      </c>
      <c r="AT51" s="37">
        <v>-0.83</v>
      </c>
      <c r="AU51" s="37">
        <v>200</v>
      </c>
      <c r="AV51" s="37">
        <v>-2.35</v>
      </c>
      <c r="AW51" s="37">
        <v>16.75</v>
      </c>
      <c r="AX51" s="37">
        <v>2.7E-4</v>
      </c>
      <c r="AZ51" s="175">
        <f t="shared" si="44"/>
        <v>18911.428571428572</v>
      </c>
      <c r="BA51" s="37">
        <f t="shared" si="38"/>
        <v>208280</v>
      </c>
      <c r="BB51" s="37"/>
      <c r="BC51" s="37">
        <f t="shared" si="39"/>
        <v>0</v>
      </c>
      <c r="BD51" s="37">
        <f t="shared" si="39"/>
        <v>0</v>
      </c>
      <c r="BE51" s="37">
        <f t="shared" si="39"/>
        <v>0</v>
      </c>
      <c r="BF51" s="37">
        <f t="shared" si="39"/>
        <v>0</v>
      </c>
      <c r="BG51" s="37">
        <f t="shared" si="39"/>
        <v>25680</v>
      </c>
      <c r="BH51" s="37">
        <f t="shared" si="39"/>
        <v>44200</v>
      </c>
      <c r="BI51" s="37">
        <f t="shared" si="39"/>
        <v>54550</v>
      </c>
      <c r="BJ51" s="37">
        <f t="shared" si="48"/>
        <v>0</v>
      </c>
      <c r="BK51" s="37">
        <f t="shared" si="48"/>
        <v>0</v>
      </c>
      <c r="BL51" s="37">
        <f t="shared" si="48"/>
        <v>0</v>
      </c>
      <c r="BM51" s="37">
        <f t="shared" si="48"/>
        <v>0</v>
      </c>
      <c r="BN51" s="37">
        <f t="shared" si="48"/>
        <v>0</v>
      </c>
      <c r="BO51" s="37">
        <f t="shared" si="40"/>
        <v>0</v>
      </c>
      <c r="BP51" s="37">
        <f t="shared" si="40"/>
        <v>33600</v>
      </c>
      <c r="BQ51" s="37">
        <f t="shared" si="40"/>
        <v>28000</v>
      </c>
      <c r="BR51" s="37">
        <f t="shared" si="40"/>
        <v>22250</v>
      </c>
      <c r="BS51" s="37">
        <f t="shared" si="40"/>
        <v>0</v>
      </c>
      <c r="BT51" s="37">
        <f t="shared" si="40"/>
        <v>0</v>
      </c>
      <c r="BU51" s="37">
        <f t="shared" si="40"/>
        <v>0</v>
      </c>
      <c r="BW51" s="175">
        <f t="shared" si="45"/>
        <v>41271.428571428572</v>
      </c>
      <c r="BX51" s="37">
        <f t="shared" si="41"/>
        <v>0</v>
      </c>
      <c r="BY51" s="37"/>
      <c r="BZ51" s="37" t="e">
        <f t="shared" si="49"/>
        <v>#N/A</v>
      </c>
      <c r="CA51" s="37" t="e">
        <f t="shared" si="49"/>
        <v>#N/A</v>
      </c>
      <c r="CB51" s="37" t="e">
        <f t="shared" si="49"/>
        <v>#N/A</v>
      </c>
      <c r="CC51" s="37" t="e">
        <f t="shared" si="49"/>
        <v>#N/A</v>
      </c>
      <c r="CD51" s="37">
        <f t="shared" si="49"/>
        <v>0</v>
      </c>
      <c r="CE51" s="37">
        <f t="shared" si="49"/>
        <v>0</v>
      </c>
      <c r="CF51" s="37">
        <f t="shared" si="49"/>
        <v>0</v>
      </c>
      <c r="CG51" s="37">
        <f t="shared" si="49"/>
        <v>0</v>
      </c>
      <c r="CH51" s="37">
        <f t="shared" si="49"/>
        <v>0</v>
      </c>
      <c r="CI51" s="37">
        <f t="shared" si="49"/>
        <v>0</v>
      </c>
      <c r="CJ51" s="37">
        <f t="shared" si="49"/>
        <v>0</v>
      </c>
      <c r="CK51" s="37">
        <f t="shared" si="49"/>
        <v>0</v>
      </c>
      <c r="CL51" s="37" t="e">
        <f t="shared" si="50"/>
        <v>#N/A</v>
      </c>
      <c r="CM51" s="37" t="e">
        <f t="shared" si="50"/>
        <v>#N/A</v>
      </c>
      <c r="CN51" s="37">
        <f t="shared" si="50"/>
        <v>0</v>
      </c>
      <c r="CO51" s="37">
        <f t="shared" si="50"/>
        <v>0</v>
      </c>
      <c r="CP51" s="37">
        <f t="shared" si="50"/>
        <v>0</v>
      </c>
      <c r="CQ51" s="37">
        <f t="shared" si="50"/>
        <v>0</v>
      </c>
      <c r="CR51" s="37" t="e">
        <f t="shared" si="50"/>
        <v>#N/A</v>
      </c>
      <c r="CS51" s="37"/>
      <c r="CT51" s="37"/>
      <c r="CU51" s="37"/>
      <c r="CV51" s="37"/>
      <c r="CW51" s="37"/>
      <c r="CX51" s="37"/>
      <c r="CY51" s="37"/>
      <c r="CZ51" s="37"/>
      <c r="DA51" s="37"/>
      <c r="DB51" s="37"/>
      <c r="DC51" s="37"/>
      <c r="DD51" s="37"/>
      <c r="DE51" s="37"/>
      <c r="DF51" s="37"/>
      <c r="DG51" s="37"/>
      <c r="DH51" s="37"/>
      <c r="DI51" s="37"/>
      <c r="DJ51" s="37"/>
      <c r="DK51" s="37"/>
      <c r="DL51" s="37"/>
      <c r="DM51" s="37"/>
      <c r="DN51" s="37"/>
      <c r="DO51" s="37"/>
      <c r="DP51" s="37"/>
      <c r="DQ51" s="37"/>
      <c r="DR51" s="37"/>
      <c r="DS51" s="37"/>
      <c r="DT51" s="37"/>
      <c r="DU51" s="37"/>
      <c r="DV51" s="37"/>
    </row>
    <row r="52" spans="9:126">
      <c r="I52" s="39"/>
      <c r="J52" s="154"/>
      <c r="L52" s="39"/>
      <c r="M52" s="39"/>
      <c r="N52" s="81"/>
      <c r="S52" s="86"/>
      <c r="T52" s="86"/>
      <c r="U52" s="86"/>
      <c r="V52" s="86"/>
      <c r="W52" s="86"/>
      <c r="X52" s="86"/>
      <c r="Y52" s="86"/>
      <c r="Z52" s="86"/>
      <c r="AA52" s="86"/>
      <c r="AB52" s="86"/>
      <c r="AC52" s="86"/>
      <c r="AD52" s="86"/>
      <c r="AE52" s="86"/>
      <c r="AF52" s="86"/>
      <c r="AG52" s="86"/>
      <c r="AI52" s="39">
        <f t="shared" si="10"/>
        <v>1.0491759827051621</v>
      </c>
      <c r="AJ52" t="b">
        <f t="shared" si="9"/>
        <v>0</v>
      </c>
      <c r="AK52" s="188">
        <v>44560</v>
      </c>
      <c r="AL52" s="160">
        <f t="shared" si="11"/>
        <v>19000</v>
      </c>
      <c r="AM52" s="37">
        <v>1154400</v>
      </c>
      <c r="AN52" s="158">
        <v>75.25</v>
      </c>
      <c r="AO52" s="37">
        <v>0.16</v>
      </c>
      <c r="AP52" s="160">
        <v>19000</v>
      </c>
      <c r="AQ52" s="37">
        <v>14.12</v>
      </c>
      <c r="AR52" t="s">
        <v>596</v>
      </c>
      <c r="AS52" s="159">
        <v>1064.3</v>
      </c>
      <c r="AT52" s="37">
        <v>-0.84</v>
      </c>
      <c r="AU52" s="37">
        <v>189750</v>
      </c>
      <c r="AV52" s="37">
        <v>-2.25</v>
      </c>
      <c r="AW52" s="37">
        <v>15.99</v>
      </c>
      <c r="AX52" s="37">
        <v>2.5000000000000001E-4</v>
      </c>
      <c r="AZ52" s="175">
        <f t="shared" si="44"/>
        <v>18931.428571428572</v>
      </c>
      <c r="BA52" s="37">
        <f t="shared" si="38"/>
        <v>208280</v>
      </c>
      <c r="BB52" s="37"/>
      <c r="BC52" s="37">
        <f t="shared" si="39"/>
        <v>0</v>
      </c>
      <c r="BD52" s="37">
        <f t="shared" si="39"/>
        <v>0</v>
      </c>
      <c r="BE52" s="37">
        <f t="shared" si="39"/>
        <v>0</v>
      </c>
      <c r="BF52" s="37">
        <f t="shared" si="39"/>
        <v>0</v>
      </c>
      <c r="BG52" s="37">
        <f t="shared" si="39"/>
        <v>25680</v>
      </c>
      <c r="BH52" s="37">
        <f t="shared" si="39"/>
        <v>44200</v>
      </c>
      <c r="BI52" s="37">
        <f t="shared" si="39"/>
        <v>54550</v>
      </c>
      <c r="BJ52" s="37">
        <f t="shared" si="48"/>
        <v>0</v>
      </c>
      <c r="BK52" s="37">
        <f t="shared" si="48"/>
        <v>0</v>
      </c>
      <c r="BL52" s="37">
        <f t="shared" si="48"/>
        <v>0</v>
      </c>
      <c r="BM52" s="37">
        <f t="shared" si="48"/>
        <v>0</v>
      </c>
      <c r="BN52" s="37">
        <f t="shared" si="48"/>
        <v>0</v>
      </c>
      <c r="BO52" s="37">
        <f t="shared" si="40"/>
        <v>0</v>
      </c>
      <c r="BP52" s="37">
        <f t="shared" si="40"/>
        <v>33600</v>
      </c>
      <c r="BQ52" s="37">
        <f t="shared" si="40"/>
        <v>28000</v>
      </c>
      <c r="BR52" s="37">
        <f t="shared" si="40"/>
        <v>22250</v>
      </c>
      <c r="BS52" s="37">
        <f t="shared" si="40"/>
        <v>0</v>
      </c>
      <c r="BT52" s="37">
        <f t="shared" si="40"/>
        <v>0</v>
      </c>
      <c r="BU52" s="37">
        <f t="shared" si="40"/>
        <v>0</v>
      </c>
      <c r="BW52" s="175">
        <f t="shared" si="45"/>
        <v>41321.428571428572</v>
      </c>
      <c r="BX52" s="37">
        <f t="shared" si="41"/>
        <v>0</v>
      </c>
      <c r="BY52" s="37"/>
      <c r="BZ52" s="37" t="e">
        <f t="shared" si="49"/>
        <v>#N/A</v>
      </c>
      <c r="CA52" s="37" t="e">
        <f t="shared" si="49"/>
        <v>#N/A</v>
      </c>
      <c r="CB52" s="37" t="e">
        <f t="shared" si="49"/>
        <v>#N/A</v>
      </c>
      <c r="CC52" s="37" t="e">
        <f t="shared" si="49"/>
        <v>#N/A</v>
      </c>
      <c r="CD52" s="37">
        <f t="shared" si="49"/>
        <v>0</v>
      </c>
      <c r="CE52" s="37">
        <f t="shared" si="49"/>
        <v>0</v>
      </c>
      <c r="CF52" s="37">
        <f t="shared" si="49"/>
        <v>0</v>
      </c>
      <c r="CG52" s="37">
        <f t="shared" si="49"/>
        <v>0</v>
      </c>
      <c r="CH52" s="37">
        <f t="shared" si="49"/>
        <v>0</v>
      </c>
      <c r="CI52" s="37">
        <f t="shared" si="49"/>
        <v>0</v>
      </c>
      <c r="CJ52" s="37">
        <f t="shared" si="49"/>
        <v>0</v>
      </c>
      <c r="CK52" s="37">
        <f t="shared" si="49"/>
        <v>0</v>
      </c>
      <c r="CL52" s="37" t="e">
        <f t="shared" si="50"/>
        <v>#N/A</v>
      </c>
      <c r="CM52" s="37" t="e">
        <f t="shared" si="50"/>
        <v>#N/A</v>
      </c>
      <c r="CN52" s="37">
        <f t="shared" si="50"/>
        <v>0</v>
      </c>
      <c r="CO52" s="37">
        <f t="shared" si="50"/>
        <v>0</v>
      </c>
      <c r="CP52" s="37">
        <f t="shared" si="50"/>
        <v>0</v>
      </c>
      <c r="CQ52" s="37">
        <f t="shared" si="50"/>
        <v>0</v>
      </c>
      <c r="CR52" s="37" t="e">
        <f t="shared" si="50"/>
        <v>#N/A</v>
      </c>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c r="DU52" s="37"/>
      <c r="DV52" s="37"/>
    </row>
    <row r="53" spans="9:126">
      <c r="I53" s="39"/>
      <c r="J53" s="154"/>
      <c r="L53" s="39"/>
      <c r="M53" s="39"/>
      <c r="N53" s="81"/>
      <c r="S53" s="86"/>
      <c r="T53" s="86"/>
      <c r="U53" s="86"/>
      <c r="V53" s="86"/>
      <c r="W53" s="86"/>
      <c r="X53" s="86"/>
      <c r="Y53" s="86"/>
      <c r="Z53" s="86"/>
      <c r="AA53" s="86"/>
      <c r="AB53" s="86"/>
      <c r="AC53" s="86"/>
      <c r="AD53" s="86"/>
      <c r="AE53" s="86"/>
      <c r="AF53" s="86"/>
      <c r="AG53" s="86"/>
      <c r="AI53" s="39">
        <f t="shared" si="10"/>
        <v>1.0519369721333336</v>
      </c>
      <c r="AJ53" t="b">
        <f t="shared" si="9"/>
        <v>0</v>
      </c>
      <c r="AK53" s="188">
        <v>44560</v>
      </c>
      <c r="AL53" s="160">
        <f t="shared" si="11"/>
        <v>19050</v>
      </c>
      <c r="AM53" s="37">
        <v>1900</v>
      </c>
      <c r="AN53" s="158">
        <v>70</v>
      </c>
      <c r="AO53" s="37">
        <v>0.15</v>
      </c>
      <c r="AP53" s="160">
        <v>19050</v>
      </c>
      <c r="AQ53" s="37">
        <v>14.23</v>
      </c>
      <c r="AR53" t="s">
        <v>596</v>
      </c>
      <c r="AS53" s="159">
        <v>1163.55</v>
      </c>
      <c r="AT53" s="37">
        <v>-0.85</v>
      </c>
      <c r="AU53" s="37">
        <v>100</v>
      </c>
      <c r="AV53" s="37">
        <v>-2.17</v>
      </c>
      <c r="AW53" s="37">
        <v>15.32</v>
      </c>
      <c r="AX53" s="37">
        <v>2.4000000000000001E-4</v>
      </c>
      <c r="AZ53" s="175">
        <f t="shared" si="44"/>
        <v>18951.428571428572</v>
      </c>
      <c r="BA53" s="37">
        <f t="shared" si="38"/>
        <v>208280</v>
      </c>
      <c r="BB53" s="37"/>
      <c r="BC53" s="37">
        <f t="shared" si="39"/>
        <v>0</v>
      </c>
      <c r="BD53" s="37">
        <f t="shared" si="39"/>
        <v>0</v>
      </c>
      <c r="BE53" s="37">
        <f t="shared" si="39"/>
        <v>0</v>
      </c>
      <c r="BF53" s="37">
        <f t="shared" si="39"/>
        <v>0</v>
      </c>
      <c r="BG53" s="37">
        <f t="shared" si="39"/>
        <v>25680</v>
      </c>
      <c r="BH53" s="37">
        <f t="shared" si="39"/>
        <v>44200</v>
      </c>
      <c r="BI53" s="37">
        <f t="shared" si="39"/>
        <v>54550</v>
      </c>
      <c r="BJ53" s="37">
        <f t="shared" si="48"/>
        <v>0</v>
      </c>
      <c r="BK53" s="37">
        <f t="shared" si="48"/>
        <v>0</v>
      </c>
      <c r="BL53" s="37">
        <f t="shared" si="48"/>
        <v>0</v>
      </c>
      <c r="BM53" s="37">
        <f t="shared" si="48"/>
        <v>0</v>
      </c>
      <c r="BN53" s="37">
        <f t="shared" si="48"/>
        <v>0</v>
      </c>
      <c r="BO53" s="37">
        <f t="shared" si="40"/>
        <v>0</v>
      </c>
      <c r="BP53" s="37">
        <f t="shared" si="40"/>
        <v>33600</v>
      </c>
      <c r="BQ53" s="37">
        <f t="shared" si="40"/>
        <v>28000</v>
      </c>
      <c r="BR53" s="37">
        <f t="shared" si="40"/>
        <v>22250</v>
      </c>
      <c r="BS53" s="37">
        <f t="shared" si="40"/>
        <v>0</v>
      </c>
      <c r="BT53" s="37">
        <f t="shared" si="40"/>
        <v>0</v>
      </c>
      <c r="BU53" s="37">
        <f t="shared" si="40"/>
        <v>0</v>
      </c>
      <c r="BW53" s="175">
        <f t="shared" si="45"/>
        <v>41371.428571428572</v>
      </c>
      <c r="BX53" s="37">
        <f t="shared" si="41"/>
        <v>0</v>
      </c>
      <c r="BY53" s="37"/>
      <c r="BZ53" s="37" t="e">
        <f t="shared" si="49"/>
        <v>#N/A</v>
      </c>
      <c r="CA53" s="37" t="e">
        <f t="shared" si="49"/>
        <v>#N/A</v>
      </c>
      <c r="CB53" s="37" t="e">
        <f t="shared" si="49"/>
        <v>#N/A</v>
      </c>
      <c r="CC53" s="37" t="e">
        <f t="shared" si="49"/>
        <v>#N/A</v>
      </c>
      <c r="CD53" s="37">
        <f t="shared" si="49"/>
        <v>0</v>
      </c>
      <c r="CE53" s="37">
        <f t="shared" si="49"/>
        <v>0</v>
      </c>
      <c r="CF53" s="37">
        <f t="shared" si="49"/>
        <v>0</v>
      </c>
      <c r="CG53" s="37">
        <f t="shared" si="49"/>
        <v>0</v>
      </c>
      <c r="CH53" s="37">
        <f t="shared" si="49"/>
        <v>0</v>
      </c>
      <c r="CI53" s="37">
        <f t="shared" si="49"/>
        <v>0</v>
      </c>
      <c r="CJ53" s="37">
        <f t="shared" si="49"/>
        <v>0</v>
      </c>
      <c r="CK53" s="37">
        <f t="shared" si="49"/>
        <v>0</v>
      </c>
      <c r="CL53" s="37" t="e">
        <f t="shared" si="50"/>
        <v>#N/A</v>
      </c>
      <c r="CM53" s="37" t="e">
        <f t="shared" si="50"/>
        <v>#N/A</v>
      </c>
      <c r="CN53" s="37">
        <f t="shared" si="50"/>
        <v>0</v>
      </c>
      <c r="CO53" s="37">
        <f t="shared" si="50"/>
        <v>0</v>
      </c>
      <c r="CP53" s="37">
        <f t="shared" si="50"/>
        <v>0</v>
      </c>
      <c r="CQ53" s="37">
        <f t="shared" si="50"/>
        <v>0</v>
      </c>
      <c r="CR53" s="37" t="e">
        <f t="shared" si="50"/>
        <v>#N/A</v>
      </c>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c r="DU53" s="37"/>
      <c r="DV53" s="37"/>
    </row>
    <row r="54" spans="9:126">
      <c r="I54" s="39"/>
      <c r="J54" s="154"/>
      <c r="L54" s="39"/>
      <c r="M54" s="39"/>
      <c r="N54" s="81"/>
      <c r="S54" s="86"/>
      <c r="T54" s="86"/>
      <c r="U54" s="86"/>
      <c r="V54" s="86"/>
      <c r="W54" s="86"/>
      <c r="X54" s="86"/>
      <c r="Y54" s="86"/>
      <c r="Z54" s="86"/>
      <c r="AA54" s="86"/>
      <c r="AB54" s="86"/>
      <c r="AC54" s="86"/>
      <c r="AD54" s="86"/>
      <c r="AE54" s="86"/>
      <c r="AF54" s="86"/>
      <c r="AG54" s="86"/>
      <c r="AI54" s="39">
        <f t="shared" si="10"/>
        <v>1.0546979615615051</v>
      </c>
      <c r="AJ54" t="b">
        <f t="shared" si="9"/>
        <v>0</v>
      </c>
      <c r="AK54" s="188">
        <v>44560</v>
      </c>
      <c r="AL54" s="160">
        <f t="shared" si="11"/>
        <v>19100</v>
      </c>
      <c r="AM54" s="37">
        <v>55300</v>
      </c>
      <c r="AN54" s="158">
        <v>63.1</v>
      </c>
      <c r="AO54" s="37">
        <v>0.13</v>
      </c>
      <c r="AP54" s="160">
        <v>19100</v>
      </c>
      <c r="AQ54" s="37">
        <v>14.2</v>
      </c>
      <c r="AR54" t="s">
        <v>596</v>
      </c>
      <c r="AS54" s="159">
        <v>1186.3</v>
      </c>
      <c r="AT54" s="37">
        <v>-0.87</v>
      </c>
      <c r="AU54" s="37">
        <v>3150</v>
      </c>
      <c r="AV54" s="37">
        <v>-2.0499999999999998</v>
      </c>
      <c r="AW54" s="37">
        <v>14.48</v>
      </c>
      <c r="AX54" s="37">
        <v>2.3000000000000001E-4</v>
      </c>
      <c r="AZ54" s="175">
        <f t="shared" si="44"/>
        <v>18971.428571428572</v>
      </c>
      <c r="BA54" s="37">
        <f t="shared" si="38"/>
        <v>208280</v>
      </c>
      <c r="BB54" s="37"/>
      <c r="BC54" s="37">
        <f t="shared" si="39"/>
        <v>0</v>
      </c>
      <c r="BD54" s="37">
        <f t="shared" si="39"/>
        <v>0</v>
      </c>
      <c r="BE54" s="37">
        <f t="shared" si="39"/>
        <v>0</v>
      </c>
      <c r="BF54" s="37">
        <f t="shared" si="39"/>
        <v>0</v>
      </c>
      <c r="BG54" s="37">
        <f t="shared" si="39"/>
        <v>25680</v>
      </c>
      <c r="BH54" s="37">
        <f t="shared" si="39"/>
        <v>44200</v>
      </c>
      <c r="BI54" s="37">
        <f t="shared" si="39"/>
        <v>54550</v>
      </c>
      <c r="BJ54" s="37">
        <f t="shared" si="48"/>
        <v>0</v>
      </c>
      <c r="BK54" s="37">
        <f t="shared" si="48"/>
        <v>0</v>
      </c>
      <c r="BL54" s="37">
        <f t="shared" si="48"/>
        <v>0</v>
      </c>
      <c r="BM54" s="37">
        <f t="shared" si="48"/>
        <v>0</v>
      </c>
      <c r="BN54" s="37">
        <f t="shared" si="48"/>
        <v>0</v>
      </c>
      <c r="BO54" s="37">
        <f t="shared" si="40"/>
        <v>0</v>
      </c>
      <c r="BP54" s="37">
        <f t="shared" si="40"/>
        <v>33600</v>
      </c>
      <c r="BQ54" s="37">
        <f t="shared" si="40"/>
        <v>28000</v>
      </c>
      <c r="BR54" s="37">
        <f t="shared" si="40"/>
        <v>22250</v>
      </c>
      <c r="BS54" s="37">
        <f t="shared" si="40"/>
        <v>0</v>
      </c>
      <c r="BT54" s="37">
        <f t="shared" si="40"/>
        <v>0</v>
      </c>
      <c r="BU54" s="37">
        <f t="shared" si="40"/>
        <v>0</v>
      </c>
      <c r="BW54" s="175">
        <f t="shared" si="45"/>
        <v>41421.428571428572</v>
      </c>
      <c r="BX54" s="37">
        <f t="shared" si="41"/>
        <v>0</v>
      </c>
      <c r="BY54" s="37"/>
      <c r="BZ54" s="37" t="e">
        <f t="shared" si="49"/>
        <v>#N/A</v>
      </c>
      <c r="CA54" s="37" t="e">
        <f t="shared" si="49"/>
        <v>#N/A</v>
      </c>
      <c r="CB54" s="37" t="e">
        <f t="shared" si="49"/>
        <v>#N/A</v>
      </c>
      <c r="CC54" s="37" t="e">
        <f t="shared" si="49"/>
        <v>#N/A</v>
      </c>
      <c r="CD54" s="37">
        <f t="shared" si="49"/>
        <v>0</v>
      </c>
      <c r="CE54" s="37">
        <f t="shared" si="49"/>
        <v>0</v>
      </c>
      <c r="CF54" s="37">
        <f t="shared" si="49"/>
        <v>0</v>
      </c>
      <c r="CG54" s="37">
        <f t="shared" si="49"/>
        <v>0</v>
      </c>
      <c r="CH54" s="37">
        <f t="shared" si="49"/>
        <v>0</v>
      </c>
      <c r="CI54" s="37">
        <f t="shared" si="49"/>
        <v>0</v>
      </c>
      <c r="CJ54" s="37">
        <f t="shared" si="49"/>
        <v>0</v>
      </c>
      <c r="CK54" s="37">
        <f t="shared" si="49"/>
        <v>0</v>
      </c>
      <c r="CL54" s="37" t="e">
        <f t="shared" si="50"/>
        <v>#N/A</v>
      </c>
      <c r="CM54" s="37" t="e">
        <f t="shared" si="50"/>
        <v>#N/A</v>
      </c>
      <c r="CN54" s="37">
        <f t="shared" si="50"/>
        <v>0</v>
      </c>
      <c r="CO54" s="37">
        <f t="shared" si="50"/>
        <v>0</v>
      </c>
      <c r="CP54" s="37">
        <f t="shared" si="50"/>
        <v>0</v>
      </c>
      <c r="CQ54" s="37">
        <f t="shared" si="50"/>
        <v>0</v>
      </c>
      <c r="CR54" s="37" t="e">
        <f t="shared" si="50"/>
        <v>#N/A</v>
      </c>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c r="DU54" s="37"/>
      <c r="DV54" s="37"/>
    </row>
    <row r="55" spans="9:126">
      <c r="I55" s="39"/>
      <c r="J55" s="154"/>
      <c r="L55" s="39"/>
      <c r="M55" s="39"/>
      <c r="N55" s="81"/>
      <c r="S55" s="86"/>
      <c r="T55" s="86"/>
      <c r="U55" s="86"/>
      <c r="V55" s="86"/>
      <c r="W55" s="86"/>
      <c r="X55" s="86"/>
      <c r="Y55" s="86"/>
      <c r="Z55" s="86"/>
      <c r="AA55" s="86"/>
      <c r="AB55" s="86"/>
      <c r="AC55" s="86"/>
      <c r="AD55" s="86"/>
      <c r="AE55" s="86"/>
      <c r="AF55" s="86"/>
      <c r="AG55" s="86"/>
      <c r="AI55" s="39">
        <f t="shared" si="10"/>
        <v>1.0574589509896766</v>
      </c>
      <c r="AJ55" t="b">
        <f t="shared" si="9"/>
        <v>0</v>
      </c>
      <c r="AK55" s="188">
        <v>44560</v>
      </c>
      <c r="AL55" s="160">
        <f t="shared" si="11"/>
        <v>19150</v>
      </c>
      <c r="AM55" s="37">
        <v>1150</v>
      </c>
      <c r="AN55" s="158">
        <v>58.4</v>
      </c>
      <c r="AO55" s="37">
        <v>0.13</v>
      </c>
      <c r="AP55" s="160">
        <v>19150</v>
      </c>
      <c r="AQ55" s="37">
        <v>14.29</v>
      </c>
      <c r="AR55" t="s">
        <v>596</v>
      </c>
      <c r="AS55" s="159">
        <v>1238.75</v>
      </c>
      <c r="AT55" s="37">
        <v>-0.87</v>
      </c>
      <c r="AU55" s="37">
        <v>50</v>
      </c>
      <c r="AV55" s="37">
        <v>-1.96</v>
      </c>
      <c r="AW55" s="37">
        <v>13.81</v>
      </c>
      <c r="AX55" s="37">
        <v>2.2000000000000001E-4</v>
      </c>
      <c r="AZ55" s="175"/>
      <c r="BA55" s="37"/>
      <c r="BB55" s="37"/>
      <c r="BC55" s="37"/>
      <c r="BD55" s="37"/>
      <c r="BE55" s="37"/>
      <c r="BF55" s="37"/>
      <c r="BG55" s="37"/>
      <c r="BH55" s="37"/>
      <c r="BI55" s="37"/>
      <c r="BJ55" s="37"/>
      <c r="BK55" s="37"/>
      <c r="BL55" s="37"/>
      <c r="BM55" s="37"/>
      <c r="BN55" s="37"/>
      <c r="BO55" s="37"/>
      <c r="BP55" s="37"/>
      <c r="BQ55" s="37"/>
      <c r="BR55" s="37"/>
      <c r="BS55" s="37"/>
      <c r="BT55" s="37"/>
      <c r="BU55" s="37"/>
      <c r="BW55" s="175"/>
      <c r="BX55" s="37"/>
      <c r="BY55" s="37"/>
      <c r="BZ55" s="37"/>
      <c r="CA55" s="37"/>
      <c r="CB55" s="37"/>
      <c r="CC55" s="37"/>
      <c r="CD55" s="37"/>
      <c r="CE55" s="37"/>
      <c r="CF55" s="37"/>
      <c r="CG55" s="37"/>
      <c r="CH55" s="37"/>
      <c r="CI55" s="37"/>
      <c r="CJ55" s="37"/>
      <c r="CK55" s="37"/>
      <c r="CL55" s="37"/>
      <c r="CM55" s="37"/>
      <c r="CN55" s="37"/>
      <c r="CO55" s="37"/>
      <c r="CP55" s="37"/>
      <c r="CQ55" s="37"/>
      <c r="CR55" s="37"/>
      <c r="CS55" s="37"/>
      <c r="CT55" s="37"/>
      <c r="CU55" s="37"/>
      <c r="CV55" s="37"/>
      <c r="CW55" s="37"/>
      <c r="CX55" s="37"/>
      <c r="CY55" s="37"/>
      <c r="CZ55" s="37"/>
      <c r="DA55" s="37"/>
      <c r="DB55" s="37"/>
      <c r="DC55" s="37"/>
      <c r="DD55" s="37"/>
      <c r="DE55" s="37"/>
      <c r="DF55" s="37"/>
      <c r="DG55" s="37"/>
      <c r="DH55" s="37"/>
      <c r="DI55" s="37"/>
      <c r="DJ55" s="37"/>
      <c r="DK55" s="37"/>
      <c r="DL55" s="37"/>
      <c r="DM55" s="37"/>
      <c r="DN55" s="37"/>
      <c r="DO55" s="37"/>
      <c r="DP55" s="37"/>
      <c r="DQ55" s="37"/>
      <c r="DR55" s="37"/>
      <c r="DS55" s="37"/>
      <c r="DT55" s="37"/>
      <c r="DU55" s="37"/>
      <c r="DV55" s="37"/>
    </row>
    <row r="56" spans="9:126">
      <c r="I56" s="39"/>
      <c r="J56" s="154"/>
      <c r="L56" s="39"/>
      <c r="M56" s="39"/>
      <c r="N56" s="81"/>
      <c r="S56" s="86"/>
      <c r="T56" s="86"/>
      <c r="U56" s="86"/>
      <c r="V56" s="86"/>
      <c r="W56" s="86"/>
      <c r="X56" s="86"/>
      <c r="Y56" s="86"/>
      <c r="Z56" s="86"/>
      <c r="AA56" s="86"/>
      <c r="AB56" s="86"/>
      <c r="AC56" s="86"/>
      <c r="AD56" s="86"/>
      <c r="AE56" s="86"/>
      <c r="AF56" s="86"/>
      <c r="AG56" s="86"/>
      <c r="AI56" s="39">
        <f t="shared" si="10"/>
        <v>1.0602199404178481</v>
      </c>
      <c r="AJ56" t="b">
        <f t="shared" si="9"/>
        <v>0</v>
      </c>
      <c r="AK56" s="188">
        <v>44560</v>
      </c>
      <c r="AL56" s="160">
        <f t="shared" si="11"/>
        <v>19200</v>
      </c>
      <c r="AM56" s="37">
        <v>32850</v>
      </c>
      <c r="AN56" s="158">
        <v>52.2</v>
      </c>
      <c r="AO56" s="37">
        <v>0.12</v>
      </c>
      <c r="AP56" s="160">
        <v>19200</v>
      </c>
      <c r="AQ56" s="37">
        <v>14.24</v>
      </c>
      <c r="AR56" t="s">
        <v>596</v>
      </c>
      <c r="AS56" s="159">
        <v>1276.7</v>
      </c>
      <c r="AT56" s="37">
        <v>-0.88</v>
      </c>
      <c r="AU56" s="37">
        <v>2100</v>
      </c>
      <c r="AV56" s="37">
        <v>-1.84</v>
      </c>
      <c r="AW56" s="37">
        <v>12.97</v>
      </c>
      <c r="AX56" s="37">
        <v>2.0000000000000001E-4</v>
      </c>
      <c r="AZ56" s="175"/>
      <c r="BA56" s="37"/>
      <c r="BB56" s="37"/>
      <c r="BC56" s="37"/>
      <c r="BD56" s="37"/>
      <c r="BE56" s="37"/>
      <c r="BF56" s="37"/>
      <c r="BG56" s="37"/>
      <c r="BH56" s="37"/>
      <c r="BI56" s="37"/>
      <c r="BJ56" s="37"/>
      <c r="BK56" s="37"/>
      <c r="BL56" s="37"/>
      <c r="BM56" s="37"/>
      <c r="BN56" s="37"/>
      <c r="BO56" s="37"/>
      <c r="BP56" s="37"/>
      <c r="BQ56" s="37"/>
      <c r="BR56" s="37"/>
      <c r="BS56" s="37"/>
      <c r="BT56" s="37"/>
      <c r="BU56" s="37"/>
      <c r="BW56" s="175"/>
      <c r="BX56" s="37"/>
      <c r="BY56" s="37"/>
      <c r="BZ56" s="37"/>
      <c r="CA56" s="37"/>
      <c r="CB56" s="37"/>
      <c r="CC56" s="37"/>
      <c r="CD56" s="37"/>
      <c r="CE56" s="37"/>
      <c r="CF56" s="37"/>
      <c r="CG56" s="37"/>
      <c r="CH56" s="37"/>
      <c r="CI56" s="37"/>
      <c r="CJ56" s="37"/>
      <c r="CK56" s="37"/>
      <c r="CL56" s="37"/>
      <c r="CM56" s="37"/>
      <c r="CN56" s="37"/>
      <c r="CO56" s="37"/>
      <c r="CP56" s="37"/>
      <c r="CQ56" s="37"/>
      <c r="CR56" s="37"/>
      <c r="CS56" s="37"/>
      <c r="CT56" s="37"/>
      <c r="CU56" s="37"/>
      <c r="CV56" s="37"/>
      <c r="CW56" s="37"/>
      <c r="CX56" s="37"/>
      <c r="CY56" s="37"/>
      <c r="CZ56" s="37"/>
      <c r="DA56" s="37"/>
      <c r="DB56" s="37"/>
      <c r="DC56" s="37"/>
      <c r="DD56" s="37"/>
      <c r="DE56" s="37"/>
      <c r="DF56" s="37"/>
      <c r="DG56" s="37"/>
      <c r="DH56" s="37"/>
      <c r="DI56" s="37"/>
      <c r="DJ56" s="37"/>
      <c r="DK56" s="37"/>
      <c r="DL56" s="37"/>
      <c r="DM56" s="37"/>
      <c r="DN56" s="37"/>
      <c r="DO56" s="37"/>
      <c r="DP56" s="37"/>
      <c r="DQ56" s="37"/>
      <c r="DR56" s="37"/>
      <c r="DS56" s="37"/>
      <c r="DT56" s="37"/>
      <c r="DU56" s="37"/>
      <c r="DV56" s="37"/>
    </row>
    <row r="57" spans="9:126">
      <c r="I57" s="39"/>
      <c r="J57" s="154"/>
      <c r="L57" s="39"/>
      <c r="M57" s="39"/>
      <c r="N57" s="81"/>
      <c r="S57" s="86"/>
      <c r="T57" s="86"/>
      <c r="U57" s="86"/>
      <c r="V57" s="86"/>
      <c r="W57" s="86"/>
      <c r="X57" s="86"/>
      <c r="Y57" s="86"/>
      <c r="Z57" s="86"/>
      <c r="AA57" s="86"/>
      <c r="AB57" s="86"/>
      <c r="AC57" s="86"/>
      <c r="AD57" s="86"/>
      <c r="AE57" s="86"/>
      <c r="AF57" s="86"/>
      <c r="AG57" s="86"/>
      <c r="AI57" s="39">
        <f t="shared" si="10"/>
        <v>1.0629809298460196</v>
      </c>
      <c r="AJ57" t="b">
        <f t="shared" si="9"/>
        <v>0</v>
      </c>
      <c r="AK57" s="188">
        <v>44560</v>
      </c>
      <c r="AL57" s="160">
        <f t="shared" si="11"/>
        <v>19250</v>
      </c>
      <c r="AM57" s="37">
        <v>0</v>
      </c>
      <c r="AN57" s="158">
        <v>0</v>
      </c>
      <c r="AO57" s="37">
        <v>0.24</v>
      </c>
      <c r="AP57" s="160">
        <v>19250</v>
      </c>
      <c r="AQ57" s="37">
        <v>23.44</v>
      </c>
      <c r="AR57" t="s">
        <v>596</v>
      </c>
      <c r="AS57" s="159">
        <v>0</v>
      </c>
      <c r="AT57" s="37">
        <v>-0.76</v>
      </c>
      <c r="AU57" s="37">
        <v>0</v>
      </c>
      <c r="AV57" s="37">
        <v>-4.8499999999999996</v>
      </c>
      <c r="AW57" s="37">
        <v>20.8</v>
      </c>
      <c r="AX57" s="37">
        <v>2.0000000000000001E-4</v>
      </c>
      <c r="AZ57" s="175"/>
      <c r="BA57" s="37"/>
      <c r="BB57" s="37"/>
      <c r="BC57" s="37"/>
      <c r="BD57" s="37"/>
      <c r="BE57" s="37"/>
      <c r="BF57" s="37"/>
      <c r="BG57" s="37"/>
      <c r="BH57" s="37"/>
      <c r="BI57" s="37"/>
      <c r="BJ57" s="37"/>
      <c r="BK57" s="37"/>
      <c r="BL57" s="37"/>
      <c r="BM57" s="37"/>
      <c r="BN57" s="37"/>
      <c r="BO57" s="37"/>
      <c r="BP57" s="37"/>
      <c r="BQ57" s="37"/>
      <c r="BR57" s="37"/>
      <c r="BS57" s="37"/>
      <c r="BT57" s="37"/>
      <c r="BU57" s="37"/>
      <c r="BW57" s="175"/>
      <c r="BX57" s="37"/>
      <c r="BY57" s="37"/>
      <c r="BZ57" s="37"/>
      <c r="CA57" s="37"/>
      <c r="CB57" s="37"/>
      <c r="CC57" s="37"/>
      <c r="CD57" s="37"/>
      <c r="CE57" s="37"/>
      <c r="CF57" s="37"/>
      <c r="CG57" s="37"/>
      <c r="CH57" s="37"/>
      <c r="CI57" s="37"/>
      <c r="CJ57" s="37"/>
      <c r="CK57" s="37"/>
      <c r="CL57" s="37"/>
      <c r="CM57" s="37"/>
      <c r="CN57" s="37"/>
      <c r="CO57" s="37"/>
      <c r="CP57" s="37"/>
      <c r="CQ57" s="37"/>
      <c r="CR57" s="37"/>
      <c r="CS57" s="37"/>
      <c r="CT57" s="37"/>
      <c r="CU57" s="37"/>
      <c r="CV57" s="37"/>
      <c r="CW57" s="37"/>
      <c r="CX57" s="37"/>
      <c r="CY57" s="37"/>
      <c r="CZ57" s="37"/>
      <c r="DA57" s="37"/>
      <c r="DB57" s="37"/>
      <c r="DC57" s="37"/>
      <c r="DD57" s="37"/>
      <c r="DE57" s="37"/>
      <c r="DF57" s="37"/>
      <c r="DG57" s="37"/>
      <c r="DH57" s="37"/>
      <c r="DI57" s="37"/>
      <c r="DJ57" s="37"/>
      <c r="DK57" s="37"/>
      <c r="DL57" s="37"/>
      <c r="DM57" s="37"/>
      <c r="DN57" s="37"/>
      <c r="DO57" s="37"/>
      <c r="DP57" s="37"/>
      <c r="DQ57" s="37"/>
      <c r="DR57" s="37"/>
      <c r="DS57" s="37"/>
      <c r="DT57" s="37"/>
      <c r="DU57" s="37"/>
      <c r="DV57" s="37"/>
    </row>
    <row r="58" spans="9:126">
      <c r="I58" s="39"/>
      <c r="J58" s="154"/>
      <c r="L58" s="39"/>
      <c r="M58" s="39"/>
      <c r="N58" s="81"/>
      <c r="S58" s="86"/>
      <c r="T58" s="86"/>
      <c r="U58" s="86"/>
      <c r="V58" s="86"/>
      <c r="W58" s="86"/>
      <c r="X58" s="86"/>
      <c r="Y58" s="86"/>
      <c r="Z58" s="86"/>
      <c r="AA58" s="86"/>
      <c r="AB58" s="86"/>
      <c r="AC58" s="86"/>
      <c r="AD58" s="86"/>
      <c r="AE58" s="86"/>
      <c r="AF58" s="86"/>
      <c r="AG58" s="86"/>
      <c r="AI58" s="39">
        <f t="shared" si="10"/>
        <v>1.065741919274191</v>
      </c>
      <c r="AJ58" t="b">
        <f t="shared" si="9"/>
        <v>0</v>
      </c>
      <c r="AK58" s="188">
        <v>44560</v>
      </c>
      <c r="AL58" s="160">
        <f t="shared" si="11"/>
        <v>19300</v>
      </c>
      <c r="AM58" s="37">
        <v>21000</v>
      </c>
      <c r="AN58" s="158">
        <v>44.75</v>
      </c>
      <c r="AO58" s="37">
        <v>0.1</v>
      </c>
      <c r="AP58" s="160">
        <v>19300</v>
      </c>
      <c r="AQ58" s="37">
        <v>14.43</v>
      </c>
      <c r="AR58" t="s">
        <v>596</v>
      </c>
      <c r="AS58" s="159">
        <v>1353.25</v>
      </c>
      <c r="AT58" s="37">
        <v>-0.9</v>
      </c>
      <c r="AU58" s="37">
        <v>200</v>
      </c>
      <c r="AV58" s="37">
        <v>-1.69</v>
      </c>
      <c r="AW58" s="37">
        <v>11.74</v>
      </c>
      <c r="AX58" s="37">
        <v>1.8000000000000001E-4</v>
      </c>
      <c r="AZ58" s="175"/>
      <c r="BA58" s="37"/>
      <c r="BB58" s="37"/>
      <c r="BC58" s="37"/>
      <c r="BD58" s="37"/>
      <c r="BE58" s="37"/>
      <c r="BF58" s="37"/>
      <c r="BG58" s="37"/>
      <c r="BH58" s="37"/>
      <c r="BI58" s="37"/>
      <c r="BJ58" s="37"/>
      <c r="BK58" s="37"/>
      <c r="BL58" s="37"/>
      <c r="BM58" s="37"/>
      <c r="BN58" s="37"/>
      <c r="BO58" s="37"/>
      <c r="BP58" s="37"/>
      <c r="BQ58" s="37"/>
      <c r="BR58" s="37"/>
      <c r="BS58" s="37"/>
      <c r="BT58" s="37"/>
      <c r="BU58" s="37"/>
      <c r="BW58" s="175"/>
      <c r="BX58" s="37"/>
      <c r="BY58" s="37"/>
      <c r="BZ58" s="37"/>
      <c r="CA58" s="37"/>
      <c r="CB58" s="37"/>
      <c r="CC58" s="37"/>
      <c r="CD58" s="37"/>
      <c r="CE58" s="37"/>
      <c r="CF58" s="37"/>
      <c r="CG58" s="37"/>
      <c r="CH58" s="37"/>
      <c r="CI58" s="37"/>
      <c r="CJ58" s="37"/>
      <c r="CK58" s="37"/>
      <c r="CL58" s="37"/>
      <c r="CM58" s="37"/>
      <c r="CN58" s="37"/>
      <c r="CO58" s="37"/>
      <c r="CP58" s="37"/>
      <c r="CQ58" s="37"/>
      <c r="CR58" s="37"/>
      <c r="CS58" s="37"/>
      <c r="CT58" s="37"/>
      <c r="CU58" s="37"/>
      <c r="CV58" s="37"/>
      <c r="CW58" s="37"/>
      <c r="CX58" s="37"/>
      <c r="CY58" s="37"/>
      <c r="CZ58" s="37"/>
      <c r="DA58" s="37"/>
      <c r="DB58" s="37"/>
      <c r="DC58" s="37"/>
      <c r="DD58" s="37"/>
      <c r="DE58" s="37"/>
      <c r="DF58" s="37"/>
      <c r="DG58" s="37"/>
      <c r="DH58" s="37"/>
      <c r="DI58" s="37"/>
      <c r="DJ58" s="37"/>
      <c r="DK58" s="37"/>
      <c r="DL58" s="37"/>
      <c r="DM58" s="37"/>
      <c r="DN58" s="37"/>
      <c r="DO58" s="37"/>
      <c r="DP58" s="37"/>
      <c r="DQ58" s="37"/>
      <c r="DR58" s="37"/>
      <c r="DS58" s="37"/>
      <c r="DT58" s="37"/>
      <c r="DU58" s="37"/>
      <c r="DV58" s="37"/>
    </row>
    <row r="59" spans="9:126">
      <c r="I59" s="39"/>
      <c r="J59" s="154"/>
      <c r="L59" s="39"/>
      <c r="M59" s="39"/>
      <c r="N59" s="81"/>
      <c r="S59" s="87"/>
      <c r="T59" s="87"/>
      <c r="U59" s="87"/>
      <c r="V59" s="87"/>
      <c r="W59" s="87"/>
      <c r="X59" s="87"/>
      <c r="Y59" s="87"/>
      <c r="Z59" s="87"/>
      <c r="AA59" s="87"/>
      <c r="AB59" s="87"/>
      <c r="AC59" s="87"/>
      <c r="AD59" s="87"/>
      <c r="AE59" s="87"/>
      <c r="AF59" s="87"/>
      <c r="AG59" s="87"/>
      <c r="AI59" s="39">
        <f t="shared" si="10"/>
        <v>1.0685029087023625</v>
      </c>
      <c r="AJ59" t="b">
        <f t="shared" si="9"/>
        <v>0</v>
      </c>
      <c r="AK59" s="188">
        <v>44560</v>
      </c>
      <c r="AL59" s="160">
        <f t="shared" si="11"/>
        <v>19350</v>
      </c>
      <c r="AM59" s="37">
        <v>350</v>
      </c>
      <c r="AN59" s="158">
        <v>42</v>
      </c>
      <c r="AO59" s="37">
        <v>0.09</v>
      </c>
      <c r="AP59" s="160">
        <v>19350</v>
      </c>
      <c r="AQ59" s="37">
        <v>14.57</v>
      </c>
      <c r="AR59" t="s">
        <v>596</v>
      </c>
      <c r="AS59" s="159">
        <v>0</v>
      </c>
      <c r="AT59" s="37">
        <v>-0.91</v>
      </c>
      <c r="AU59" s="37">
        <v>0</v>
      </c>
      <c r="AV59" s="37">
        <v>-1.63</v>
      </c>
      <c r="AW59" s="37">
        <v>11.22</v>
      </c>
      <c r="AX59" s="37">
        <v>1.7000000000000001E-4</v>
      </c>
      <c r="AZ59" s="175"/>
      <c r="BA59" s="37"/>
      <c r="BB59" s="37"/>
      <c r="BC59" s="37"/>
      <c r="BD59" s="37"/>
      <c r="BE59" s="37"/>
      <c r="BF59" s="37"/>
      <c r="BG59" s="37"/>
      <c r="BH59" s="37"/>
      <c r="BI59" s="37"/>
      <c r="BJ59" s="37"/>
      <c r="BK59" s="37"/>
      <c r="BL59" s="37"/>
      <c r="BM59" s="37"/>
      <c r="BN59" s="37"/>
      <c r="BO59" s="37"/>
      <c r="BP59" s="37"/>
      <c r="BQ59" s="37"/>
      <c r="BR59" s="37"/>
      <c r="BS59" s="37"/>
      <c r="BT59" s="37"/>
      <c r="BU59" s="37"/>
      <c r="BW59" s="175"/>
      <c r="BX59" s="37"/>
      <c r="BY59" s="37"/>
      <c r="BZ59" s="37"/>
      <c r="CA59" s="37"/>
      <c r="CB59" s="37"/>
      <c r="CC59" s="37"/>
      <c r="CD59" s="37"/>
      <c r="CE59" s="37"/>
      <c r="CF59" s="37"/>
      <c r="CG59" s="37"/>
      <c r="CH59" s="37"/>
      <c r="CI59" s="37"/>
      <c r="CJ59" s="37"/>
      <c r="CK59" s="37"/>
      <c r="CL59" s="37"/>
      <c r="CM59" s="37"/>
      <c r="CN59" s="37"/>
      <c r="CO59" s="37"/>
      <c r="CP59" s="37"/>
      <c r="CQ59" s="37"/>
      <c r="CR59" s="37"/>
      <c r="CS59" s="37"/>
      <c r="CT59" s="37"/>
      <c r="CU59" s="37"/>
      <c r="CV59" s="37"/>
      <c r="CW59" s="37"/>
      <c r="CX59" s="37"/>
      <c r="CY59" s="37"/>
      <c r="CZ59" s="37"/>
      <c r="DA59" s="37"/>
      <c r="DB59" s="37"/>
      <c r="DC59" s="37"/>
      <c r="DD59" s="37"/>
      <c r="DE59" s="37"/>
      <c r="DF59" s="37"/>
      <c r="DG59" s="37"/>
      <c r="DH59" s="37"/>
      <c r="DI59" s="37"/>
      <c r="DJ59" s="37"/>
      <c r="DK59" s="37"/>
      <c r="DL59" s="37"/>
      <c r="DM59" s="37"/>
      <c r="DN59" s="37"/>
      <c r="DO59" s="37"/>
      <c r="DP59" s="37"/>
      <c r="DQ59" s="37"/>
      <c r="DR59" s="37"/>
      <c r="DS59" s="37"/>
      <c r="DT59" s="37"/>
      <c r="DU59" s="37"/>
      <c r="DV59" s="37"/>
    </row>
    <row r="60" spans="9:126">
      <c r="I60" s="39"/>
      <c r="J60" s="154"/>
      <c r="L60" s="39"/>
      <c r="M60" s="39"/>
      <c r="N60" s="81"/>
      <c r="S60" s="87"/>
      <c r="T60" s="87"/>
      <c r="U60" s="87"/>
      <c r="V60" s="87"/>
      <c r="W60" s="87"/>
      <c r="X60" s="87"/>
      <c r="Y60" s="87"/>
      <c r="Z60" s="87"/>
      <c r="AA60" s="87"/>
      <c r="AB60" s="87"/>
      <c r="AC60" s="87"/>
      <c r="AD60" s="87"/>
      <c r="AE60" s="87"/>
      <c r="AF60" s="87"/>
      <c r="AG60" s="87"/>
      <c r="AI60" s="39">
        <f t="shared" si="10"/>
        <v>1.071263898130534</v>
      </c>
      <c r="AJ60" t="b">
        <f t="shared" si="9"/>
        <v>0</v>
      </c>
      <c r="AK60" s="188">
        <v>44560</v>
      </c>
      <c r="AL60" s="160">
        <f t="shared" si="11"/>
        <v>19400</v>
      </c>
      <c r="AM60" s="37">
        <v>13550</v>
      </c>
      <c r="AN60" s="158">
        <v>40.950000000000003</v>
      </c>
      <c r="AO60" s="37">
        <v>0.09</v>
      </c>
      <c r="AP60" s="160">
        <v>19400</v>
      </c>
      <c r="AQ60" s="37">
        <v>14.86</v>
      </c>
      <c r="AR60" t="s">
        <v>596</v>
      </c>
      <c r="AS60" s="159">
        <v>1432.3</v>
      </c>
      <c r="AT60" s="37">
        <v>-0.91</v>
      </c>
      <c r="AU60" s="37">
        <v>50</v>
      </c>
      <c r="AV60" s="37">
        <v>-1.61</v>
      </c>
      <c r="AW60" s="37">
        <v>10.92</v>
      </c>
      <c r="AX60" s="37">
        <v>1.6000000000000001E-4</v>
      </c>
      <c r="AZ60" s="175"/>
      <c r="BA60" s="37"/>
      <c r="BB60" s="37"/>
      <c r="BC60" s="37"/>
      <c r="BD60" s="37"/>
      <c r="BE60" s="37"/>
      <c r="BF60" s="37"/>
      <c r="BG60" s="37"/>
      <c r="BH60" s="37"/>
      <c r="BI60" s="37"/>
      <c r="BJ60" s="37"/>
      <c r="BK60" s="37"/>
      <c r="BL60" s="37"/>
      <c r="BM60" s="37"/>
      <c r="BN60" s="37"/>
      <c r="BO60" s="37"/>
      <c r="BP60" s="37"/>
      <c r="BQ60" s="37"/>
      <c r="BR60" s="37"/>
      <c r="BS60" s="37"/>
      <c r="BT60" s="37"/>
      <c r="BU60" s="37"/>
      <c r="BW60" s="175"/>
      <c r="BX60" s="37"/>
      <c r="BY60" s="37"/>
      <c r="BZ60" s="37"/>
      <c r="CA60" s="37"/>
      <c r="CB60" s="37"/>
      <c r="CC60" s="37"/>
      <c r="CD60" s="37"/>
      <c r="CE60" s="37"/>
      <c r="CF60" s="37"/>
      <c r="CG60" s="37"/>
      <c r="CH60" s="37"/>
      <c r="CI60" s="37"/>
      <c r="CJ60" s="37"/>
      <c r="CK60" s="37"/>
      <c r="CL60" s="37"/>
      <c r="CM60" s="37"/>
      <c r="CN60" s="37"/>
      <c r="CO60" s="37"/>
      <c r="CP60" s="37"/>
      <c r="CQ60" s="37"/>
      <c r="CR60" s="37"/>
      <c r="CS60" s="37"/>
      <c r="CT60" s="37"/>
      <c r="CU60" s="37"/>
      <c r="CV60" s="37"/>
      <c r="CW60" s="37"/>
      <c r="CX60" s="37"/>
      <c r="CY60" s="37"/>
      <c r="CZ60" s="37"/>
      <c r="DA60" s="37"/>
      <c r="DB60" s="37"/>
      <c r="DC60" s="37"/>
      <c r="DD60" s="37"/>
      <c r="DE60" s="37"/>
      <c r="DF60" s="37"/>
      <c r="DG60" s="37"/>
      <c r="DH60" s="37"/>
      <c r="DI60" s="37"/>
      <c r="DJ60" s="37"/>
      <c r="DK60" s="37"/>
      <c r="DL60" s="37"/>
      <c r="DM60" s="37"/>
      <c r="DN60" s="37"/>
      <c r="DO60" s="37"/>
      <c r="DP60" s="37"/>
      <c r="DQ60" s="37"/>
      <c r="DR60" s="37"/>
      <c r="DS60" s="37"/>
      <c r="DT60" s="37"/>
      <c r="DU60" s="37"/>
      <c r="DV60" s="37"/>
    </row>
    <row r="61" spans="9:126">
      <c r="I61" s="39"/>
      <c r="J61" s="154"/>
      <c r="L61" s="39"/>
      <c r="M61" s="39"/>
      <c r="N61" s="81"/>
      <c r="S61" s="87"/>
      <c r="T61" s="87"/>
      <c r="U61" s="87"/>
      <c r="V61" s="87"/>
      <c r="W61" s="87"/>
      <c r="X61" s="87"/>
      <c r="Y61" s="87"/>
      <c r="Z61" s="87"/>
      <c r="AA61" s="87"/>
      <c r="AB61" s="87"/>
      <c r="AC61" s="87"/>
      <c r="AD61" s="87"/>
      <c r="AE61" s="87"/>
      <c r="AF61" s="87"/>
      <c r="AG61" s="87"/>
      <c r="AI61" s="39">
        <f t="shared" si="10"/>
        <v>1.0740248875587055</v>
      </c>
      <c r="AJ61" t="b">
        <f t="shared" si="9"/>
        <v>0</v>
      </c>
      <c r="AK61" s="188">
        <v>44560</v>
      </c>
      <c r="AL61" s="160">
        <f t="shared" si="11"/>
        <v>19450</v>
      </c>
      <c r="AM61" s="37">
        <v>650</v>
      </c>
      <c r="AN61" s="158">
        <v>171.6</v>
      </c>
      <c r="AO61" s="37">
        <v>0.2</v>
      </c>
      <c r="AP61" s="160">
        <v>19450</v>
      </c>
      <c r="AQ61" s="37">
        <v>23.78</v>
      </c>
      <c r="AR61" t="s">
        <v>596</v>
      </c>
      <c r="AS61" s="159">
        <v>0</v>
      </c>
      <c r="AT61" s="37">
        <v>-0.8</v>
      </c>
      <c r="AU61" s="37">
        <v>0</v>
      </c>
      <c r="AV61" s="37">
        <v>-4.4400000000000004</v>
      </c>
      <c r="AW61" s="37">
        <v>18.77</v>
      </c>
      <c r="AX61" s="37">
        <v>1.8000000000000001E-4</v>
      </c>
      <c r="AZ61" s="175"/>
      <c r="BA61" s="37"/>
      <c r="BB61" s="37"/>
      <c r="BC61" s="37"/>
      <c r="BD61" s="37"/>
      <c r="BE61" s="37"/>
      <c r="BF61" s="37"/>
      <c r="BG61" s="37"/>
      <c r="BH61" s="37"/>
      <c r="BI61" s="37"/>
      <c r="BJ61" s="37"/>
      <c r="BK61" s="37"/>
      <c r="BL61" s="37"/>
      <c r="BM61" s="37"/>
      <c r="BN61" s="37"/>
      <c r="BO61" s="37"/>
      <c r="BP61" s="37"/>
      <c r="BQ61" s="37"/>
      <c r="BR61" s="37"/>
      <c r="BS61" s="37"/>
      <c r="BT61" s="37"/>
      <c r="BU61" s="37"/>
      <c r="BW61" s="175"/>
      <c r="BX61" s="37"/>
      <c r="BY61" s="37"/>
      <c r="BZ61" s="37"/>
      <c r="CA61" s="37"/>
      <c r="CB61" s="37"/>
      <c r="CC61" s="37"/>
      <c r="CD61" s="37"/>
      <c r="CE61" s="37"/>
      <c r="CF61" s="37"/>
      <c r="CG61" s="37"/>
      <c r="CH61" s="37"/>
      <c r="CI61" s="37"/>
      <c r="CJ61" s="37"/>
      <c r="CK61" s="37"/>
      <c r="CL61" s="37"/>
      <c r="CM61" s="37"/>
      <c r="CN61" s="37"/>
      <c r="CO61" s="37"/>
      <c r="CP61" s="37"/>
      <c r="CQ61" s="37"/>
      <c r="CR61" s="37"/>
      <c r="CS61" s="37"/>
      <c r="CT61" s="37"/>
      <c r="CU61" s="37"/>
      <c r="CV61" s="37"/>
      <c r="CW61" s="37"/>
      <c r="CX61" s="37"/>
      <c r="CY61" s="37"/>
      <c r="CZ61" s="37"/>
      <c r="DA61" s="37"/>
      <c r="DB61" s="37"/>
      <c r="DC61" s="37"/>
      <c r="DD61" s="37"/>
      <c r="DE61" s="37"/>
      <c r="DF61" s="37"/>
      <c r="DG61" s="37"/>
      <c r="DH61" s="37"/>
      <c r="DI61" s="37"/>
      <c r="DJ61" s="37"/>
      <c r="DK61" s="37"/>
      <c r="DL61" s="37"/>
      <c r="DM61" s="37"/>
      <c r="DN61" s="37"/>
      <c r="DO61" s="37"/>
      <c r="DP61" s="37"/>
      <c r="DQ61" s="37"/>
      <c r="DR61" s="37"/>
      <c r="DS61" s="37"/>
      <c r="DT61" s="37"/>
      <c r="DU61" s="37"/>
      <c r="DV61" s="37"/>
    </row>
    <row r="62" spans="9:126">
      <c r="I62" s="39"/>
      <c r="J62" s="154"/>
      <c r="L62" s="39"/>
      <c r="M62" s="39"/>
      <c r="N62" s="81"/>
      <c r="S62" s="87"/>
      <c r="T62" s="87"/>
      <c r="U62" s="87"/>
      <c r="V62" s="87"/>
      <c r="W62" s="87"/>
      <c r="X62" s="87"/>
      <c r="Y62" s="87"/>
      <c r="Z62" s="87"/>
      <c r="AA62" s="87"/>
      <c r="AB62" s="87"/>
      <c r="AC62" s="87"/>
      <c r="AD62" s="87"/>
      <c r="AE62" s="87"/>
      <c r="AF62" s="87"/>
      <c r="AG62" s="87"/>
      <c r="AI62" s="39">
        <f t="shared" si="10"/>
        <v>1.076785876986877</v>
      </c>
      <c r="AJ62" t="b">
        <f t="shared" si="9"/>
        <v>0</v>
      </c>
      <c r="AK62" s="188">
        <v>44560</v>
      </c>
      <c r="AL62" s="160">
        <f t="shared" si="11"/>
        <v>19500</v>
      </c>
      <c r="AM62" s="37">
        <v>1059900</v>
      </c>
      <c r="AN62" s="158">
        <v>34.15</v>
      </c>
      <c r="AO62" s="37">
        <v>0.08</v>
      </c>
      <c r="AP62" s="160">
        <v>19500</v>
      </c>
      <c r="AQ62" s="37">
        <v>14.93</v>
      </c>
      <c r="AR62" t="s">
        <v>596</v>
      </c>
      <c r="AS62" s="159">
        <v>1511.05</v>
      </c>
      <c r="AT62" s="37">
        <v>-0.92</v>
      </c>
      <c r="AU62" s="37">
        <v>54500</v>
      </c>
      <c r="AV62" s="37">
        <v>-1.44</v>
      </c>
      <c r="AW62" s="37">
        <v>9.7100000000000009</v>
      </c>
      <c r="AX62" s="37">
        <v>1.4999999999999999E-4</v>
      </c>
      <c r="AZ62" s="175"/>
      <c r="BA62" s="37"/>
      <c r="BB62" s="37"/>
      <c r="BC62" s="37"/>
      <c r="BD62" s="37"/>
      <c r="BE62" s="37"/>
      <c r="BF62" s="37"/>
      <c r="BG62" s="37"/>
      <c r="BH62" s="37"/>
      <c r="BI62" s="37"/>
      <c r="BJ62" s="37"/>
      <c r="BK62" s="37"/>
      <c r="BL62" s="37"/>
      <c r="BM62" s="37"/>
      <c r="BN62" s="37"/>
      <c r="BO62" s="37"/>
      <c r="BP62" s="37"/>
      <c r="BQ62" s="37"/>
      <c r="BR62" s="37"/>
      <c r="BS62" s="37"/>
      <c r="BT62" s="37"/>
      <c r="BU62" s="37"/>
      <c r="BW62" s="175"/>
      <c r="BX62" s="37"/>
      <c r="BY62" s="37"/>
      <c r="BZ62" s="37"/>
      <c r="CA62" s="37"/>
      <c r="CB62" s="37"/>
      <c r="CC62" s="37"/>
      <c r="CD62" s="37"/>
      <c r="CE62" s="37"/>
      <c r="CF62" s="37"/>
      <c r="CG62" s="37"/>
      <c r="CH62" s="37"/>
      <c r="CI62" s="37"/>
      <c r="CJ62" s="37"/>
      <c r="CK62" s="37"/>
      <c r="CL62" s="37"/>
      <c r="CM62" s="37"/>
      <c r="CN62" s="37"/>
      <c r="CO62" s="37"/>
      <c r="CP62" s="37"/>
      <c r="CQ62" s="37"/>
      <c r="CR62" s="37"/>
      <c r="CS62" s="37"/>
      <c r="CT62" s="37"/>
      <c r="CU62" s="37"/>
      <c r="CV62" s="37"/>
      <c r="CW62" s="37"/>
      <c r="CX62" s="37"/>
      <c r="CY62" s="37"/>
      <c r="CZ62" s="37"/>
      <c r="DA62" s="37"/>
      <c r="DB62" s="37"/>
      <c r="DC62" s="37"/>
      <c r="DD62" s="37"/>
      <c r="DE62" s="37"/>
      <c r="DF62" s="37"/>
      <c r="DG62" s="37"/>
      <c r="DH62" s="37"/>
      <c r="DI62" s="37"/>
      <c r="DJ62" s="37"/>
      <c r="DK62" s="37"/>
      <c r="DL62" s="37"/>
      <c r="DM62" s="37"/>
      <c r="DN62" s="37"/>
      <c r="DO62" s="37"/>
      <c r="DP62" s="37"/>
      <c r="DQ62" s="37"/>
      <c r="DR62" s="37"/>
      <c r="DS62" s="37"/>
      <c r="DT62" s="37"/>
      <c r="DU62" s="37"/>
      <c r="DV62" s="37"/>
    </row>
    <row r="63" spans="9:126">
      <c r="AK63" s="188">
        <v>44560</v>
      </c>
      <c r="AL63" s="160">
        <f t="shared" si="11"/>
        <v>0</v>
      </c>
      <c r="AP63" s="160"/>
      <c r="AZ63" s="175"/>
      <c r="BA63" s="37"/>
      <c r="BB63" s="37"/>
      <c r="BC63" s="37"/>
      <c r="BD63" s="37"/>
      <c r="BE63" s="37"/>
      <c r="BF63" s="37"/>
      <c r="BG63" s="37"/>
      <c r="BH63" s="37"/>
      <c r="BI63" s="37"/>
      <c r="BJ63" s="37"/>
      <c r="BK63" s="37"/>
      <c r="BL63" s="37"/>
      <c r="BM63" s="37"/>
      <c r="BN63" s="37"/>
      <c r="BO63" s="37"/>
      <c r="BP63" s="37"/>
      <c r="BQ63" s="37"/>
      <c r="BR63" s="37"/>
      <c r="BS63" s="37"/>
      <c r="BT63" s="37"/>
      <c r="BU63" s="37"/>
      <c r="BW63" s="175"/>
      <c r="BX63" s="37"/>
      <c r="BY63" s="37"/>
      <c r="BZ63" s="37"/>
      <c r="CA63" s="37"/>
      <c r="CB63" s="37"/>
      <c r="CC63" s="37"/>
      <c r="CD63" s="37"/>
      <c r="CE63" s="37"/>
      <c r="CF63" s="37"/>
      <c r="CG63" s="37"/>
      <c r="CH63" s="37"/>
      <c r="CI63" s="37"/>
      <c r="CJ63" s="37"/>
      <c r="CK63" s="37"/>
      <c r="CL63" s="37"/>
      <c r="CM63" s="37"/>
      <c r="CN63" s="37"/>
      <c r="CO63" s="37"/>
      <c r="CP63" s="37"/>
      <c r="CQ63" s="37"/>
      <c r="CR63" s="37"/>
      <c r="CS63" s="37"/>
      <c r="CT63" s="37"/>
      <c r="CU63" s="37"/>
      <c r="CV63" s="37"/>
      <c r="CW63" s="37"/>
      <c r="CX63" s="37"/>
      <c r="CY63" s="37"/>
      <c r="CZ63" s="37"/>
      <c r="DA63" s="37"/>
      <c r="DB63" s="37"/>
      <c r="DC63" s="37"/>
      <c r="DD63" s="37"/>
      <c r="DE63" s="37"/>
      <c r="DF63" s="37"/>
      <c r="DG63" s="37"/>
      <c r="DH63" s="37"/>
      <c r="DI63" s="37"/>
      <c r="DJ63" s="37"/>
      <c r="DK63" s="37"/>
      <c r="DL63" s="37"/>
      <c r="DM63" s="37"/>
      <c r="DN63" s="37"/>
      <c r="DO63" s="37"/>
      <c r="DP63" s="37"/>
      <c r="DQ63" s="37"/>
      <c r="DR63" s="37"/>
      <c r="DS63" s="37"/>
      <c r="DT63" s="37"/>
      <c r="DU63" s="37"/>
      <c r="DV63" s="37"/>
    </row>
    <row r="64" spans="9:126">
      <c r="AK64" s="188">
        <v>44560</v>
      </c>
      <c r="AL64" s="160">
        <f t="shared" ref="AL64:AL123" si="51">AP64</f>
        <v>0</v>
      </c>
      <c r="AP64" s="160"/>
      <c r="AZ64" s="175"/>
      <c r="BA64" s="37"/>
      <c r="BB64" s="37"/>
      <c r="BC64" s="37"/>
      <c r="BD64" s="37"/>
      <c r="BE64" s="37"/>
      <c r="BF64" s="37"/>
      <c r="BG64" s="37"/>
      <c r="BH64" s="37"/>
      <c r="BI64" s="37"/>
      <c r="BJ64" s="37"/>
      <c r="BK64" s="37"/>
      <c r="BL64" s="37"/>
      <c r="BM64" s="37"/>
      <c r="BN64" s="37"/>
      <c r="BO64" s="37"/>
      <c r="BP64" s="37"/>
      <c r="BQ64" s="37"/>
      <c r="BR64" s="37"/>
      <c r="BS64" s="37"/>
      <c r="BT64" s="37"/>
      <c r="BU64" s="37"/>
      <c r="BW64" s="175"/>
      <c r="BX64" s="37"/>
      <c r="BY64" s="37"/>
      <c r="BZ64" s="37"/>
      <c r="CA64" s="37"/>
      <c r="CB64" s="37"/>
      <c r="CC64" s="37"/>
      <c r="CD64" s="37"/>
      <c r="CE64" s="37"/>
      <c r="CF64" s="37"/>
      <c r="CG64" s="37"/>
      <c r="CH64" s="37"/>
      <c r="CI64" s="37"/>
      <c r="CJ64" s="37"/>
      <c r="CK64" s="37"/>
      <c r="CL64" s="37"/>
      <c r="CM64" s="37"/>
      <c r="CN64" s="37"/>
      <c r="CO64" s="37"/>
      <c r="CP64" s="37"/>
      <c r="CQ64" s="37"/>
      <c r="CR64" s="37"/>
      <c r="CS64" s="37"/>
      <c r="CT64" s="37"/>
      <c r="CU64" s="37"/>
      <c r="CV64" s="37"/>
      <c r="CW64" s="37"/>
      <c r="CX64" s="37"/>
      <c r="CY64" s="37"/>
      <c r="CZ64" s="37"/>
      <c r="DA64" s="37"/>
      <c r="DB64" s="37"/>
      <c r="DC64" s="37"/>
      <c r="DD64" s="37"/>
      <c r="DE64" s="37"/>
      <c r="DF64" s="37"/>
      <c r="DG64" s="37"/>
      <c r="DH64" s="37"/>
      <c r="DI64" s="37"/>
      <c r="DJ64" s="37"/>
      <c r="DK64" s="37"/>
      <c r="DL64" s="37"/>
      <c r="DM64" s="37"/>
      <c r="DN64" s="37"/>
      <c r="DO64" s="37"/>
      <c r="DP64" s="37"/>
      <c r="DQ64" s="37"/>
      <c r="DR64" s="37"/>
      <c r="DS64" s="37"/>
      <c r="DT64" s="37"/>
      <c r="DU64" s="37"/>
      <c r="DV64" s="37"/>
    </row>
    <row r="65" spans="37:96">
      <c r="AK65" s="188">
        <v>44560</v>
      </c>
      <c r="AL65" s="160">
        <f t="shared" si="51"/>
        <v>0</v>
      </c>
      <c r="AP65" s="160"/>
      <c r="AZ65" s="175"/>
      <c r="BA65" s="37"/>
      <c r="BB65" s="37"/>
      <c r="BC65" s="37"/>
      <c r="BD65" s="37"/>
      <c r="BE65" s="37"/>
      <c r="BF65" s="37"/>
      <c r="BG65" s="37"/>
      <c r="BH65" s="37"/>
      <c r="BI65" s="37"/>
      <c r="BJ65" s="37"/>
      <c r="BK65" s="37"/>
      <c r="BL65" s="37"/>
      <c r="BM65" s="37"/>
      <c r="BN65" s="37"/>
      <c r="BO65" s="37"/>
      <c r="BP65" s="37"/>
      <c r="BQ65" s="37"/>
      <c r="BR65" s="37"/>
      <c r="BS65" s="37"/>
      <c r="BT65" s="37"/>
      <c r="BU65" s="37"/>
      <c r="BW65" s="175"/>
      <c r="BX65" s="37"/>
      <c r="BY65" s="37"/>
      <c r="BZ65" s="37"/>
      <c r="CA65" s="37"/>
      <c r="CB65" s="37"/>
      <c r="CC65" s="37"/>
      <c r="CD65" s="37"/>
      <c r="CE65" s="37"/>
      <c r="CF65" s="37"/>
      <c r="CG65" s="37"/>
      <c r="CH65" s="37"/>
      <c r="CI65" s="37"/>
      <c r="CJ65" s="37"/>
      <c r="CK65" s="37"/>
      <c r="CL65" s="37"/>
      <c r="CM65" s="37"/>
      <c r="CN65" s="37"/>
      <c r="CO65" s="37"/>
      <c r="CP65" s="37"/>
      <c r="CQ65" s="37"/>
      <c r="CR65" s="37"/>
    </row>
    <row r="66" spans="37:96">
      <c r="AK66" s="188">
        <v>44560</v>
      </c>
      <c r="AL66" s="160">
        <f t="shared" si="51"/>
        <v>0</v>
      </c>
      <c r="AP66" s="160"/>
    </row>
    <row r="67" spans="37:96">
      <c r="AK67" s="188">
        <v>44560</v>
      </c>
      <c r="AL67" s="160">
        <f t="shared" si="51"/>
        <v>0</v>
      </c>
      <c r="AP67" s="160"/>
    </row>
    <row r="68" spans="37:96">
      <c r="AK68" s="188">
        <v>44560</v>
      </c>
      <c r="AL68" s="160">
        <f t="shared" si="51"/>
        <v>0</v>
      </c>
      <c r="AP68" s="160"/>
    </row>
    <row r="69" spans="37:96">
      <c r="AK69" s="188">
        <v>44560</v>
      </c>
      <c r="AL69" s="160">
        <f t="shared" si="51"/>
        <v>0</v>
      </c>
      <c r="AP69" s="160"/>
    </row>
    <row r="70" spans="37:96">
      <c r="AK70" s="188">
        <v>44560</v>
      </c>
      <c r="AL70" s="160">
        <f t="shared" si="51"/>
        <v>0</v>
      </c>
      <c r="AP70" s="160"/>
    </row>
    <row r="71" spans="37:96">
      <c r="AK71" s="188">
        <v>44560</v>
      </c>
      <c r="AL71" s="160">
        <f t="shared" si="51"/>
        <v>0</v>
      </c>
      <c r="AP71" s="160"/>
    </row>
    <row r="72" spans="37:96">
      <c r="AK72" s="188">
        <v>44560</v>
      </c>
      <c r="AL72" s="160">
        <f t="shared" si="51"/>
        <v>0</v>
      </c>
      <c r="AP72" s="160"/>
    </row>
    <row r="73" spans="37:96">
      <c r="AK73" s="188">
        <v>44560</v>
      </c>
      <c r="AL73" s="160">
        <f t="shared" si="51"/>
        <v>0</v>
      </c>
      <c r="AP73" s="160"/>
    </row>
    <row r="74" spans="37:96">
      <c r="AK74" s="188">
        <v>44560</v>
      </c>
      <c r="AL74" s="160">
        <f t="shared" si="51"/>
        <v>0</v>
      </c>
      <c r="AP74" s="160"/>
    </row>
    <row r="75" spans="37:96">
      <c r="AK75" s="188">
        <v>44560</v>
      </c>
      <c r="AL75" s="160">
        <f t="shared" si="51"/>
        <v>0</v>
      </c>
      <c r="AP75" s="160"/>
    </row>
    <row r="76" spans="37:96">
      <c r="AK76" s="188">
        <v>44560</v>
      </c>
      <c r="AL76" s="160">
        <f t="shared" si="51"/>
        <v>0</v>
      </c>
      <c r="AP76" s="160"/>
    </row>
    <row r="77" spans="37:96">
      <c r="AK77" s="188">
        <v>44560</v>
      </c>
      <c r="AL77" s="160">
        <f t="shared" si="51"/>
        <v>0</v>
      </c>
      <c r="AP77" s="160"/>
    </row>
    <row r="78" spans="37:96">
      <c r="AK78" s="188">
        <v>44560</v>
      </c>
      <c r="AL78" s="160">
        <f t="shared" si="51"/>
        <v>0</v>
      </c>
      <c r="AP78" s="160"/>
    </row>
    <row r="79" spans="37:96">
      <c r="AK79" s="188">
        <v>44560</v>
      </c>
      <c r="AL79" s="160">
        <f t="shared" si="51"/>
        <v>0</v>
      </c>
      <c r="AP79" s="160"/>
    </row>
    <row r="80" spans="37:96">
      <c r="AK80" s="188">
        <v>44560</v>
      </c>
      <c r="AL80" s="160">
        <f t="shared" si="51"/>
        <v>0</v>
      </c>
      <c r="AP80" s="160"/>
    </row>
    <row r="81" spans="37:42">
      <c r="AK81" s="188">
        <v>44560</v>
      </c>
      <c r="AL81" s="160">
        <f t="shared" si="51"/>
        <v>0</v>
      </c>
      <c r="AP81" s="160"/>
    </row>
    <row r="82" spans="37:42">
      <c r="AK82" s="188">
        <v>44560</v>
      </c>
      <c r="AL82" s="160">
        <f t="shared" si="51"/>
        <v>0</v>
      </c>
      <c r="AP82" s="160"/>
    </row>
    <row r="83" spans="37:42">
      <c r="AK83" s="188">
        <v>44560</v>
      </c>
      <c r="AL83" s="160">
        <f t="shared" si="51"/>
        <v>0</v>
      </c>
      <c r="AP83" s="160"/>
    </row>
    <row r="84" spans="37:42">
      <c r="AK84" s="188">
        <v>44560</v>
      </c>
      <c r="AL84" s="160">
        <f t="shared" si="51"/>
        <v>0</v>
      </c>
      <c r="AP84" s="160"/>
    </row>
    <row r="85" spans="37:42">
      <c r="AK85" s="188">
        <v>44560</v>
      </c>
      <c r="AL85" s="160">
        <f t="shared" si="51"/>
        <v>0</v>
      </c>
      <c r="AP85" s="160"/>
    </row>
    <row r="86" spans="37:42">
      <c r="AK86" s="188">
        <v>44560</v>
      </c>
      <c r="AL86" s="160">
        <f t="shared" si="51"/>
        <v>0</v>
      </c>
      <c r="AP86" s="160"/>
    </row>
    <row r="87" spans="37:42">
      <c r="AK87" s="188">
        <v>44560</v>
      </c>
      <c r="AL87" s="160">
        <f t="shared" si="51"/>
        <v>0</v>
      </c>
      <c r="AP87" s="160"/>
    </row>
    <row r="88" spans="37:42">
      <c r="AK88" s="188">
        <v>44560</v>
      </c>
      <c r="AL88" s="160">
        <f t="shared" si="51"/>
        <v>0</v>
      </c>
      <c r="AP88" s="160"/>
    </row>
    <row r="89" spans="37:42">
      <c r="AK89" s="188">
        <v>44560</v>
      </c>
      <c r="AL89" s="160">
        <f t="shared" si="51"/>
        <v>0</v>
      </c>
      <c r="AP89" s="160"/>
    </row>
    <row r="90" spans="37:42">
      <c r="AK90" s="188">
        <v>44560</v>
      </c>
      <c r="AL90" s="160">
        <f t="shared" si="51"/>
        <v>0</v>
      </c>
      <c r="AP90" s="160"/>
    </row>
    <row r="91" spans="37:42">
      <c r="AK91" s="188">
        <v>44560</v>
      </c>
      <c r="AL91" s="160">
        <f t="shared" si="51"/>
        <v>0</v>
      </c>
      <c r="AP91" s="160"/>
    </row>
    <row r="92" spans="37:42">
      <c r="AK92" s="188">
        <v>44560</v>
      </c>
      <c r="AL92" s="160">
        <f t="shared" si="51"/>
        <v>0</v>
      </c>
      <c r="AP92" s="160"/>
    </row>
    <row r="93" spans="37:42">
      <c r="AK93" s="188">
        <v>44560</v>
      </c>
      <c r="AL93" s="160">
        <f t="shared" si="51"/>
        <v>0</v>
      </c>
      <c r="AP93" s="160"/>
    </row>
    <row r="94" spans="37:42">
      <c r="AK94" s="188">
        <v>44560</v>
      </c>
      <c r="AL94" s="160">
        <f t="shared" si="51"/>
        <v>0</v>
      </c>
      <c r="AP94" s="160"/>
    </row>
    <row r="95" spans="37:42">
      <c r="AK95" s="188">
        <v>44560</v>
      </c>
      <c r="AL95" s="160">
        <f t="shared" si="51"/>
        <v>0</v>
      </c>
      <c r="AP95" s="160"/>
    </row>
    <row r="96" spans="37:42">
      <c r="AK96" s="188">
        <v>44560</v>
      </c>
      <c r="AL96" s="160">
        <f t="shared" si="51"/>
        <v>0</v>
      </c>
      <c r="AP96" s="160"/>
    </row>
    <row r="97" spans="37:42">
      <c r="AK97" s="188">
        <v>44560</v>
      </c>
      <c r="AL97" s="160">
        <f t="shared" si="51"/>
        <v>0</v>
      </c>
      <c r="AP97" s="160"/>
    </row>
    <row r="98" spans="37:42">
      <c r="AK98" s="188">
        <v>44560</v>
      </c>
      <c r="AL98" s="160">
        <f t="shared" si="51"/>
        <v>0</v>
      </c>
      <c r="AP98" s="160"/>
    </row>
    <row r="99" spans="37:42">
      <c r="AK99" s="188">
        <v>44560</v>
      </c>
      <c r="AL99" s="160">
        <f t="shared" si="51"/>
        <v>0</v>
      </c>
      <c r="AP99" s="160"/>
    </row>
    <row r="100" spans="37:42">
      <c r="AK100" s="188">
        <v>44560</v>
      </c>
      <c r="AL100" s="160">
        <f t="shared" si="51"/>
        <v>0</v>
      </c>
      <c r="AP100" s="160"/>
    </row>
    <row r="101" spans="37:42">
      <c r="AK101" s="188">
        <v>44560</v>
      </c>
      <c r="AL101" s="160">
        <f t="shared" si="51"/>
        <v>0</v>
      </c>
      <c r="AP101" s="160"/>
    </row>
    <row r="102" spans="37:42">
      <c r="AK102" s="188">
        <v>44560</v>
      </c>
      <c r="AL102" s="160">
        <f t="shared" si="51"/>
        <v>0</v>
      </c>
      <c r="AP102" s="160"/>
    </row>
    <row r="103" spans="37:42">
      <c r="AK103" s="188">
        <v>44560</v>
      </c>
      <c r="AL103" s="160">
        <f t="shared" si="51"/>
        <v>0</v>
      </c>
      <c r="AP103" s="160"/>
    </row>
    <row r="104" spans="37:42">
      <c r="AK104" s="188">
        <v>44560</v>
      </c>
      <c r="AL104" s="160">
        <f t="shared" si="51"/>
        <v>0</v>
      </c>
      <c r="AP104" s="160"/>
    </row>
    <row r="105" spans="37:42">
      <c r="AK105" s="188">
        <v>44560</v>
      </c>
      <c r="AL105" s="160">
        <f t="shared" si="51"/>
        <v>0</v>
      </c>
      <c r="AP105" s="160"/>
    </row>
    <row r="106" spans="37:42">
      <c r="AK106" s="188">
        <v>44560</v>
      </c>
      <c r="AL106" s="160">
        <f t="shared" si="51"/>
        <v>0</v>
      </c>
      <c r="AP106" s="160"/>
    </row>
    <row r="107" spans="37:42">
      <c r="AK107" s="188">
        <v>44560</v>
      </c>
      <c r="AL107" s="160">
        <f t="shared" si="51"/>
        <v>0</v>
      </c>
      <c r="AP107" s="160"/>
    </row>
    <row r="108" spans="37:42">
      <c r="AK108" s="188">
        <v>44560</v>
      </c>
      <c r="AL108" s="160">
        <f t="shared" si="51"/>
        <v>0</v>
      </c>
      <c r="AP108" s="160"/>
    </row>
    <row r="109" spans="37:42">
      <c r="AK109" s="188">
        <v>44560</v>
      </c>
      <c r="AL109" s="160">
        <f t="shared" si="51"/>
        <v>0</v>
      </c>
      <c r="AP109" s="160"/>
    </row>
    <row r="110" spans="37:42">
      <c r="AK110" s="188">
        <v>44560</v>
      </c>
      <c r="AL110" s="160">
        <f t="shared" si="51"/>
        <v>0</v>
      </c>
      <c r="AP110" s="160"/>
    </row>
    <row r="111" spans="37:42">
      <c r="AK111" s="188">
        <v>44560</v>
      </c>
      <c r="AL111" s="160">
        <f t="shared" si="51"/>
        <v>0</v>
      </c>
      <c r="AP111" s="160"/>
    </row>
    <row r="112" spans="37:42">
      <c r="AK112" s="188">
        <v>44560</v>
      </c>
      <c r="AL112" s="160">
        <f t="shared" si="51"/>
        <v>0</v>
      </c>
      <c r="AP112" s="160"/>
    </row>
    <row r="113" spans="37:42">
      <c r="AK113" s="188">
        <v>44560</v>
      </c>
      <c r="AL113" s="160">
        <f t="shared" si="51"/>
        <v>0</v>
      </c>
      <c r="AP113" s="160"/>
    </row>
    <row r="114" spans="37:42">
      <c r="AK114" s="188">
        <v>44560</v>
      </c>
      <c r="AL114" s="160">
        <f t="shared" si="51"/>
        <v>0</v>
      </c>
      <c r="AP114" s="160"/>
    </row>
    <row r="115" spans="37:42">
      <c r="AK115" s="188">
        <v>44560</v>
      </c>
      <c r="AL115" s="160">
        <f t="shared" si="51"/>
        <v>0</v>
      </c>
      <c r="AP115" s="160"/>
    </row>
    <row r="116" spans="37:42">
      <c r="AK116" s="188">
        <v>44560</v>
      </c>
      <c r="AL116" s="160">
        <f t="shared" si="51"/>
        <v>0</v>
      </c>
      <c r="AP116" s="160"/>
    </row>
    <row r="117" spans="37:42">
      <c r="AK117" s="188">
        <v>44560</v>
      </c>
      <c r="AL117" s="160">
        <f t="shared" si="51"/>
        <v>0</v>
      </c>
      <c r="AP117" s="160"/>
    </row>
    <row r="118" spans="37:42">
      <c r="AK118" s="188">
        <v>44560</v>
      </c>
      <c r="AL118" s="160">
        <f t="shared" si="51"/>
        <v>0</v>
      </c>
      <c r="AP118" s="160"/>
    </row>
    <row r="119" spans="37:42">
      <c r="AK119" s="188">
        <v>44560</v>
      </c>
      <c r="AL119" s="160">
        <f t="shared" si="51"/>
        <v>0</v>
      </c>
      <c r="AP119" s="160"/>
    </row>
    <row r="120" spans="37:42">
      <c r="AK120" s="188">
        <v>44560</v>
      </c>
      <c r="AL120" s="160">
        <f t="shared" si="51"/>
        <v>0</v>
      </c>
      <c r="AP120" s="160"/>
    </row>
    <row r="121" spans="37:42">
      <c r="AK121" s="188">
        <v>44560</v>
      </c>
      <c r="AL121" s="160">
        <f t="shared" si="51"/>
        <v>0</v>
      </c>
      <c r="AP121" s="160"/>
    </row>
    <row r="122" spans="37:42">
      <c r="AK122" s="188">
        <v>44560</v>
      </c>
      <c r="AL122" s="160">
        <f t="shared" si="51"/>
        <v>0</v>
      </c>
      <c r="AP122" s="160"/>
    </row>
    <row r="123" spans="37:42">
      <c r="AK123" s="188">
        <v>44560</v>
      </c>
      <c r="AL123" s="160">
        <f t="shared" si="51"/>
        <v>0</v>
      </c>
      <c r="AP123" s="160"/>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XCH231"/>
  <sheetViews>
    <sheetView topLeftCell="AW1" zoomScale="85" zoomScaleNormal="85" workbookViewId="0">
      <selection activeCell="BI5" sqref="BI5"/>
    </sheetView>
  </sheetViews>
  <sheetFormatPr defaultRowHeight="15"/>
  <cols>
    <col min="1" max="1" width="24" style="79" bestFit="1" customWidth="1"/>
    <col min="2" max="2" width="12.7109375" style="79" bestFit="1" customWidth="1"/>
    <col min="3" max="3" width="9.140625" style="79"/>
    <col min="7" max="8" width="10.7109375" style="37" bestFit="1" customWidth="1"/>
    <col min="10" max="10" width="15.42578125" bestFit="1" customWidth="1"/>
    <col min="11" max="11" width="13.5703125" style="37" bestFit="1" customWidth="1"/>
    <col min="14" max="14" width="10" customWidth="1"/>
    <col min="15" max="15" width="14.42578125" style="37" bestFit="1" customWidth="1"/>
    <col min="16" max="16" width="12.7109375" style="37" customWidth="1"/>
    <col min="17" max="17" width="15.42578125" style="37" bestFit="1" customWidth="1"/>
    <col min="18" max="18" width="15.42578125" style="37" customWidth="1"/>
    <col min="19" max="19" width="18.5703125" style="37" customWidth="1"/>
    <col min="20" max="33" width="16.42578125" style="37" bestFit="1" customWidth="1"/>
    <col min="34" max="34" width="9.85546875" bestFit="1" customWidth="1"/>
    <col min="35" max="35" width="9.140625" style="39"/>
    <col min="37" max="37" width="9.28515625" bestFit="1" customWidth="1"/>
    <col min="38" max="38" width="10.28515625" bestFit="1" customWidth="1"/>
    <col min="39" max="39" width="12.7109375" style="37" bestFit="1" customWidth="1"/>
    <col min="40" max="40" width="9.28515625" style="158" bestFit="1" customWidth="1"/>
    <col min="41" max="41" width="9.28515625" style="37" bestFit="1" customWidth="1"/>
    <col min="42" max="42" width="10.28515625" bestFit="1" customWidth="1"/>
    <col min="43" max="43" width="9.140625" style="37"/>
    <col min="45" max="45" width="9.28515625" style="159" bestFit="1" customWidth="1"/>
    <col min="46" max="46" width="9.28515625" style="37" bestFit="1" customWidth="1"/>
    <col min="47" max="47" width="12.7109375" style="37" bestFit="1" customWidth="1"/>
    <col min="48" max="50" width="9.28515625" style="37" bestFit="1" customWidth="1"/>
    <col min="53" max="53" width="13.5703125" bestFit="1" customWidth="1"/>
    <col min="54" max="54" width="16.140625" bestFit="1" customWidth="1"/>
    <col min="55" max="62" width="12.42578125" bestFit="1" customWidth="1"/>
    <col min="63" max="63" width="13.5703125" bestFit="1" customWidth="1"/>
    <col min="64" max="66" width="12.42578125" bestFit="1" customWidth="1"/>
    <col min="67" max="68" width="13.5703125" bestFit="1" customWidth="1"/>
    <col min="69" max="72" width="12.42578125" bestFit="1" customWidth="1"/>
    <col min="73" max="73" width="12.28515625" bestFit="1" customWidth="1"/>
    <col min="74" max="74" width="10.28515625" bestFit="1" customWidth="1"/>
    <col min="78" max="78" width="10.7109375" style="177" bestFit="1" customWidth="1"/>
    <col min="79" max="79" width="10.7109375" bestFit="1" customWidth="1"/>
    <col min="80" max="87" width="9.28515625" bestFit="1" customWidth="1"/>
    <col min="88" max="88" width="11.28515625" bestFit="1" customWidth="1"/>
    <col min="89" max="89" width="12.28515625" bestFit="1" customWidth="1"/>
    <col min="90" max="96" width="9.28515625" bestFit="1" customWidth="1"/>
  </cols>
  <sheetData>
    <row r="1" spans="1:16310" ht="30">
      <c r="D1" s="93" t="s">
        <v>604</v>
      </c>
      <c r="E1" s="94" t="s">
        <v>605</v>
      </c>
      <c r="F1" s="94" t="s">
        <v>606</v>
      </c>
      <c r="G1" s="95" t="s">
        <v>626</v>
      </c>
      <c r="H1" s="95" t="s">
        <v>607</v>
      </c>
      <c r="I1" s="94" t="s">
        <v>608</v>
      </c>
      <c r="J1" s="94" t="s">
        <v>128</v>
      </c>
      <c r="K1" s="95" t="s">
        <v>609</v>
      </c>
      <c r="L1" s="94" t="s">
        <v>129</v>
      </c>
      <c r="M1" s="94" t="s">
        <v>131</v>
      </c>
      <c r="N1" s="94" t="s">
        <v>610</v>
      </c>
      <c r="O1" s="95" t="s">
        <v>611</v>
      </c>
      <c r="P1" s="95" t="s">
        <v>612</v>
      </c>
      <c r="Q1" s="95" t="s">
        <v>613</v>
      </c>
      <c r="R1" s="95"/>
      <c r="S1" s="88" t="s">
        <v>625</v>
      </c>
      <c r="T1" s="89">
        <v>0.09</v>
      </c>
      <c r="U1" s="89">
        <f>T1-0.5%</f>
        <v>8.4999999999999992E-2</v>
      </c>
      <c r="V1" s="89">
        <f t="shared" ref="V1:AG1" si="0">U1-0.5%</f>
        <v>7.9999999999999988E-2</v>
      </c>
      <c r="W1" s="89">
        <f t="shared" si="0"/>
        <v>7.4999999999999983E-2</v>
      </c>
      <c r="X1" s="89">
        <f t="shared" si="0"/>
        <v>6.9999999999999979E-2</v>
      </c>
      <c r="Y1" s="89">
        <f t="shared" si="0"/>
        <v>6.4999999999999974E-2</v>
      </c>
      <c r="Z1" s="89">
        <f t="shared" si="0"/>
        <v>5.9999999999999977E-2</v>
      </c>
      <c r="AA1" s="89">
        <f t="shared" si="0"/>
        <v>5.4999999999999979E-2</v>
      </c>
      <c r="AB1" s="89">
        <f t="shared" si="0"/>
        <v>4.9999999999999982E-2</v>
      </c>
      <c r="AC1" s="89">
        <f t="shared" si="0"/>
        <v>4.4999999999999984E-2</v>
      </c>
      <c r="AD1" s="89">
        <f t="shared" si="0"/>
        <v>3.9999999999999987E-2</v>
      </c>
      <c r="AE1" s="89">
        <f t="shared" si="0"/>
        <v>3.4999999999999989E-2</v>
      </c>
      <c r="AF1" s="89">
        <f t="shared" si="0"/>
        <v>2.9999999999999988E-2</v>
      </c>
      <c r="AG1" s="89">
        <f t="shared" si="0"/>
        <v>2.4999999999999988E-2</v>
      </c>
      <c r="AH1" s="80"/>
      <c r="AI1" s="39" t="s">
        <v>614</v>
      </c>
      <c r="AJ1" t="s">
        <v>615</v>
      </c>
      <c r="AK1" s="80"/>
      <c r="AL1" s="157" t="s">
        <v>33</v>
      </c>
      <c r="AM1" s="157" t="s">
        <v>79</v>
      </c>
      <c r="AN1" s="157" t="s">
        <v>80</v>
      </c>
      <c r="AO1" s="157" t="s">
        <v>81</v>
      </c>
      <c r="AP1" s="157" t="s">
        <v>33</v>
      </c>
      <c r="AQ1" s="157" t="s">
        <v>82</v>
      </c>
      <c r="AR1" s="157" t="s">
        <v>616</v>
      </c>
      <c r="AS1" s="157" t="s">
        <v>83</v>
      </c>
      <c r="AT1" s="157" t="s">
        <v>84</v>
      </c>
      <c r="AU1" s="157" t="s">
        <v>85</v>
      </c>
      <c r="AV1" s="157" t="s">
        <v>86</v>
      </c>
      <c r="AW1" s="157" t="s">
        <v>87</v>
      </c>
      <c r="AX1" s="157" t="s">
        <v>88</v>
      </c>
      <c r="AZ1" s="157" t="s">
        <v>33</v>
      </c>
      <c r="BA1" s="157" t="s">
        <v>676</v>
      </c>
      <c r="BB1" s="161">
        <f>AVERAGE(BC2:BU2)</f>
        <v>17515.384615384617</v>
      </c>
      <c r="BC1" s="157" t="s">
        <v>718</v>
      </c>
      <c r="BD1" s="157" t="s">
        <v>719</v>
      </c>
      <c r="BE1" s="157" t="s">
        <v>720</v>
      </c>
      <c r="BF1" s="157" t="s">
        <v>721</v>
      </c>
      <c r="BG1" s="157" t="s">
        <v>722</v>
      </c>
      <c r="BH1" s="157" t="s">
        <v>723</v>
      </c>
      <c r="BI1" s="157" t="s">
        <v>724</v>
      </c>
      <c r="BJ1" s="157" t="s">
        <v>720</v>
      </c>
      <c r="BK1" s="157" t="s">
        <v>721</v>
      </c>
      <c r="BL1" s="157" t="s">
        <v>722</v>
      </c>
      <c r="BM1" s="157" t="s">
        <v>723</v>
      </c>
      <c r="BN1" s="157" t="s">
        <v>724</v>
      </c>
      <c r="BO1" s="157" t="s">
        <v>726</v>
      </c>
      <c r="BP1" s="157" t="s">
        <v>727</v>
      </c>
      <c r="BQ1" s="157" t="s">
        <v>728</v>
      </c>
      <c r="BR1" s="157" t="s">
        <v>729</v>
      </c>
      <c r="BS1" s="157" t="s">
        <v>730</v>
      </c>
      <c r="BT1" s="157" t="s">
        <v>731</v>
      </c>
      <c r="BU1" s="157" t="s">
        <v>725</v>
      </c>
      <c r="BZ1" s="41">
        <f ca="1">TODAY()-180</f>
        <v>44336</v>
      </c>
      <c r="CA1" s="41">
        <f ca="1">BZ1-180</f>
        <v>44156</v>
      </c>
    </row>
    <row r="2" spans="1:16310">
      <c r="A2" s="75" t="s">
        <v>617</v>
      </c>
      <c r="B2" s="75">
        <f>mrigxl_getIndexQuote("NIFTY 50")</f>
        <v>18109.45</v>
      </c>
      <c r="D2">
        <v>1</v>
      </c>
      <c r="E2">
        <f ca="1">OFFSET($AP$2,COUNTIF($AJ$3:$AJ$59,TRUE),0)</f>
        <v>17700</v>
      </c>
      <c r="F2">
        <f t="shared" ref="F2" si="1">IF(AJ2,AP2)</f>
        <v>16350</v>
      </c>
      <c r="G2" s="37">
        <f ca="1">50*(VLOOKUP($E2,$AP:$AS,4,0)-VLOOKUP($F2,$AP:$AS,4,0))*IF(AU2&gt;0,1,0)</f>
        <v>8450</v>
      </c>
      <c r="H2" s="37">
        <f t="shared" ref="H2" ca="1" si="2">50*(F2-E2)+G2</f>
        <v>-59050</v>
      </c>
      <c r="I2" s="39">
        <f t="shared" ref="I2" ca="1" si="3">ABS(G2/H2)</f>
        <v>0.14309906858594412</v>
      </c>
      <c r="J2" s="154">
        <f ca="1">MAX(60000,G2*12)</f>
        <v>101400</v>
      </c>
      <c r="K2" s="37">
        <f ca="1">IFERROR(VLOOKUP($B$6&amp;E2&amp;F2,'Margin Schedule'!$A:$F,6,0),0)</f>
        <v>0</v>
      </c>
      <c r="L2" s="39">
        <f t="shared" ref="L2" ca="1" si="4">G2/J2</f>
        <v>8.3333333333333329E-2</v>
      </c>
      <c r="M2" s="39">
        <f t="shared" ref="M2" ca="1" si="5">L2/YEARFRAC(TODAY(),$B$6)</f>
        <v>0.93749999999999989</v>
      </c>
      <c r="N2" s="81">
        <f ca="1">IFERROR(INT($B$3/G2),INT($B$3/K2))</f>
        <v>2</v>
      </c>
      <c r="O2" s="37">
        <f t="shared" ref="O2" ca="1" si="6">N2*J2</f>
        <v>202800</v>
      </c>
      <c r="P2" s="37">
        <f ca="1">N2*MAX(G2,K2)</f>
        <v>16900</v>
      </c>
      <c r="Q2" s="37">
        <f t="shared" ref="Q2" ca="1" si="7">H2*N2</f>
        <v>-118100</v>
      </c>
      <c r="R2" s="133" t="e">
        <f ca="1">(O2-$O$2)/($Q$2-Q2)</f>
        <v>#DIV/0!</v>
      </c>
      <c r="S2" s="86"/>
      <c r="T2" s="86">
        <f t="shared" ref="T2:AG2" ca="1" si="8">$N2*50*(-MAX($E2-$B$2*(1-T$1),0)+MAX($F2-$B$2*(1-T$1),0))+$P2</f>
        <v>-105140.04999999997</v>
      </c>
      <c r="U2" s="86">
        <f t="shared" ca="1" si="8"/>
        <v>-96085.325000000012</v>
      </c>
      <c r="V2" s="86">
        <f t="shared" ca="1" si="8"/>
        <v>-87030.599999999686</v>
      </c>
      <c r="W2" s="86">
        <f t="shared" ca="1" si="8"/>
        <v>-77975.874999999724</v>
      </c>
      <c r="X2" s="86">
        <f t="shared" ca="1" si="8"/>
        <v>-68921.149999999761</v>
      </c>
      <c r="Y2" s="86">
        <f t="shared" ca="1" si="8"/>
        <v>-59866.424999999799</v>
      </c>
      <c r="Z2" s="86">
        <f t="shared" ca="1" si="8"/>
        <v>-50811.699999999837</v>
      </c>
      <c r="AA2" s="86">
        <f t="shared" ca="1" si="8"/>
        <v>-41756.974999999875</v>
      </c>
      <c r="AB2" s="86">
        <f t="shared" ca="1" si="8"/>
        <v>-32702.249999999913</v>
      </c>
      <c r="AC2" s="86">
        <f t="shared" ca="1" si="8"/>
        <v>-23647.524999999951</v>
      </c>
      <c r="AD2" s="86">
        <f t="shared" ca="1" si="8"/>
        <v>-14592.799999999988</v>
      </c>
      <c r="AE2" s="86">
        <f t="shared" ca="1" si="8"/>
        <v>-5538.0750000000262</v>
      </c>
      <c r="AF2" s="86">
        <f t="shared" ca="1" si="8"/>
        <v>3516.649999999936</v>
      </c>
      <c r="AG2" s="86">
        <f t="shared" ca="1" si="8"/>
        <v>12571.374999999898</v>
      </c>
      <c r="AI2" s="39">
        <f>AP2/$B$2</f>
        <v>0.90284354301207381</v>
      </c>
      <c r="AJ2" t="b">
        <f t="shared" ref="AJ2:AJ62" si="9">AI2&lt;$B$5</f>
        <v>1</v>
      </c>
      <c r="AL2" s="160">
        <f>AP2</f>
        <v>16350</v>
      </c>
      <c r="AM2" s="37">
        <v>50</v>
      </c>
      <c r="AN2" s="158">
        <v>1535.6</v>
      </c>
      <c r="AO2" s="37">
        <v>0.97</v>
      </c>
      <c r="AP2" s="160">
        <v>16350</v>
      </c>
      <c r="AQ2" s="37">
        <v>19.46</v>
      </c>
      <c r="AR2" t="s">
        <v>596</v>
      </c>
      <c r="AS2" s="159">
        <v>10.7</v>
      </c>
      <c r="AT2" s="37">
        <v>-0.03</v>
      </c>
      <c r="AU2" s="37">
        <v>3300</v>
      </c>
      <c r="AV2" s="37">
        <v>-1.38</v>
      </c>
      <c r="AW2" s="37">
        <v>3.11</v>
      </c>
      <c r="AX2" s="37">
        <v>8.0000000000000007E-5</v>
      </c>
      <c r="AZ2" s="37">
        <v>75</v>
      </c>
      <c r="BA2" s="37" t="s">
        <v>677</v>
      </c>
      <c r="BB2" s="37"/>
      <c r="BC2" s="154">
        <v>16100</v>
      </c>
      <c r="BD2" s="154">
        <v>16300</v>
      </c>
      <c r="BE2" s="154">
        <v>16400</v>
      </c>
      <c r="BF2" s="154">
        <v>16500</v>
      </c>
      <c r="BG2" s="154">
        <v>16900</v>
      </c>
      <c r="BH2" s="154">
        <v>17100</v>
      </c>
      <c r="BI2" s="154">
        <v>17000</v>
      </c>
      <c r="BJ2" s="154"/>
      <c r="BK2" s="154">
        <v>17200</v>
      </c>
      <c r="BL2" s="154"/>
      <c r="BM2" s="154"/>
      <c r="BN2" s="154"/>
      <c r="BO2" s="154">
        <v>18600</v>
      </c>
      <c r="BP2" s="154">
        <v>18700</v>
      </c>
      <c r="BQ2" s="154">
        <v>18800</v>
      </c>
      <c r="BR2" s="154">
        <v>19000</v>
      </c>
      <c r="BS2" s="154">
        <v>19100</v>
      </c>
      <c r="BT2" s="154"/>
      <c r="BU2" s="154"/>
      <c r="BZ2" t="str">
        <f t="array" aca="1" ref="BZ2:CR231" ca="1">mrigxl_getStockData("NIFTY 50",CA1,BZ1,,"SIRIUS")</f>
        <v>date</v>
      </c>
      <c r="CA2" t="str">
        <f ca="1"/>
        <v>symbol</v>
      </c>
      <c r="CB2" t="str">
        <f ca="1"/>
        <v>series</v>
      </c>
      <c r="CC2" t="str">
        <f ca="1"/>
        <v>prev_close</v>
      </c>
      <c r="CD2" t="str">
        <f ca="1"/>
        <v>open</v>
      </c>
      <c r="CE2" t="str">
        <f ca="1"/>
        <v>high</v>
      </c>
      <c r="CF2" t="str">
        <f ca="1"/>
        <v>low</v>
      </c>
      <c r="CG2" t="str">
        <f ca="1"/>
        <v>last</v>
      </c>
      <c r="CH2" t="str">
        <f ca="1"/>
        <v>close</v>
      </c>
      <c r="CI2" t="str">
        <f ca="1"/>
        <v>vwap</v>
      </c>
      <c r="CJ2" t="str">
        <f ca="1"/>
        <v>volume</v>
      </c>
      <c r="CK2" t="str">
        <f ca="1"/>
        <v>turnover</v>
      </c>
      <c r="CL2" t="str">
        <f ca="1"/>
        <v>trades</v>
      </c>
      <c r="CM2" t="str">
        <f ca="1"/>
        <v>deliverable_volume</v>
      </c>
      <c r="CN2" t="str">
        <f ca="1"/>
        <v>per_deliverable_volume</v>
      </c>
      <c r="CO2" t="str">
        <f ca="1"/>
        <v>pe</v>
      </c>
      <c r="CP2" t="str">
        <f ca="1"/>
        <v>pb</v>
      </c>
      <c r="CQ2" t="str">
        <f ca="1"/>
        <v>div_yield</v>
      </c>
      <c r="CR2" t="str">
        <f ca="1"/>
        <v>close_adj</v>
      </c>
    </row>
    <row r="3" spans="1:16310">
      <c r="A3" s="75" t="s">
        <v>618</v>
      </c>
      <c r="B3" s="132">
        <v>20000</v>
      </c>
      <c r="D3">
        <v>2</v>
      </c>
      <c r="I3" s="39"/>
      <c r="J3" s="154"/>
      <c r="L3" s="39"/>
      <c r="M3" s="39"/>
      <c r="N3" s="81"/>
      <c r="S3" s="86"/>
      <c r="T3" s="86"/>
      <c r="U3" s="86"/>
      <c r="V3" s="86"/>
      <c r="W3" s="86"/>
      <c r="X3" s="86"/>
      <c r="Y3" s="86"/>
      <c r="Z3" s="86"/>
      <c r="AA3" s="86"/>
      <c r="AB3" s="86"/>
      <c r="AC3" s="86"/>
      <c r="AD3" s="86"/>
      <c r="AE3" s="86"/>
      <c r="AF3" s="86"/>
      <c r="AG3" s="86"/>
      <c r="AI3" s="39">
        <f t="shared" ref="AI3:AI62" si="10">AP3/$B$2</f>
        <v>0.9056045324402453</v>
      </c>
      <c r="AJ3" t="b">
        <f t="shared" si="9"/>
        <v>1</v>
      </c>
      <c r="AL3" s="160">
        <f t="shared" ref="AL3:AL62" si="11">AP3</f>
        <v>16400</v>
      </c>
      <c r="AM3" s="37">
        <v>7150</v>
      </c>
      <c r="AN3" s="158">
        <v>1488.6</v>
      </c>
      <c r="AO3" s="37">
        <v>0.97</v>
      </c>
      <c r="AP3" s="160">
        <v>16400</v>
      </c>
      <c r="AQ3" s="37">
        <v>19.13</v>
      </c>
      <c r="AR3" t="s">
        <v>596</v>
      </c>
      <c r="AS3" s="159">
        <v>11.45</v>
      </c>
      <c r="AT3" s="37">
        <v>-0.03</v>
      </c>
      <c r="AU3" s="37">
        <v>56500</v>
      </c>
      <c r="AV3" s="37">
        <v>-1.44</v>
      </c>
      <c r="AW3" s="37">
        <v>3.31</v>
      </c>
      <c r="AX3" s="37">
        <v>9.0000000000000006E-5</v>
      </c>
      <c r="AZ3" s="37" t="s">
        <v>735</v>
      </c>
      <c r="BA3" s="37">
        <f>MAX(BA21:BA66)</f>
        <v>111636</v>
      </c>
      <c r="BB3" s="37" t="s">
        <v>733</v>
      </c>
      <c r="BC3" s="154" t="e">
        <f>VLOOKUP(BC2,$AL:$AS,8,0)</f>
        <v>#N/A</v>
      </c>
      <c r="BD3" s="154" t="e">
        <f t="shared" ref="BD3:BN3" si="12">VLOOKUP(BD2,$AL:$AS,8,0)</f>
        <v>#N/A</v>
      </c>
      <c r="BE3" s="154">
        <f t="shared" si="12"/>
        <v>11.45</v>
      </c>
      <c r="BF3" s="154">
        <f t="shared" ref="BF3" si="13">VLOOKUP(BF2,$AL:$AS,8,0)</f>
        <v>13.4</v>
      </c>
      <c r="BG3" s="154">
        <f t="shared" si="12"/>
        <v>30.55</v>
      </c>
      <c r="BH3" s="154">
        <f t="shared" si="12"/>
        <v>46.4</v>
      </c>
      <c r="BI3" s="154">
        <f t="shared" si="12"/>
        <v>37.700000000000003</v>
      </c>
      <c r="BJ3" s="154" t="e">
        <f t="shared" si="12"/>
        <v>#N/A</v>
      </c>
      <c r="BK3" s="154">
        <f t="shared" si="12"/>
        <v>58.95</v>
      </c>
      <c r="BL3" s="154" t="e">
        <f t="shared" si="12"/>
        <v>#N/A</v>
      </c>
      <c r="BM3" s="154" t="e">
        <f t="shared" si="12"/>
        <v>#N/A</v>
      </c>
      <c r="BN3" s="154" t="e">
        <f t="shared" si="12"/>
        <v>#N/A</v>
      </c>
      <c r="BO3" s="154">
        <f>VLOOKUP(BO2,$AL:$AS,3,0)</f>
        <v>39.700000000000003</v>
      </c>
      <c r="BP3" s="154">
        <f>VLOOKUP(BP2,$AL:$AS,3,0)</f>
        <v>30.8</v>
      </c>
      <c r="BQ3" s="154">
        <f>VLOOKUP(BQ2,$AL:$AS,3,0)</f>
        <v>23.4</v>
      </c>
      <c r="BR3" s="154">
        <f>VLOOKUP(BR2,$AL:$AS,3,0)</f>
        <v>16.7</v>
      </c>
      <c r="BS3" s="154">
        <f>VLOOKUP(BS2,$AL:$AS,3,0)</f>
        <v>13.8</v>
      </c>
      <c r="BT3" s="154" t="e">
        <f t="shared" ref="BT3:BU3" si="14">VLOOKUP(BT2,$AL:$AS,3,0)</f>
        <v>#N/A</v>
      </c>
      <c r="BU3" s="154" t="e">
        <f t="shared" si="14"/>
        <v>#N/A</v>
      </c>
      <c r="BV3" s="154"/>
      <c r="BZ3" s="177">
        <f ca="1"/>
        <v>44158</v>
      </c>
      <c r="CA3" t="str">
        <f ca="1"/>
        <v>NIFTY 50</v>
      </c>
      <c r="CB3" t="str">
        <f ca="1"/>
        <v>IN</v>
      </c>
      <c r="CC3" t="str">
        <f ca="1"/>
        <v/>
      </c>
      <c r="CD3">
        <f ca="1"/>
        <v>12960.3</v>
      </c>
      <c r="CE3">
        <f ca="1"/>
        <v>12968.85</v>
      </c>
      <c r="CF3">
        <f ca="1"/>
        <v>12825.7</v>
      </c>
      <c r="CG3" t="str">
        <f ca="1"/>
        <v/>
      </c>
      <c r="CH3">
        <f ca="1"/>
        <v>12926.45</v>
      </c>
      <c r="CI3" t="str">
        <f ca="1"/>
        <v/>
      </c>
      <c r="CJ3">
        <f ca="1"/>
        <v>633117401</v>
      </c>
      <c r="CK3">
        <f ca="1"/>
        <v>420313800000</v>
      </c>
      <c r="CL3" t="str">
        <f ca="1"/>
        <v/>
      </c>
      <c r="CM3" t="str">
        <f ca="1"/>
        <v/>
      </c>
      <c r="CN3" t="str">
        <f ca="1"/>
        <v/>
      </c>
      <c r="CO3">
        <f ca="1"/>
        <v>35.549999999999997</v>
      </c>
      <c r="CP3">
        <f ca="1"/>
        <v>3.66</v>
      </c>
      <c r="CQ3">
        <f ca="1"/>
        <v>1.23</v>
      </c>
      <c r="CR3">
        <f ca="1"/>
        <v>12926.45</v>
      </c>
    </row>
    <row r="4" spans="1:16310">
      <c r="A4" s="75" t="s">
        <v>640</v>
      </c>
      <c r="B4" s="75">
        <v>400</v>
      </c>
      <c r="D4">
        <v>3</v>
      </c>
      <c r="I4" s="39"/>
      <c r="J4" s="154"/>
      <c r="L4" s="39"/>
      <c r="M4" s="39"/>
      <c r="N4" s="81"/>
      <c r="S4" s="86"/>
      <c r="T4" s="86"/>
      <c r="U4" s="86"/>
      <c r="V4" s="86"/>
      <c r="W4" s="86"/>
      <c r="X4" s="86"/>
      <c r="Y4" s="86"/>
      <c r="Z4" s="86"/>
      <c r="AA4" s="86"/>
      <c r="AB4" s="86"/>
      <c r="AC4" s="86"/>
      <c r="AD4" s="86"/>
      <c r="AE4" s="86"/>
      <c r="AF4" s="86"/>
      <c r="AG4" s="86"/>
      <c r="AI4" s="39">
        <f t="shared" si="10"/>
        <v>0.90836552186841668</v>
      </c>
      <c r="AJ4" t="b">
        <f t="shared" si="9"/>
        <v>1</v>
      </c>
      <c r="AL4" s="160">
        <f t="shared" si="11"/>
        <v>16450</v>
      </c>
      <c r="AM4" s="37">
        <v>50</v>
      </c>
      <c r="AN4" s="158">
        <v>1441.95</v>
      </c>
      <c r="AO4" s="37">
        <v>0.96</v>
      </c>
      <c r="AP4" s="160">
        <v>16450</v>
      </c>
      <c r="AQ4" s="37">
        <v>18.79</v>
      </c>
      <c r="AR4" t="s">
        <v>596</v>
      </c>
      <c r="AS4" s="159">
        <v>12.25</v>
      </c>
      <c r="AT4" s="37">
        <v>-0.04</v>
      </c>
      <c r="AU4" s="37">
        <v>22750</v>
      </c>
      <c r="AV4" s="37">
        <v>-1.5</v>
      </c>
      <c r="AW4" s="37">
        <v>3.52</v>
      </c>
      <c r="AX4" s="37">
        <v>1E-4</v>
      </c>
      <c r="AZ4" t="s">
        <v>734</v>
      </c>
      <c r="BA4" s="39">
        <f>BA3/ABS(BA6)</f>
        <v>3.2428145873788873E-2</v>
      </c>
      <c r="BB4" t="s">
        <v>732</v>
      </c>
      <c r="BC4" s="37">
        <v>21.75</v>
      </c>
      <c r="BD4" s="37">
        <v>24.45</v>
      </c>
      <c r="BE4" s="37">
        <v>23.65</v>
      </c>
      <c r="BF4" s="37">
        <v>33</v>
      </c>
      <c r="BG4" s="37">
        <v>32.5</v>
      </c>
      <c r="BH4" s="37">
        <v>36</v>
      </c>
      <c r="BI4" s="37">
        <v>31.85</v>
      </c>
      <c r="BJ4" s="37"/>
      <c r="BK4" s="37"/>
      <c r="BL4" s="37"/>
      <c r="BM4" s="37"/>
      <c r="BN4" s="37"/>
      <c r="BO4" s="37">
        <v>41</v>
      </c>
      <c r="BP4" s="37">
        <v>33.630000000000003</v>
      </c>
      <c r="BQ4" s="37">
        <v>34.6</v>
      </c>
      <c r="BR4" s="37">
        <v>22.69</v>
      </c>
      <c r="BS4" s="37">
        <v>17.95</v>
      </c>
      <c r="BT4" s="37"/>
      <c r="BU4" s="37"/>
      <c r="BV4" s="154"/>
      <c r="BZ4" s="177">
        <f ca="1"/>
        <v>44159</v>
      </c>
      <c r="CA4" t="str">
        <f ca="1"/>
        <v>NIFTY 50</v>
      </c>
      <c r="CB4" t="str">
        <f ca="1"/>
        <v>IN</v>
      </c>
      <c r="CC4" t="str">
        <f ca="1"/>
        <v/>
      </c>
      <c r="CD4">
        <f ca="1"/>
        <v>13002.6</v>
      </c>
      <c r="CE4">
        <f ca="1"/>
        <v>13079.1</v>
      </c>
      <c r="CF4">
        <f ca="1"/>
        <v>12978</v>
      </c>
      <c r="CG4" t="str">
        <f ca="1"/>
        <v/>
      </c>
      <c r="CH4">
        <f ca="1"/>
        <v>13055.15</v>
      </c>
      <c r="CI4" t="str">
        <f ca="1"/>
        <v/>
      </c>
      <c r="CJ4">
        <f ca="1"/>
        <v>571864976</v>
      </c>
      <c r="CK4">
        <f ca="1"/>
        <v>370942300000.00006</v>
      </c>
      <c r="CL4" t="str">
        <f ca="1"/>
        <v/>
      </c>
      <c r="CM4" t="str">
        <f ca="1"/>
        <v/>
      </c>
      <c r="CN4" t="str">
        <f ca="1"/>
        <v/>
      </c>
      <c r="CO4">
        <f ca="1"/>
        <v>35.9</v>
      </c>
      <c r="CP4">
        <f ca="1"/>
        <v>3.7</v>
      </c>
      <c r="CQ4">
        <f ca="1"/>
        <v>1.22</v>
      </c>
      <c r="CR4">
        <f ca="1"/>
        <v>13055.15</v>
      </c>
    </row>
    <row r="5" spans="1:16310">
      <c r="A5" s="75" t="s">
        <v>641</v>
      </c>
      <c r="B5" s="82">
        <f>1-B4/B2</f>
        <v>0.97791208457462819</v>
      </c>
      <c r="D5">
        <v>4</v>
      </c>
      <c r="I5" s="39"/>
      <c r="J5" s="154"/>
      <c r="L5" s="39"/>
      <c r="M5" s="39"/>
      <c r="N5" s="81"/>
      <c r="S5" s="86"/>
      <c r="T5" s="86"/>
      <c r="U5" s="86"/>
      <c r="V5" s="86"/>
      <c r="W5" s="86"/>
      <c r="X5" s="86"/>
      <c r="Y5" s="86"/>
      <c r="Z5" s="86"/>
      <c r="AA5" s="86"/>
      <c r="AB5" s="86"/>
      <c r="AC5" s="86"/>
      <c r="AD5" s="86"/>
      <c r="AE5" s="86"/>
      <c r="AF5" s="86"/>
      <c r="AG5" s="86"/>
      <c r="AI5" s="39">
        <f t="shared" si="10"/>
        <v>0.91112651129658817</v>
      </c>
      <c r="AJ5" t="b">
        <f t="shared" si="9"/>
        <v>1</v>
      </c>
      <c r="AL5" s="160">
        <f t="shared" si="11"/>
        <v>16500</v>
      </c>
      <c r="AM5" s="37">
        <v>221100</v>
      </c>
      <c r="AN5" s="158">
        <v>1361.65</v>
      </c>
      <c r="AO5" s="37">
        <v>0.96</v>
      </c>
      <c r="AP5" s="160">
        <v>16500</v>
      </c>
      <c r="AQ5" s="37">
        <v>18.52</v>
      </c>
      <c r="AR5" t="s">
        <v>596</v>
      </c>
      <c r="AS5" s="159">
        <v>13.4</v>
      </c>
      <c r="AT5" s="37">
        <v>-0.04</v>
      </c>
      <c r="AU5" s="37">
        <v>1262600</v>
      </c>
      <c r="AV5" s="37">
        <v>-1.6</v>
      </c>
      <c r="AW5" s="37">
        <v>3.79</v>
      </c>
      <c r="AX5" s="37">
        <v>1.1E-4</v>
      </c>
      <c r="AZ5" t="s">
        <v>4</v>
      </c>
      <c r="BA5" s="37">
        <f>SUM(BC5:BU5)</f>
        <v>-4100</v>
      </c>
      <c r="BC5" s="37">
        <v>-200</v>
      </c>
      <c r="BD5" s="154">
        <v>-500</v>
      </c>
      <c r="BE5" s="154">
        <v>-300</v>
      </c>
      <c r="BF5" s="154">
        <v>-500</v>
      </c>
      <c r="BG5" s="154">
        <v>-300</v>
      </c>
      <c r="BH5" s="154">
        <v>-200</v>
      </c>
      <c r="BI5" s="154"/>
      <c r="BJ5" s="154"/>
      <c r="BK5" s="154"/>
      <c r="BL5" s="154"/>
      <c r="BM5" s="154"/>
      <c r="BN5" s="154"/>
      <c r="BO5" s="154"/>
      <c r="BP5" s="154">
        <v>-300</v>
      </c>
      <c r="BQ5" s="154">
        <v>-500</v>
      </c>
      <c r="BR5" s="154">
        <v>-800</v>
      </c>
      <c r="BS5" s="154">
        <v>-500</v>
      </c>
      <c r="BT5" s="154"/>
      <c r="BU5" s="154"/>
      <c r="BV5" s="154"/>
      <c r="BZ5" s="177">
        <f ca="1"/>
        <v>44160</v>
      </c>
      <c r="CA5" t="str">
        <f ca="1"/>
        <v>NIFTY 50</v>
      </c>
      <c r="CB5" t="str">
        <f ca="1"/>
        <v>IN</v>
      </c>
      <c r="CC5" t="str">
        <f ca="1"/>
        <v/>
      </c>
      <c r="CD5">
        <f ca="1"/>
        <v>13130</v>
      </c>
      <c r="CE5">
        <f ca="1"/>
        <v>13145.85</v>
      </c>
      <c r="CF5">
        <f ca="1"/>
        <v>12833.65</v>
      </c>
      <c r="CG5" t="str">
        <f ca="1"/>
        <v/>
      </c>
      <c r="CH5">
        <f ca="1"/>
        <v>12858.4</v>
      </c>
      <c r="CI5" t="str">
        <f ca="1"/>
        <v/>
      </c>
      <c r="CJ5">
        <f ca="1"/>
        <v>679005507</v>
      </c>
      <c r="CK5">
        <f ca="1"/>
        <v>374013600000</v>
      </c>
      <c r="CL5" t="str">
        <f ca="1"/>
        <v/>
      </c>
      <c r="CM5" t="str">
        <f ca="1"/>
        <v/>
      </c>
      <c r="CN5" t="str">
        <f ca="1"/>
        <v/>
      </c>
      <c r="CO5">
        <f ca="1"/>
        <v>35.36</v>
      </c>
      <c r="CP5">
        <f ca="1"/>
        <v>3.64</v>
      </c>
      <c r="CQ5">
        <f ca="1"/>
        <v>1.23</v>
      </c>
      <c r="CR5">
        <f ca="1"/>
        <v>12858.4</v>
      </c>
    </row>
    <row r="6" spans="1:16310" s="36" customFormat="1">
      <c r="A6" s="75" t="s">
        <v>89</v>
      </c>
      <c r="B6" s="83">
        <v>44483</v>
      </c>
      <c r="C6" s="79"/>
      <c r="D6">
        <v>5</v>
      </c>
      <c r="E6"/>
      <c r="F6"/>
      <c r="G6" s="37"/>
      <c r="H6" s="37"/>
      <c r="I6" s="39"/>
      <c r="J6" s="154"/>
      <c r="K6" s="37"/>
      <c r="L6" s="39"/>
      <c r="M6" s="39"/>
      <c r="N6" s="81"/>
      <c r="O6" s="37"/>
      <c r="P6" s="37"/>
      <c r="Q6" s="37"/>
      <c r="R6" s="37"/>
      <c r="S6" s="86"/>
      <c r="T6" s="86"/>
      <c r="U6" s="86"/>
      <c r="V6" s="86"/>
      <c r="W6" s="86"/>
      <c r="X6" s="86"/>
      <c r="Y6" s="86"/>
      <c r="Z6" s="86"/>
      <c r="AA6" s="86"/>
      <c r="AB6" s="86"/>
      <c r="AC6" s="86"/>
      <c r="AD6" s="86"/>
      <c r="AE6" s="86"/>
      <c r="AF6" s="86"/>
      <c r="AG6" s="86"/>
      <c r="AH6"/>
      <c r="AI6" s="39">
        <f t="shared" si="10"/>
        <v>0.91388750072475966</v>
      </c>
      <c r="AJ6" t="b">
        <f t="shared" si="9"/>
        <v>1</v>
      </c>
      <c r="AK6"/>
      <c r="AL6" s="160">
        <f t="shared" si="11"/>
        <v>16550</v>
      </c>
      <c r="AM6" s="37">
        <v>50</v>
      </c>
      <c r="AN6" s="158">
        <v>1349.75</v>
      </c>
      <c r="AO6" s="37">
        <v>0.96</v>
      </c>
      <c r="AP6" s="160">
        <v>16550</v>
      </c>
      <c r="AQ6" s="37">
        <v>18.190000000000001</v>
      </c>
      <c r="AR6" t="s">
        <v>596</v>
      </c>
      <c r="AS6" s="159">
        <v>14.4</v>
      </c>
      <c r="AT6" s="37">
        <v>-0.04</v>
      </c>
      <c r="AU6" s="37">
        <v>5600</v>
      </c>
      <c r="AV6" s="37">
        <v>-1.67</v>
      </c>
      <c r="AW6" s="37">
        <v>4.04</v>
      </c>
      <c r="AX6" s="37">
        <v>1.2E-4</v>
      </c>
      <c r="AY6"/>
      <c r="AZ6" t="s">
        <v>128</v>
      </c>
      <c r="BA6" s="37">
        <f>SUM(BC6:BU6)</f>
        <v>-3442565</v>
      </c>
      <c r="BB6">
        <v>83965</v>
      </c>
      <c r="BC6" s="154">
        <f>$BB$6*BC5/50/2</f>
        <v>-167930</v>
      </c>
      <c r="BD6" s="154">
        <f t="shared" ref="BD6:BS6" si="15">$BB$6*BD5/50/2</f>
        <v>-419825</v>
      </c>
      <c r="BE6" s="154">
        <f t="shared" si="15"/>
        <v>-251895</v>
      </c>
      <c r="BF6" s="154">
        <f t="shared" ref="BF6" si="16">$BB$6*BF5/50/2</f>
        <v>-419825</v>
      </c>
      <c r="BG6" s="154">
        <f t="shared" si="15"/>
        <v>-251895</v>
      </c>
      <c r="BH6" s="154">
        <f t="shared" si="15"/>
        <v>-167930</v>
      </c>
      <c r="BI6" s="154">
        <f t="shared" si="15"/>
        <v>0</v>
      </c>
      <c r="BJ6" s="154">
        <f t="shared" si="15"/>
        <v>0</v>
      </c>
      <c r="BK6" s="154">
        <f t="shared" si="15"/>
        <v>0</v>
      </c>
      <c r="BL6" s="154">
        <f t="shared" si="15"/>
        <v>0</v>
      </c>
      <c r="BM6" s="154">
        <f t="shared" si="15"/>
        <v>0</v>
      </c>
      <c r="BN6" s="154">
        <f t="shared" si="15"/>
        <v>0</v>
      </c>
      <c r="BO6" s="154">
        <f t="shared" si="15"/>
        <v>0</v>
      </c>
      <c r="BP6" s="154">
        <f t="shared" si="15"/>
        <v>-251895</v>
      </c>
      <c r="BQ6" s="154">
        <f t="shared" si="15"/>
        <v>-419825</v>
      </c>
      <c r="BR6" s="154">
        <f t="shared" si="15"/>
        <v>-671720</v>
      </c>
      <c r="BS6" s="154">
        <f t="shared" si="15"/>
        <v>-419825</v>
      </c>
      <c r="BT6"/>
      <c r="BU6" s="154"/>
      <c r="BV6" s="154"/>
      <c r="BW6"/>
      <c r="BX6"/>
      <c r="BY6"/>
      <c r="BZ6" s="177">
        <f ca="1"/>
        <v>44161</v>
      </c>
      <c r="CA6" t="str">
        <f ca="1"/>
        <v>NIFTY 50</v>
      </c>
      <c r="CB6" t="str">
        <f ca="1"/>
        <v>IN</v>
      </c>
      <c r="CC6" t="str">
        <f ca="1"/>
        <v/>
      </c>
      <c r="CD6">
        <f ca="1"/>
        <v>12906.45</v>
      </c>
      <c r="CE6">
        <f ca="1"/>
        <v>13018</v>
      </c>
      <c r="CF6">
        <f ca="1"/>
        <v>12790.4</v>
      </c>
      <c r="CG6" t="str">
        <f ca="1"/>
        <v/>
      </c>
      <c r="CH6">
        <f ca="1"/>
        <v>12987</v>
      </c>
      <c r="CI6" t="str">
        <f ca="1"/>
        <v/>
      </c>
      <c r="CJ6">
        <f ca="1"/>
        <v>549798925</v>
      </c>
      <c r="CK6">
        <f ca="1"/>
        <v>346241500000</v>
      </c>
      <c r="CL6" t="str">
        <f ca="1"/>
        <v/>
      </c>
      <c r="CM6" t="str">
        <f ca="1"/>
        <v/>
      </c>
      <c r="CN6" t="str">
        <f ca="1"/>
        <v/>
      </c>
      <c r="CO6">
        <f ca="1"/>
        <v>35.71</v>
      </c>
      <c r="CP6">
        <f ca="1"/>
        <v>3.68</v>
      </c>
      <c r="CQ6">
        <f ca="1"/>
        <v>1.22</v>
      </c>
      <c r="CR6">
        <f ca="1"/>
        <v>12987</v>
      </c>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row>
    <row r="7" spans="1:16310">
      <c r="A7" s="75" t="s">
        <v>619</v>
      </c>
      <c r="B7" s="132">
        <v>4000000</v>
      </c>
      <c r="D7">
        <v>6</v>
      </c>
      <c r="I7" s="39"/>
      <c r="J7" s="154"/>
      <c r="L7" s="39"/>
      <c r="M7" s="39"/>
      <c r="N7" s="81"/>
      <c r="S7" s="86"/>
      <c r="T7" s="86"/>
      <c r="U7" s="86"/>
      <c r="V7" s="86"/>
      <c r="W7" s="86"/>
      <c r="X7" s="86"/>
      <c r="Y7" s="86"/>
      <c r="Z7" s="86"/>
      <c r="AA7" s="86"/>
      <c r="AB7" s="86"/>
      <c r="AC7" s="86"/>
      <c r="AD7" s="86"/>
      <c r="AE7" s="86"/>
      <c r="AF7" s="86"/>
      <c r="AG7" s="86"/>
      <c r="AI7" s="39">
        <f t="shared" si="10"/>
        <v>0.91664849015293115</v>
      </c>
      <c r="AJ7" t="b">
        <f t="shared" si="9"/>
        <v>1</v>
      </c>
      <c r="AL7" s="160">
        <f t="shared" si="11"/>
        <v>16600</v>
      </c>
      <c r="AM7" s="37">
        <v>15850</v>
      </c>
      <c r="AN7" s="158">
        <v>1304.25</v>
      </c>
      <c r="AO7" s="37">
        <v>0.95</v>
      </c>
      <c r="AP7" s="160">
        <v>16600</v>
      </c>
      <c r="AQ7" s="37">
        <v>17.88</v>
      </c>
      <c r="AR7" t="s">
        <v>596</v>
      </c>
      <c r="AS7" s="159">
        <v>15.6</v>
      </c>
      <c r="AT7" s="37">
        <v>-0.05</v>
      </c>
      <c r="AU7" s="37">
        <v>175600</v>
      </c>
      <c r="AV7" s="37">
        <v>-1.76</v>
      </c>
      <c r="AW7" s="37">
        <v>4.32</v>
      </c>
      <c r="AX7" s="37">
        <v>1.2999999999999999E-4</v>
      </c>
      <c r="AZ7" t="s">
        <v>736</v>
      </c>
      <c r="BA7" s="39">
        <f t="shared" ref="BA7" si="17">SUMIF(BC7:BU7,"&lt;&gt;#N/A")</f>
        <v>-0.14000000000000007</v>
      </c>
      <c r="BC7" s="39" t="e">
        <f>VLOOKUP(BC2,$AL:$AX,9,0)</f>
        <v>#N/A</v>
      </c>
      <c r="BD7" s="39" t="e">
        <f t="shared" ref="BD7:BM7" si="18">VLOOKUP(BD2,$AL:$AX,9,0)</f>
        <v>#N/A</v>
      </c>
      <c r="BE7" s="39">
        <f t="shared" si="18"/>
        <v>-0.03</v>
      </c>
      <c r="BF7" s="39">
        <f t="shared" ref="BF7" si="19">VLOOKUP(BF2,$AL:$AX,9,0)</f>
        <v>-0.04</v>
      </c>
      <c r="BG7" s="39">
        <f t="shared" si="18"/>
        <v>-0.09</v>
      </c>
      <c r="BH7" s="39">
        <f t="shared" si="18"/>
        <v>-0.13</v>
      </c>
      <c r="BI7" s="39">
        <f t="shared" si="18"/>
        <v>-0.11</v>
      </c>
      <c r="BJ7" s="39" t="e">
        <f t="shared" si="18"/>
        <v>#N/A</v>
      </c>
      <c r="BK7" s="39">
        <f t="shared" si="18"/>
        <v>-0.16</v>
      </c>
      <c r="BL7" s="39" t="e">
        <f t="shared" si="18"/>
        <v>#N/A</v>
      </c>
      <c r="BM7" s="39" t="e">
        <f t="shared" si="18"/>
        <v>#N/A</v>
      </c>
      <c r="BN7" s="39" t="e">
        <f t="shared" ref="BN7" si="20">VLOOKUP(BN2,$AL:$AX,4,0)</f>
        <v>#N/A</v>
      </c>
      <c r="BO7" s="39">
        <f>VLOOKUP(BO2,$AL:$AX,4,0)</f>
        <v>0.13</v>
      </c>
      <c r="BP7" s="39">
        <f t="shared" ref="BP7:BU7" si="21">VLOOKUP(BP2,$AL:$AX,4,0)</f>
        <v>0.1</v>
      </c>
      <c r="BQ7" s="39">
        <f t="shared" si="21"/>
        <v>0.08</v>
      </c>
      <c r="BR7" s="39">
        <f t="shared" si="21"/>
        <v>0.06</v>
      </c>
      <c r="BS7" s="39">
        <f t="shared" si="21"/>
        <v>0.05</v>
      </c>
      <c r="BT7" s="39" t="e">
        <f t="shared" si="21"/>
        <v>#N/A</v>
      </c>
      <c r="BU7" s="39" t="e">
        <f t="shared" si="21"/>
        <v>#N/A</v>
      </c>
      <c r="BZ7" s="177">
        <f ca="1"/>
        <v>44162</v>
      </c>
      <c r="CA7" t="str">
        <f ca="1"/>
        <v>NIFTY 50</v>
      </c>
      <c r="CB7" t="str">
        <f ca="1"/>
        <v>IN</v>
      </c>
      <c r="CC7" t="str">
        <f ca="1"/>
        <v/>
      </c>
      <c r="CD7">
        <f ca="1"/>
        <v>13012.05</v>
      </c>
      <c r="CE7">
        <f ca="1"/>
        <v>13035.3</v>
      </c>
      <c r="CF7">
        <f ca="1"/>
        <v>12914.3</v>
      </c>
      <c r="CG7" t="str">
        <f ca="1"/>
        <v/>
      </c>
      <c r="CH7">
        <f ca="1"/>
        <v>12968.95</v>
      </c>
      <c r="CI7" t="str">
        <f ca="1"/>
        <v/>
      </c>
      <c r="CJ7">
        <f ca="1"/>
        <v>1162360673</v>
      </c>
      <c r="CK7">
        <f ca="1"/>
        <v>785229299999.99988</v>
      </c>
      <c r="CL7" t="str">
        <f ca="1"/>
        <v/>
      </c>
      <c r="CM7" t="str">
        <f ca="1"/>
        <v/>
      </c>
      <c r="CN7" t="str">
        <f ca="1"/>
        <v/>
      </c>
      <c r="CO7">
        <f ca="1"/>
        <v>35.659999999999997</v>
      </c>
      <c r="CP7">
        <f ca="1"/>
        <v>3.67</v>
      </c>
      <c r="CQ7">
        <f ca="1"/>
        <v>1.22</v>
      </c>
      <c r="CR7">
        <f ca="1"/>
        <v>12968.95</v>
      </c>
    </row>
    <row r="8" spans="1:16310" s="36" customFormat="1">
      <c r="A8" s="75" t="s">
        <v>670</v>
      </c>
      <c r="B8" s="132">
        <v>12</v>
      </c>
      <c r="C8" s="79"/>
      <c r="D8">
        <v>7</v>
      </c>
      <c r="E8"/>
      <c r="F8"/>
      <c r="G8" s="37"/>
      <c r="H8" s="37"/>
      <c r="I8" s="39"/>
      <c r="J8" s="154"/>
      <c r="K8" s="37"/>
      <c r="L8" s="39"/>
      <c r="M8" s="39"/>
      <c r="N8" s="81"/>
      <c r="O8" s="37"/>
      <c r="P8" s="37"/>
      <c r="Q8" s="37"/>
      <c r="R8" s="37"/>
      <c r="S8" s="86"/>
      <c r="T8" s="86"/>
      <c r="U8" s="86"/>
      <c r="V8" s="86"/>
      <c r="W8" s="86"/>
      <c r="X8" s="86"/>
      <c r="Y8" s="86"/>
      <c r="Z8" s="86"/>
      <c r="AA8" s="86"/>
      <c r="AB8" s="86"/>
      <c r="AC8" s="86"/>
      <c r="AD8" s="86"/>
      <c r="AE8" s="86"/>
      <c r="AF8" s="86"/>
      <c r="AG8" s="86"/>
      <c r="AH8"/>
      <c r="AI8" s="39">
        <f t="shared" si="10"/>
        <v>0.91940947958110264</v>
      </c>
      <c r="AJ8" t="b">
        <f t="shared" si="9"/>
        <v>1</v>
      </c>
      <c r="AK8"/>
      <c r="AL8" s="160">
        <f t="shared" si="11"/>
        <v>16650</v>
      </c>
      <c r="AM8" s="37">
        <v>100</v>
      </c>
      <c r="AN8" s="158">
        <v>1259.25</v>
      </c>
      <c r="AO8" s="37">
        <v>0.95</v>
      </c>
      <c r="AP8" s="160">
        <v>16650</v>
      </c>
      <c r="AQ8" s="37">
        <v>17.690000000000001</v>
      </c>
      <c r="AR8" t="s">
        <v>596</v>
      </c>
      <c r="AS8" s="159">
        <v>17.45</v>
      </c>
      <c r="AT8" s="37">
        <v>-0.05</v>
      </c>
      <c r="AU8" s="37">
        <v>10300</v>
      </c>
      <c r="AV8" s="37">
        <v>-1.89</v>
      </c>
      <c r="AW8" s="37">
        <v>4.7</v>
      </c>
      <c r="AX8" s="37">
        <v>1.3999999999999999E-4</v>
      </c>
      <c r="AY8"/>
      <c r="AZ8"/>
      <c r="BA8" s="37"/>
      <c r="BB8"/>
      <c r="BC8" s="154"/>
      <c r="BD8" s="154"/>
      <c r="BE8" s="154"/>
      <c r="BF8" s="154"/>
      <c r="BG8" s="154"/>
      <c r="BH8" s="154"/>
      <c r="BI8" s="154"/>
      <c r="BJ8" s="154"/>
      <c r="BK8" s="154"/>
      <c r="BL8" s="154"/>
      <c r="BM8" s="154"/>
      <c r="BN8" s="154"/>
      <c r="BO8" s="154"/>
      <c r="BP8" s="154"/>
      <c r="BQ8" s="154"/>
      <c r="BR8" s="154"/>
      <c r="BS8" s="154"/>
      <c r="BT8"/>
      <c r="BU8" s="154"/>
      <c r="BV8"/>
      <c r="BW8"/>
      <c r="BX8"/>
      <c r="BY8"/>
      <c r="BZ8" s="177">
        <f ca="1"/>
        <v>44166</v>
      </c>
      <c r="CA8" t="str">
        <f ca="1"/>
        <v>NIFTY 50</v>
      </c>
      <c r="CB8" t="str">
        <f ca="1"/>
        <v>IN</v>
      </c>
      <c r="CC8" t="str">
        <f ca="1"/>
        <v/>
      </c>
      <c r="CD8">
        <f ca="1"/>
        <v>13062.2</v>
      </c>
      <c r="CE8">
        <f ca="1"/>
        <v>13128.4</v>
      </c>
      <c r="CF8">
        <f ca="1"/>
        <v>12962.8</v>
      </c>
      <c r="CG8" t="str">
        <f ca="1"/>
        <v/>
      </c>
      <c r="CH8">
        <f ca="1"/>
        <v>13109.05</v>
      </c>
      <c r="CI8" t="str">
        <f ca="1"/>
        <v/>
      </c>
      <c r="CJ8">
        <f ca="1"/>
        <v>583633902</v>
      </c>
      <c r="CK8">
        <f ca="1"/>
        <v>329172600000</v>
      </c>
      <c r="CL8" t="str">
        <f ca="1"/>
        <v/>
      </c>
      <c r="CM8" t="str">
        <f ca="1"/>
        <v/>
      </c>
      <c r="CN8" t="str">
        <f ca="1"/>
        <v/>
      </c>
      <c r="CO8">
        <f ca="1"/>
        <v>36.049999999999997</v>
      </c>
      <c r="CP8">
        <f ca="1"/>
        <v>3.71</v>
      </c>
      <c r="CQ8">
        <f ca="1"/>
        <v>1.21</v>
      </c>
      <c r="CR8">
        <f ca="1"/>
        <v>13109.05</v>
      </c>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c r="BMV8"/>
      <c r="BMW8"/>
      <c r="BMX8"/>
      <c r="BMY8"/>
      <c r="BMZ8"/>
      <c r="BNA8"/>
      <c r="BNB8"/>
      <c r="BNC8"/>
      <c r="BND8"/>
      <c r="BNE8"/>
      <c r="BNF8"/>
      <c r="BNG8"/>
      <c r="BNH8"/>
      <c r="BNI8"/>
      <c r="BNJ8"/>
      <c r="BNK8"/>
      <c r="BNL8"/>
      <c r="BNM8"/>
      <c r="BNN8"/>
      <c r="BNO8"/>
      <c r="BNP8"/>
      <c r="BNQ8"/>
      <c r="BNR8"/>
      <c r="BNS8"/>
      <c r="BNT8"/>
      <c r="BNU8"/>
      <c r="BNV8"/>
      <c r="BNW8"/>
      <c r="BNX8"/>
      <c r="BNY8"/>
      <c r="BNZ8"/>
      <c r="BOA8"/>
      <c r="BOB8"/>
      <c r="BOC8"/>
      <c r="BOD8"/>
      <c r="BOE8"/>
      <c r="BOF8"/>
      <c r="BOG8"/>
      <c r="BOH8"/>
      <c r="BOI8"/>
      <c r="BOJ8"/>
      <c r="BOK8"/>
      <c r="BOL8"/>
      <c r="BOM8"/>
      <c r="BON8"/>
      <c r="BOO8"/>
      <c r="BOP8"/>
      <c r="BOQ8"/>
      <c r="BOR8"/>
      <c r="BOS8"/>
      <c r="BOT8"/>
      <c r="BOU8"/>
      <c r="BOV8"/>
      <c r="BOW8"/>
      <c r="BOX8"/>
      <c r="BOY8"/>
      <c r="BOZ8"/>
      <c r="BPA8"/>
      <c r="BPB8"/>
      <c r="BPC8"/>
      <c r="BPD8"/>
      <c r="BPE8"/>
      <c r="BPF8"/>
      <c r="BPG8"/>
      <c r="BPH8"/>
      <c r="BPI8"/>
      <c r="BPJ8"/>
      <c r="BPK8"/>
      <c r="BPL8"/>
      <c r="BPM8"/>
      <c r="BPN8"/>
      <c r="BPO8"/>
      <c r="BPP8"/>
      <c r="BPQ8"/>
      <c r="BPR8"/>
      <c r="BPS8"/>
      <c r="BPT8"/>
      <c r="BPU8"/>
      <c r="BPV8"/>
      <c r="BPW8"/>
      <c r="BPX8"/>
      <c r="BPY8"/>
      <c r="BPZ8"/>
      <c r="BQA8"/>
      <c r="BQB8"/>
      <c r="BQC8"/>
      <c r="BQD8"/>
      <c r="BQE8"/>
      <c r="BQF8"/>
      <c r="BQG8"/>
      <c r="BQH8"/>
      <c r="BQI8"/>
      <c r="BQJ8"/>
      <c r="BQK8"/>
      <c r="BQL8"/>
      <c r="BQM8"/>
      <c r="BQN8"/>
      <c r="BQO8"/>
      <c r="BQP8"/>
      <c r="BQQ8"/>
      <c r="BQR8"/>
      <c r="BQS8"/>
      <c r="BQT8"/>
      <c r="BQU8"/>
      <c r="BQV8"/>
      <c r="BQW8"/>
      <c r="BQX8"/>
      <c r="BQY8"/>
      <c r="BQZ8"/>
      <c r="BRA8"/>
      <c r="BRB8"/>
      <c r="BRC8"/>
      <c r="BRD8"/>
      <c r="BRE8"/>
      <c r="BRF8"/>
      <c r="BRG8"/>
      <c r="BRH8"/>
      <c r="BRI8"/>
      <c r="BRJ8"/>
      <c r="BRK8"/>
      <c r="BRL8"/>
      <c r="BRM8"/>
      <c r="BRN8"/>
      <c r="BRO8"/>
      <c r="BRP8"/>
      <c r="BRQ8"/>
      <c r="BRR8"/>
      <c r="BRS8"/>
      <c r="BRT8"/>
      <c r="BRU8"/>
      <c r="BRV8"/>
      <c r="BRW8"/>
      <c r="BRX8"/>
      <c r="BRY8"/>
      <c r="BRZ8"/>
      <c r="BSA8"/>
      <c r="BSB8"/>
      <c r="BSC8"/>
      <c r="BSD8"/>
      <c r="BSE8"/>
      <c r="BSF8"/>
      <c r="BSG8"/>
      <c r="BSH8"/>
      <c r="BSI8"/>
      <c r="BSJ8"/>
      <c r="BSK8"/>
      <c r="BSL8"/>
      <c r="BSM8"/>
      <c r="BSN8"/>
      <c r="BSO8"/>
      <c r="BSP8"/>
      <c r="BSQ8"/>
      <c r="BSR8"/>
      <c r="BSS8"/>
      <c r="BST8"/>
      <c r="BSU8"/>
      <c r="BSV8"/>
      <c r="BSW8"/>
      <c r="BSX8"/>
      <c r="BSY8"/>
      <c r="BSZ8"/>
      <c r="BTA8"/>
      <c r="BTB8"/>
      <c r="BTC8"/>
      <c r="BTD8"/>
      <c r="BTE8"/>
      <c r="BTF8"/>
      <c r="BTG8"/>
      <c r="BTH8"/>
      <c r="BTI8"/>
      <c r="BTJ8"/>
      <c r="BTK8"/>
      <c r="BTL8"/>
      <c r="BTM8"/>
      <c r="BTN8"/>
      <c r="BTO8"/>
      <c r="BTP8"/>
      <c r="BTQ8"/>
      <c r="BTR8"/>
      <c r="BTS8"/>
      <c r="BTT8"/>
      <c r="BTU8"/>
      <c r="BTV8"/>
      <c r="BTW8"/>
      <c r="BTX8"/>
      <c r="BTY8"/>
      <c r="BTZ8"/>
      <c r="BUA8"/>
      <c r="BUB8"/>
      <c r="BUC8"/>
      <c r="BUD8"/>
      <c r="BUE8"/>
      <c r="BUF8"/>
      <c r="BUG8"/>
      <c r="BUH8"/>
      <c r="BUI8"/>
      <c r="BUJ8"/>
      <c r="BUK8"/>
      <c r="BUL8"/>
      <c r="BUM8"/>
      <c r="BUN8"/>
      <c r="BUO8"/>
      <c r="BUP8"/>
      <c r="BUQ8"/>
      <c r="BUR8"/>
      <c r="BUS8"/>
      <c r="BUT8"/>
      <c r="BUU8"/>
      <c r="BUV8"/>
      <c r="BUW8"/>
      <c r="BUX8"/>
      <c r="BUY8"/>
      <c r="BUZ8"/>
      <c r="BVA8"/>
      <c r="BVB8"/>
      <c r="BVC8"/>
      <c r="BVD8"/>
      <c r="BVE8"/>
      <c r="BVF8"/>
      <c r="BVG8"/>
      <c r="BVH8"/>
      <c r="BVI8"/>
      <c r="BVJ8"/>
      <c r="BVK8"/>
      <c r="BVL8"/>
      <c r="BVM8"/>
      <c r="BVN8"/>
      <c r="BVO8"/>
      <c r="BVP8"/>
      <c r="BVQ8"/>
      <c r="BVR8"/>
      <c r="BVS8"/>
      <c r="BVT8"/>
      <c r="BVU8"/>
      <c r="BVV8"/>
      <c r="BVW8"/>
      <c r="BVX8"/>
      <c r="BVY8"/>
      <c r="BVZ8"/>
      <c r="BWA8"/>
      <c r="BWB8"/>
      <c r="BWC8"/>
      <c r="BWD8"/>
      <c r="BWE8"/>
      <c r="BWF8"/>
      <c r="BWG8"/>
      <c r="BWH8"/>
      <c r="BWI8"/>
      <c r="BWJ8"/>
      <c r="BWK8"/>
      <c r="BWL8"/>
      <c r="BWM8"/>
      <c r="BWN8"/>
      <c r="BWO8"/>
      <c r="BWP8"/>
      <c r="BWQ8"/>
      <c r="BWR8"/>
      <c r="BWS8"/>
      <c r="BWT8"/>
      <c r="BWU8"/>
      <c r="BWV8"/>
      <c r="BWW8"/>
      <c r="BWX8"/>
      <c r="BWY8"/>
      <c r="BWZ8"/>
      <c r="BXA8"/>
      <c r="BXB8"/>
      <c r="BXC8"/>
      <c r="BXD8"/>
      <c r="BXE8"/>
      <c r="BXF8"/>
      <c r="BXG8"/>
      <c r="BXH8"/>
      <c r="BXI8"/>
      <c r="BXJ8"/>
      <c r="BXK8"/>
      <c r="BXL8"/>
      <c r="BXM8"/>
      <c r="BXN8"/>
      <c r="BXO8"/>
      <c r="BXP8"/>
      <c r="BXQ8"/>
      <c r="BXR8"/>
      <c r="BXS8"/>
      <c r="BXT8"/>
      <c r="BXU8"/>
      <c r="BXV8"/>
      <c r="BXW8"/>
      <c r="BXX8"/>
      <c r="BXY8"/>
      <c r="BXZ8"/>
      <c r="BYA8"/>
      <c r="BYB8"/>
      <c r="BYC8"/>
      <c r="BYD8"/>
      <c r="BYE8"/>
      <c r="BYF8"/>
      <c r="BYG8"/>
      <c r="BYH8"/>
      <c r="BYI8"/>
      <c r="BYJ8"/>
      <c r="BYK8"/>
      <c r="BYL8"/>
      <c r="BYM8"/>
      <c r="BYN8"/>
      <c r="BYO8"/>
      <c r="BYP8"/>
      <c r="BYQ8"/>
      <c r="BYR8"/>
      <c r="BYS8"/>
      <c r="BYT8"/>
      <c r="BYU8"/>
      <c r="BYV8"/>
      <c r="BYW8"/>
      <c r="BYX8"/>
      <c r="BYY8"/>
      <c r="BYZ8"/>
      <c r="BZA8"/>
      <c r="BZB8"/>
      <c r="BZC8"/>
      <c r="BZD8"/>
      <c r="BZE8"/>
      <c r="BZF8"/>
      <c r="BZG8"/>
      <c r="BZH8"/>
      <c r="BZI8"/>
      <c r="BZJ8"/>
      <c r="BZK8"/>
      <c r="BZL8"/>
      <c r="BZM8"/>
      <c r="BZN8"/>
      <c r="BZO8"/>
      <c r="BZP8"/>
      <c r="BZQ8"/>
      <c r="BZR8"/>
      <c r="BZS8"/>
      <c r="BZT8"/>
      <c r="BZU8"/>
      <c r="BZV8"/>
      <c r="BZW8"/>
      <c r="BZX8"/>
      <c r="BZY8"/>
      <c r="BZZ8"/>
      <c r="CAA8"/>
      <c r="CAB8"/>
      <c r="CAC8"/>
      <c r="CAD8"/>
      <c r="CAE8"/>
      <c r="CAF8"/>
      <c r="CAG8"/>
      <c r="CAH8"/>
      <c r="CAI8"/>
      <c r="CAJ8"/>
      <c r="CAK8"/>
      <c r="CAL8"/>
      <c r="CAM8"/>
      <c r="CAN8"/>
      <c r="CAO8"/>
      <c r="CAP8"/>
      <c r="CAQ8"/>
      <c r="CAR8"/>
      <c r="CAS8"/>
      <c r="CAT8"/>
      <c r="CAU8"/>
      <c r="CAV8"/>
      <c r="CAW8"/>
      <c r="CAX8"/>
      <c r="CAY8"/>
      <c r="CAZ8"/>
      <c r="CBA8"/>
      <c r="CBB8"/>
      <c r="CBC8"/>
      <c r="CBD8"/>
      <c r="CBE8"/>
      <c r="CBF8"/>
      <c r="CBG8"/>
      <c r="CBH8"/>
      <c r="CBI8"/>
      <c r="CBJ8"/>
      <c r="CBK8"/>
      <c r="CBL8"/>
      <c r="CBM8"/>
      <c r="CBN8"/>
      <c r="CBO8"/>
      <c r="CBP8"/>
      <c r="CBQ8"/>
      <c r="CBR8"/>
      <c r="CBS8"/>
      <c r="CBT8"/>
      <c r="CBU8"/>
      <c r="CBV8"/>
      <c r="CBW8"/>
      <c r="CBX8"/>
      <c r="CBY8"/>
      <c r="CBZ8"/>
      <c r="CCA8"/>
      <c r="CCB8"/>
      <c r="CCC8"/>
      <c r="CCD8"/>
      <c r="CCE8"/>
      <c r="CCF8"/>
      <c r="CCG8"/>
      <c r="CCH8"/>
      <c r="CCI8"/>
      <c r="CCJ8"/>
      <c r="CCK8"/>
      <c r="CCL8"/>
      <c r="CCM8"/>
      <c r="CCN8"/>
      <c r="CCO8"/>
      <c r="CCP8"/>
      <c r="CCQ8"/>
      <c r="CCR8"/>
      <c r="CCS8"/>
      <c r="CCT8"/>
      <c r="CCU8"/>
      <c r="CCV8"/>
      <c r="CCW8"/>
      <c r="CCX8"/>
      <c r="CCY8"/>
      <c r="CCZ8"/>
      <c r="CDA8"/>
      <c r="CDB8"/>
      <c r="CDC8"/>
      <c r="CDD8"/>
      <c r="CDE8"/>
      <c r="CDF8"/>
      <c r="CDG8"/>
      <c r="CDH8"/>
      <c r="CDI8"/>
      <c r="CDJ8"/>
      <c r="CDK8"/>
      <c r="CDL8"/>
      <c r="CDM8"/>
      <c r="CDN8"/>
      <c r="CDO8"/>
      <c r="CDP8"/>
      <c r="CDQ8"/>
      <c r="CDR8"/>
      <c r="CDS8"/>
      <c r="CDT8"/>
      <c r="CDU8"/>
      <c r="CDV8"/>
      <c r="CDW8"/>
      <c r="CDX8"/>
      <c r="CDY8"/>
      <c r="CDZ8"/>
      <c r="CEA8"/>
      <c r="CEB8"/>
      <c r="CEC8"/>
      <c r="CED8"/>
      <c r="CEE8"/>
      <c r="CEF8"/>
      <c r="CEG8"/>
      <c r="CEH8"/>
      <c r="CEI8"/>
      <c r="CEJ8"/>
      <c r="CEK8"/>
      <c r="CEL8"/>
      <c r="CEM8"/>
      <c r="CEN8"/>
      <c r="CEO8"/>
      <c r="CEP8"/>
      <c r="CEQ8"/>
      <c r="CER8"/>
      <c r="CES8"/>
      <c r="CET8"/>
      <c r="CEU8"/>
      <c r="CEV8"/>
      <c r="CEW8"/>
      <c r="CEX8"/>
      <c r="CEY8"/>
      <c r="CEZ8"/>
      <c r="CFA8"/>
      <c r="CFB8"/>
      <c r="CFC8"/>
      <c r="CFD8"/>
      <c r="CFE8"/>
      <c r="CFF8"/>
      <c r="CFG8"/>
      <c r="CFH8"/>
      <c r="CFI8"/>
      <c r="CFJ8"/>
      <c r="CFK8"/>
      <c r="CFL8"/>
      <c r="CFM8"/>
      <c r="CFN8"/>
      <c r="CFO8"/>
      <c r="CFP8"/>
      <c r="CFQ8"/>
      <c r="CFR8"/>
      <c r="CFS8"/>
      <c r="CFT8"/>
      <c r="CFU8"/>
      <c r="CFV8"/>
      <c r="CFW8"/>
      <c r="CFX8"/>
      <c r="CFY8"/>
      <c r="CFZ8"/>
      <c r="CGA8"/>
      <c r="CGB8"/>
      <c r="CGC8"/>
      <c r="CGD8"/>
      <c r="CGE8"/>
      <c r="CGF8"/>
      <c r="CGG8"/>
      <c r="CGH8"/>
      <c r="CGI8"/>
      <c r="CGJ8"/>
      <c r="CGK8"/>
      <c r="CGL8"/>
      <c r="CGM8"/>
      <c r="CGN8"/>
      <c r="CGO8"/>
      <c r="CGP8"/>
      <c r="CGQ8"/>
      <c r="CGR8"/>
      <c r="CGS8"/>
      <c r="CGT8"/>
      <c r="CGU8"/>
      <c r="CGV8"/>
      <c r="CGW8"/>
      <c r="CGX8"/>
      <c r="CGY8"/>
      <c r="CGZ8"/>
      <c r="CHA8"/>
      <c r="CHB8"/>
      <c r="CHC8"/>
      <c r="CHD8"/>
      <c r="CHE8"/>
      <c r="CHF8"/>
      <c r="CHG8"/>
      <c r="CHH8"/>
      <c r="CHI8"/>
      <c r="CHJ8"/>
      <c r="CHK8"/>
      <c r="CHL8"/>
      <c r="CHM8"/>
      <c r="CHN8"/>
      <c r="CHO8"/>
      <c r="CHP8"/>
      <c r="CHQ8"/>
      <c r="CHR8"/>
      <c r="CHS8"/>
      <c r="CHT8"/>
      <c r="CHU8"/>
      <c r="CHV8"/>
      <c r="CHW8"/>
      <c r="CHX8"/>
      <c r="CHY8"/>
      <c r="CHZ8"/>
      <c r="CIA8"/>
      <c r="CIB8"/>
      <c r="CIC8"/>
      <c r="CID8"/>
      <c r="CIE8"/>
      <c r="CIF8"/>
      <c r="CIG8"/>
      <c r="CIH8"/>
      <c r="CII8"/>
      <c r="CIJ8"/>
      <c r="CIK8"/>
      <c r="CIL8"/>
      <c r="CIM8"/>
      <c r="CIN8"/>
      <c r="CIO8"/>
      <c r="CIP8"/>
      <c r="CIQ8"/>
      <c r="CIR8"/>
      <c r="CIS8"/>
      <c r="CIT8"/>
      <c r="CIU8"/>
      <c r="CIV8"/>
      <c r="CIW8"/>
      <c r="CIX8"/>
      <c r="CIY8"/>
      <c r="CIZ8"/>
      <c r="CJA8"/>
      <c r="CJB8"/>
      <c r="CJC8"/>
      <c r="CJD8"/>
      <c r="CJE8"/>
      <c r="CJF8"/>
      <c r="CJG8"/>
      <c r="CJH8"/>
      <c r="CJI8"/>
      <c r="CJJ8"/>
      <c r="CJK8"/>
      <c r="CJL8"/>
      <c r="CJM8"/>
      <c r="CJN8"/>
      <c r="CJO8"/>
      <c r="CJP8"/>
      <c r="CJQ8"/>
      <c r="CJR8"/>
      <c r="CJS8"/>
      <c r="CJT8"/>
      <c r="CJU8"/>
      <c r="CJV8"/>
      <c r="CJW8"/>
      <c r="CJX8"/>
      <c r="CJY8"/>
      <c r="CJZ8"/>
      <c r="CKA8"/>
      <c r="CKB8"/>
      <c r="CKC8"/>
      <c r="CKD8"/>
      <c r="CKE8"/>
      <c r="CKF8"/>
      <c r="CKG8"/>
      <c r="CKH8"/>
      <c r="CKI8"/>
      <c r="CKJ8"/>
      <c r="CKK8"/>
      <c r="CKL8"/>
      <c r="CKM8"/>
      <c r="CKN8"/>
      <c r="CKO8"/>
      <c r="CKP8"/>
      <c r="CKQ8"/>
      <c r="CKR8"/>
      <c r="CKS8"/>
      <c r="CKT8"/>
      <c r="CKU8"/>
      <c r="CKV8"/>
      <c r="CKW8"/>
      <c r="CKX8"/>
      <c r="CKY8"/>
      <c r="CKZ8"/>
      <c r="CLA8"/>
      <c r="CLB8"/>
      <c r="CLC8"/>
      <c r="CLD8"/>
      <c r="CLE8"/>
      <c r="CLF8"/>
      <c r="CLG8"/>
      <c r="CLH8"/>
      <c r="CLI8"/>
      <c r="CLJ8"/>
      <c r="CLK8"/>
      <c r="CLL8"/>
      <c r="CLM8"/>
      <c r="CLN8"/>
      <c r="CLO8"/>
      <c r="CLP8"/>
      <c r="CLQ8"/>
      <c r="CLR8"/>
      <c r="CLS8"/>
      <c r="CLT8"/>
      <c r="CLU8"/>
      <c r="CLV8"/>
      <c r="CLW8"/>
      <c r="CLX8"/>
      <c r="CLY8"/>
      <c r="CLZ8"/>
      <c r="CMA8"/>
      <c r="CMB8"/>
      <c r="CMC8"/>
      <c r="CMD8"/>
      <c r="CME8"/>
      <c r="CMF8"/>
      <c r="CMG8"/>
      <c r="CMH8"/>
      <c r="CMI8"/>
      <c r="CMJ8"/>
      <c r="CMK8"/>
      <c r="CML8"/>
      <c r="CMM8"/>
      <c r="CMN8"/>
      <c r="CMO8"/>
      <c r="CMP8"/>
      <c r="CMQ8"/>
      <c r="CMR8"/>
      <c r="CMS8"/>
      <c r="CMT8"/>
      <c r="CMU8"/>
      <c r="CMV8"/>
      <c r="CMW8"/>
      <c r="CMX8"/>
      <c r="CMY8"/>
      <c r="CMZ8"/>
      <c r="CNA8"/>
      <c r="CNB8"/>
      <c r="CNC8"/>
      <c r="CND8"/>
      <c r="CNE8"/>
      <c r="CNF8"/>
      <c r="CNG8"/>
      <c r="CNH8"/>
      <c r="CNI8"/>
      <c r="CNJ8"/>
      <c r="CNK8"/>
      <c r="CNL8"/>
      <c r="CNM8"/>
      <c r="CNN8"/>
      <c r="CNO8"/>
      <c r="CNP8"/>
      <c r="CNQ8"/>
      <c r="CNR8"/>
      <c r="CNS8"/>
      <c r="CNT8"/>
      <c r="CNU8"/>
      <c r="CNV8"/>
      <c r="CNW8"/>
      <c r="CNX8"/>
      <c r="CNY8"/>
      <c r="CNZ8"/>
      <c r="COA8"/>
      <c r="COB8"/>
      <c r="COC8"/>
      <c r="COD8"/>
      <c r="COE8"/>
      <c r="COF8"/>
      <c r="COG8"/>
      <c r="COH8"/>
      <c r="COI8"/>
      <c r="COJ8"/>
      <c r="COK8"/>
      <c r="COL8"/>
      <c r="COM8"/>
      <c r="CON8"/>
      <c r="COO8"/>
      <c r="COP8"/>
      <c r="COQ8"/>
      <c r="COR8"/>
      <c r="COS8"/>
      <c r="COT8"/>
      <c r="COU8"/>
      <c r="COV8"/>
      <c r="COW8"/>
      <c r="COX8"/>
      <c r="COY8"/>
      <c r="COZ8"/>
      <c r="CPA8"/>
      <c r="CPB8"/>
      <c r="CPC8"/>
      <c r="CPD8"/>
      <c r="CPE8"/>
      <c r="CPF8"/>
      <c r="CPG8"/>
      <c r="CPH8"/>
      <c r="CPI8"/>
      <c r="CPJ8"/>
      <c r="CPK8"/>
      <c r="CPL8"/>
      <c r="CPM8"/>
      <c r="CPN8"/>
      <c r="CPO8"/>
      <c r="CPP8"/>
      <c r="CPQ8"/>
      <c r="CPR8"/>
      <c r="CPS8"/>
      <c r="CPT8"/>
      <c r="CPU8"/>
      <c r="CPV8"/>
      <c r="CPW8"/>
      <c r="CPX8"/>
      <c r="CPY8"/>
      <c r="CPZ8"/>
      <c r="CQA8"/>
      <c r="CQB8"/>
      <c r="CQC8"/>
      <c r="CQD8"/>
      <c r="CQE8"/>
      <c r="CQF8"/>
      <c r="CQG8"/>
      <c r="CQH8"/>
      <c r="CQI8"/>
      <c r="CQJ8"/>
      <c r="CQK8"/>
      <c r="CQL8"/>
      <c r="CQM8"/>
      <c r="CQN8"/>
      <c r="CQO8"/>
      <c r="CQP8"/>
      <c r="CQQ8"/>
      <c r="CQR8"/>
      <c r="CQS8"/>
      <c r="CQT8"/>
      <c r="CQU8"/>
      <c r="CQV8"/>
      <c r="CQW8"/>
      <c r="CQX8"/>
      <c r="CQY8"/>
      <c r="CQZ8"/>
      <c r="CRA8"/>
      <c r="CRB8"/>
      <c r="CRC8"/>
      <c r="CRD8"/>
      <c r="CRE8"/>
      <c r="CRF8"/>
      <c r="CRG8"/>
      <c r="CRH8"/>
      <c r="CRI8"/>
      <c r="CRJ8"/>
      <c r="CRK8"/>
      <c r="CRL8"/>
      <c r="CRM8"/>
      <c r="CRN8"/>
      <c r="CRO8"/>
      <c r="CRP8"/>
      <c r="CRQ8"/>
      <c r="CRR8"/>
      <c r="CRS8"/>
      <c r="CRT8"/>
      <c r="CRU8"/>
      <c r="CRV8"/>
      <c r="CRW8"/>
      <c r="CRX8"/>
      <c r="CRY8"/>
      <c r="CRZ8"/>
      <c r="CSA8"/>
      <c r="CSB8"/>
      <c r="CSC8"/>
      <c r="CSD8"/>
      <c r="CSE8"/>
      <c r="CSF8"/>
      <c r="CSG8"/>
      <c r="CSH8"/>
      <c r="CSI8"/>
      <c r="CSJ8"/>
      <c r="CSK8"/>
      <c r="CSL8"/>
      <c r="CSM8"/>
      <c r="CSN8"/>
      <c r="CSO8"/>
      <c r="CSP8"/>
      <c r="CSQ8"/>
      <c r="CSR8"/>
      <c r="CSS8"/>
      <c r="CST8"/>
      <c r="CSU8"/>
      <c r="CSV8"/>
      <c r="CSW8"/>
      <c r="CSX8"/>
      <c r="CSY8"/>
      <c r="CSZ8"/>
      <c r="CTA8"/>
      <c r="CTB8"/>
      <c r="CTC8"/>
      <c r="CTD8"/>
      <c r="CTE8"/>
      <c r="CTF8"/>
      <c r="CTG8"/>
      <c r="CTH8"/>
      <c r="CTI8"/>
      <c r="CTJ8"/>
      <c r="CTK8"/>
      <c r="CTL8"/>
      <c r="CTM8"/>
      <c r="CTN8"/>
      <c r="CTO8"/>
      <c r="CTP8"/>
      <c r="CTQ8"/>
      <c r="CTR8"/>
      <c r="CTS8"/>
      <c r="CTT8"/>
      <c r="CTU8"/>
      <c r="CTV8"/>
      <c r="CTW8"/>
      <c r="CTX8"/>
      <c r="CTY8"/>
      <c r="CTZ8"/>
      <c r="CUA8"/>
      <c r="CUB8"/>
      <c r="CUC8"/>
      <c r="CUD8"/>
      <c r="CUE8"/>
      <c r="CUF8"/>
      <c r="CUG8"/>
      <c r="CUH8"/>
      <c r="CUI8"/>
      <c r="CUJ8"/>
      <c r="CUK8"/>
      <c r="CUL8"/>
      <c r="CUM8"/>
      <c r="CUN8"/>
      <c r="CUO8"/>
      <c r="CUP8"/>
      <c r="CUQ8"/>
      <c r="CUR8"/>
      <c r="CUS8"/>
      <c r="CUT8"/>
      <c r="CUU8"/>
      <c r="CUV8"/>
      <c r="CUW8"/>
      <c r="CUX8"/>
      <c r="CUY8"/>
      <c r="CUZ8"/>
      <c r="CVA8"/>
      <c r="CVB8"/>
      <c r="CVC8"/>
      <c r="CVD8"/>
      <c r="CVE8"/>
      <c r="CVF8"/>
      <c r="CVG8"/>
      <c r="CVH8"/>
      <c r="CVI8"/>
      <c r="CVJ8"/>
      <c r="CVK8"/>
      <c r="CVL8"/>
      <c r="CVM8"/>
      <c r="CVN8"/>
      <c r="CVO8"/>
      <c r="CVP8"/>
      <c r="CVQ8"/>
      <c r="CVR8"/>
      <c r="CVS8"/>
      <c r="CVT8"/>
      <c r="CVU8"/>
      <c r="CVV8"/>
      <c r="CVW8"/>
      <c r="CVX8"/>
      <c r="CVY8"/>
      <c r="CVZ8"/>
      <c r="CWA8"/>
      <c r="CWB8"/>
      <c r="CWC8"/>
      <c r="CWD8"/>
      <c r="CWE8"/>
      <c r="CWF8"/>
      <c r="CWG8"/>
      <c r="CWH8"/>
      <c r="CWI8"/>
      <c r="CWJ8"/>
      <c r="CWK8"/>
      <c r="CWL8"/>
      <c r="CWM8"/>
      <c r="CWN8"/>
      <c r="CWO8"/>
      <c r="CWP8"/>
      <c r="CWQ8"/>
      <c r="CWR8"/>
      <c r="CWS8"/>
      <c r="CWT8"/>
      <c r="CWU8"/>
      <c r="CWV8"/>
      <c r="CWW8"/>
      <c r="CWX8"/>
      <c r="CWY8"/>
      <c r="CWZ8"/>
      <c r="CXA8"/>
      <c r="CXB8"/>
      <c r="CXC8"/>
      <c r="CXD8"/>
      <c r="CXE8"/>
      <c r="CXF8"/>
      <c r="CXG8"/>
      <c r="CXH8"/>
      <c r="CXI8"/>
      <c r="CXJ8"/>
      <c r="CXK8"/>
      <c r="CXL8"/>
      <c r="CXM8"/>
      <c r="CXN8"/>
      <c r="CXO8"/>
      <c r="CXP8"/>
      <c r="CXQ8"/>
      <c r="CXR8"/>
      <c r="CXS8"/>
      <c r="CXT8"/>
      <c r="CXU8"/>
      <c r="CXV8"/>
      <c r="CXW8"/>
      <c r="CXX8"/>
      <c r="CXY8"/>
      <c r="CXZ8"/>
      <c r="CYA8"/>
      <c r="CYB8"/>
      <c r="CYC8"/>
      <c r="CYD8"/>
      <c r="CYE8"/>
      <c r="CYF8"/>
      <c r="CYG8"/>
      <c r="CYH8"/>
      <c r="CYI8"/>
      <c r="CYJ8"/>
      <c r="CYK8"/>
      <c r="CYL8"/>
      <c r="CYM8"/>
      <c r="CYN8"/>
      <c r="CYO8"/>
      <c r="CYP8"/>
      <c r="CYQ8"/>
      <c r="CYR8"/>
      <c r="CYS8"/>
      <c r="CYT8"/>
      <c r="CYU8"/>
      <c r="CYV8"/>
      <c r="CYW8"/>
      <c r="CYX8"/>
      <c r="CYY8"/>
      <c r="CYZ8"/>
      <c r="CZA8"/>
      <c r="CZB8"/>
      <c r="CZC8"/>
      <c r="CZD8"/>
      <c r="CZE8"/>
      <c r="CZF8"/>
      <c r="CZG8"/>
      <c r="CZH8"/>
      <c r="CZI8"/>
      <c r="CZJ8"/>
      <c r="CZK8"/>
      <c r="CZL8"/>
      <c r="CZM8"/>
      <c r="CZN8"/>
      <c r="CZO8"/>
      <c r="CZP8"/>
      <c r="CZQ8"/>
      <c r="CZR8"/>
      <c r="CZS8"/>
      <c r="CZT8"/>
      <c r="CZU8"/>
      <c r="CZV8"/>
      <c r="CZW8"/>
      <c r="CZX8"/>
      <c r="CZY8"/>
      <c r="CZZ8"/>
      <c r="DAA8"/>
      <c r="DAB8"/>
      <c r="DAC8"/>
      <c r="DAD8"/>
      <c r="DAE8"/>
      <c r="DAF8"/>
      <c r="DAG8"/>
      <c r="DAH8"/>
      <c r="DAI8"/>
      <c r="DAJ8"/>
      <c r="DAK8"/>
      <c r="DAL8"/>
      <c r="DAM8"/>
      <c r="DAN8"/>
      <c r="DAO8"/>
      <c r="DAP8"/>
      <c r="DAQ8"/>
      <c r="DAR8"/>
      <c r="DAS8"/>
      <c r="DAT8"/>
      <c r="DAU8"/>
      <c r="DAV8"/>
      <c r="DAW8"/>
      <c r="DAX8"/>
      <c r="DAY8"/>
      <c r="DAZ8"/>
      <c r="DBA8"/>
      <c r="DBB8"/>
      <c r="DBC8"/>
      <c r="DBD8"/>
      <c r="DBE8"/>
      <c r="DBF8"/>
      <c r="DBG8"/>
      <c r="DBH8"/>
      <c r="DBI8"/>
      <c r="DBJ8"/>
      <c r="DBK8"/>
      <c r="DBL8"/>
      <c r="DBM8"/>
      <c r="DBN8"/>
      <c r="DBO8"/>
      <c r="DBP8"/>
      <c r="DBQ8"/>
      <c r="DBR8"/>
      <c r="DBS8"/>
      <c r="DBT8"/>
      <c r="DBU8"/>
      <c r="DBV8"/>
      <c r="DBW8"/>
      <c r="DBX8"/>
      <c r="DBY8"/>
      <c r="DBZ8"/>
      <c r="DCA8"/>
      <c r="DCB8"/>
      <c r="DCC8"/>
      <c r="DCD8"/>
      <c r="DCE8"/>
      <c r="DCF8"/>
      <c r="DCG8"/>
      <c r="DCH8"/>
      <c r="DCI8"/>
      <c r="DCJ8"/>
      <c r="DCK8"/>
      <c r="DCL8"/>
      <c r="DCM8"/>
      <c r="DCN8"/>
      <c r="DCO8"/>
      <c r="DCP8"/>
      <c r="DCQ8"/>
      <c r="DCR8"/>
      <c r="DCS8"/>
      <c r="DCT8"/>
      <c r="DCU8"/>
      <c r="DCV8"/>
      <c r="DCW8"/>
      <c r="DCX8"/>
      <c r="DCY8"/>
      <c r="DCZ8"/>
      <c r="DDA8"/>
      <c r="DDB8"/>
      <c r="DDC8"/>
      <c r="DDD8"/>
      <c r="DDE8"/>
      <c r="DDF8"/>
      <c r="DDG8"/>
      <c r="DDH8"/>
      <c r="DDI8"/>
      <c r="DDJ8"/>
      <c r="DDK8"/>
      <c r="DDL8"/>
      <c r="DDM8"/>
      <c r="DDN8"/>
      <c r="DDO8"/>
      <c r="DDP8"/>
      <c r="DDQ8"/>
      <c r="DDR8"/>
      <c r="DDS8"/>
      <c r="DDT8"/>
      <c r="DDU8"/>
      <c r="DDV8"/>
      <c r="DDW8"/>
      <c r="DDX8"/>
      <c r="DDY8"/>
      <c r="DDZ8"/>
      <c r="DEA8"/>
      <c r="DEB8"/>
      <c r="DEC8"/>
      <c r="DED8"/>
      <c r="DEE8"/>
      <c r="DEF8"/>
      <c r="DEG8"/>
      <c r="DEH8"/>
      <c r="DEI8"/>
      <c r="DEJ8"/>
      <c r="DEK8"/>
      <c r="DEL8"/>
      <c r="DEM8"/>
      <c r="DEN8"/>
      <c r="DEO8"/>
      <c r="DEP8"/>
      <c r="DEQ8"/>
      <c r="DER8"/>
      <c r="DES8"/>
      <c r="DET8"/>
      <c r="DEU8"/>
      <c r="DEV8"/>
      <c r="DEW8"/>
      <c r="DEX8"/>
      <c r="DEY8"/>
      <c r="DEZ8"/>
      <c r="DFA8"/>
      <c r="DFB8"/>
      <c r="DFC8"/>
      <c r="DFD8"/>
      <c r="DFE8"/>
      <c r="DFF8"/>
      <c r="DFG8"/>
      <c r="DFH8"/>
      <c r="DFI8"/>
      <c r="DFJ8"/>
      <c r="DFK8"/>
      <c r="DFL8"/>
      <c r="DFM8"/>
      <c r="DFN8"/>
      <c r="DFO8"/>
      <c r="DFP8"/>
      <c r="DFQ8"/>
      <c r="DFR8"/>
      <c r="DFS8"/>
      <c r="DFT8"/>
      <c r="DFU8"/>
      <c r="DFV8"/>
      <c r="DFW8"/>
      <c r="DFX8"/>
      <c r="DFY8"/>
      <c r="DFZ8"/>
      <c r="DGA8"/>
      <c r="DGB8"/>
      <c r="DGC8"/>
      <c r="DGD8"/>
      <c r="DGE8"/>
      <c r="DGF8"/>
      <c r="DGG8"/>
      <c r="DGH8"/>
      <c r="DGI8"/>
      <c r="DGJ8"/>
      <c r="DGK8"/>
      <c r="DGL8"/>
      <c r="DGM8"/>
      <c r="DGN8"/>
      <c r="DGO8"/>
      <c r="DGP8"/>
      <c r="DGQ8"/>
      <c r="DGR8"/>
      <c r="DGS8"/>
      <c r="DGT8"/>
      <c r="DGU8"/>
      <c r="DGV8"/>
      <c r="DGW8"/>
      <c r="DGX8"/>
      <c r="DGY8"/>
      <c r="DGZ8"/>
      <c r="DHA8"/>
      <c r="DHB8"/>
      <c r="DHC8"/>
      <c r="DHD8"/>
      <c r="DHE8"/>
      <c r="DHF8"/>
      <c r="DHG8"/>
      <c r="DHH8"/>
      <c r="DHI8"/>
      <c r="DHJ8"/>
      <c r="DHK8"/>
      <c r="DHL8"/>
      <c r="DHM8"/>
      <c r="DHN8"/>
      <c r="DHO8"/>
      <c r="DHP8"/>
      <c r="DHQ8"/>
      <c r="DHR8"/>
      <c r="DHS8"/>
      <c r="DHT8"/>
      <c r="DHU8"/>
      <c r="DHV8"/>
      <c r="DHW8"/>
      <c r="DHX8"/>
      <c r="DHY8"/>
      <c r="DHZ8"/>
      <c r="DIA8"/>
      <c r="DIB8"/>
      <c r="DIC8"/>
      <c r="DID8"/>
      <c r="DIE8"/>
      <c r="DIF8"/>
      <c r="DIG8"/>
      <c r="DIH8"/>
      <c r="DII8"/>
      <c r="DIJ8"/>
      <c r="DIK8"/>
      <c r="DIL8"/>
      <c r="DIM8"/>
      <c r="DIN8"/>
      <c r="DIO8"/>
      <c r="DIP8"/>
      <c r="DIQ8"/>
      <c r="DIR8"/>
      <c r="DIS8"/>
      <c r="DIT8"/>
      <c r="DIU8"/>
      <c r="DIV8"/>
      <c r="DIW8"/>
      <c r="DIX8"/>
      <c r="DIY8"/>
      <c r="DIZ8"/>
      <c r="DJA8"/>
      <c r="DJB8"/>
      <c r="DJC8"/>
      <c r="DJD8"/>
      <c r="DJE8"/>
      <c r="DJF8"/>
      <c r="DJG8"/>
      <c r="DJH8"/>
      <c r="DJI8"/>
      <c r="DJJ8"/>
      <c r="DJK8"/>
      <c r="DJL8"/>
      <c r="DJM8"/>
      <c r="DJN8"/>
      <c r="DJO8"/>
      <c r="DJP8"/>
      <c r="DJQ8"/>
      <c r="DJR8"/>
      <c r="DJS8"/>
      <c r="DJT8"/>
      <c r="DJU8"/>
      <c r="DJV8"/>
      <c r="DJW8"/>
      <c r="DJX8"/>
      <c r="DJY8"/>
      <c r="DJZ8"/>
      <c r="DKA8"/>
      <c r="DKB8"/>
      <c r="DKC8"/>
      <c r="DKD8"/>
      <c r="DKE8"/>
      <c r="DKF8"/>
      <c r="DKG8"/>
      <c r="DKH8"/>
      <c r="DKI8"/>
      <c r="DKJ8"/>
      <c r="DKK8"/>
      <c r="DKL8"/>
      <c r="DKM8"/>
      <c r="DKN8"/>
      <c r="DKO8"/>
      <c r="DKP8"/>
      <c r="DKQ8"/>
      <c r="DKR8"/>
      <c r="DKS8"/>
      <c r="DKT8"/>
      <c r="DKU8"/>
      <c r="DKV8"/>
      <c r="DKW8"/>
      <c r="DKX8"/>
      <c r="DKY8"/>
      <c r="DKZ8"/>
      <c r="DLA8"/>
      <c r="DLB8"/>
      <c r="DLC8"/>
      <c r="DLD8"/>
      <c r="DLE8"/>
      <c r="DLF8"/>
      <c r="DLG8"/>
      <c r="DLH8"/>
      <c r="DLI8"/>
      <c r="DLJ8"/>
      <c r="DLK8"/>
      <c r="DLL8"/>
      <c r="DLM8"/>
      <c r="DLN8"/>
      <c r="DLO8"/>
      <c r="DLP8"/>
      <c r="DLQ8"/>
      <c r="DLR8"/>
      <c r="DLS8"/>
      <c r="DLT8"/>
      <c r="DLU8"/>
      <c r="DLV8"/>
      <c r="DLW8"/>
      <c r="DLX8"/>
      <c r="DLY8"/>
      <c r="DLZ8"/>
      <c r="DMA8"/>
      <c r="DMB8"/>
      <c r="DMC8"/>
      <c r="DMD8"/>
      <c r="DME8"/>
      <c r="DMF8"/>
      <c r="DMG8"/>
      <c r="DMH8"/>
      <c r="DMI8"/>
      <c r="DMJ8"/>
      <c r="DMK8"/>
      <c r="DML8"/>
      <c r="DMM8"/>
      <c r="DMN8"/>
      <c r="DMO8"/>
      <c r="DMP8"/>
      <c r="DMQ8"/>
      <c r="DMR8"/>
      <c r="DMS8"/>
      <c r="DMT8"/>
      <c r="DMU8"/>
      <c r="DMV8"/>
      <c r="DMW8"/>
      <c r="DMX8"/>
      <c r="DMY8"/>
      <c r="DMZ8"/>
      <c r="DNA8"/>
      <c r="DNB8"/>
      <c r="DNC8"/>
      <c r="DND8"/>
      <c r="DNE8"/>
      <c r="DNF8"/>
      <c r="DNG8"/>
      <c r="DNH8"/>
      <c r="DNI8"/>
      <c r="DNJ8"/>
      <c r="DNK8"/>
      <c r="DNL8"/>
      <c r="DNM8"/>
      <c r="DNN8"/>
      <c r="DNO8"/>
      <c r="DNP8"/>
      <c r="DNQ8"/>
      <c r="DNR8"/>
      <c r="DNS8"/>
      <c r="DNT8"/>
      <c r="DNU8"/>
      <c r="DNV8"/>
      <c r="DNW8"/>
      <c r="DNX8"/>
      <c r="DNY8"/>
      <c r="DNZ8"/>
      <c r="DOA8"/>
      <c r="DOB8"/>
      <c r="DOC8"/>
      <c r="DOD8"/>
      <c r="DOE8"/>
      <c r="DOF8"/>
      <c r="DOG8"/>
      <c r="DOH8"/>
      <c r="DOI8"/>
      <c r="DOJ8"/>
      <c r="DOK8"/>
      <c r="DOL8"/>
      <c r="DOM8"/>
      <c r="DON8"/>
      <c r="DOO8"/>
      <c r="DOP8"/>
      <c r="DOQ8"/>
      <c r="DOR8"/>
      <c r="DOS8"/>
      <c r="DOT8"/>
      <c r="DOU8"/>
      <c r="DOV8"/>
      <c r="DOW8"/>
      <c r="DOX8"/>
      <c r="DOY8"/>
      <c r="DOZ8"/>
      <c r="DPA8"/>
      <c r="DPB8"/>
      <c r="DPC8"/>
      <c r="DPD8"/>
      <c r="DPE8"/>
      <c r="DPF8"/>
      <c r="DPG8"/>
      <c r="DPH8"/>
      <c r="DPI8"/>
      <c r="DPJ8"/>
      <c r="DPK8"/>
      <c r="DPL8"/>
      <c r="DPM8"/>
      <c r="DPN8"/>
      <c r="DPO8"/>
      <c r="DPP8"/>
      <c r="DPQ8"/>
      <c r="DPR8"/>
      <c r="DPS8"/>
      <c r="DPT8"/>
      <c r="DPU8"/>
      <c r="DPV8"/>
      <c r="DPW8"/>
      <c r="DPX8"/>
      <c r="DPY8"/>
      <c r="DPZ8"/>
      <c r="DQA8"/>
      <c r="DQB8"/>
      <c r="DQC8"/>
      <c r="DQD8"/>
      <c r="DQE8"/>
      <c r="DQF8"/>
      <c r="DQG8"/>
      <c r="DQH8"/>
      <c r="DQI8"/>
      <c r="DQJ8"/>
      <c r="DQK8"/>
      <c r="DQL8"/>
      <c r="DQM8"/>
      <c r="DQN8"/>
      <c r="DQO8"/>
      <c r="DQP8"/>
      <c r="DQQ8"/>
      <c r="DQR8"/>
      <c r="DQS8"/>
      <c r="DQT8"/>
      <c r="DQU8"/>
      <c r="DQV8"/>
      <c r="DQW8"/>
      <c r="DQX8"/>
      <c r="DQY8"/>
      <c r="DQZ8"/>
      <c r="DRA8"/>
      <c r="DRB8"/>
      <c r="DRC8"/>
      <c r="DRD8"/>
      <c r="DRE8"/>
      <c r="DRF8"/>
      <c r="DRG8"/>
      <c r="DRH8"/>
      <c r="DRI8"/>
      <c r="DRJ8"/>
      <c r="DRK8"/>
      <c r="DRL8"/>
      <c r="DRM8"/>
      <c r="DRN8"/>
      <c r="DRO8"/>
      <c r="DRP8"/>
      <c r="DRQ8"/>
      <c r="DRR8"/>
      <c r="DRS8"/>
      <c r="DRT8"/>
      <c r="DRU8"/>
      <c r="DRV8"/>
      <c r="DRW8"/>
      <c r="DRX8"/>
      <c r="DRY8"/>
      <c r="DRZ8"/>
      <c r="DSA8"/>
      <c r="DSB8"/>
      <c r="DSC8"/>
      <c r="DSD8"/>
      <c r="DSE8"/>
      <c r="DSF8"/>
      <c r="DSG8"/>
      <c r="DSH8"/>
      <c r="DSI8"/>
      <c r="DSJ8"/>
      <c r="DSK8"/>
      <c r="DSL8"/>
      <c r="DSM8"/>
      <c r="DSN8"/>
      <c r="DSO8"/>
      <c r="DSP8"/>
      <c r="DSQ8"/>
      <c r="DSR8"/>
      <c r="DSS8"/>
      <c r="DST8"/>
      <c r="DSU8"/>
      <c r="DSV8"/>
      <c r="DSW8"/>
      <c r="DSX8"/>
      <c r="DSY8"/>
      <c r="DSZ8"/>
      <c r="DTA8"/>
      <c r="DTB8"/>
      <c r="DTC8"/>
      <c r="DTD8"/>
      <c r="DTE8"/>
      <c r="DTF8"/>
      <c r="DTG8"/>
      <c r="DTH8"/>
      <c r="DTI8"/>
      <c r="DTJ8"/>
      <c r="DTK8"/>
      <c r="DTL8"/>
      <c r="DTM8"/>
      <c r="DTN8"/>
      <c r="DTO8"/>
      <c r="DTP8"/>
      <c r="DTQ8"/>
      <c r="DTR8"/>
      <c r="DTS8"/>
      <c r="DTT8"/>
      <c r="DTU8"/>
      <c r="DTV8"/>
      <c r="DTW8"/>
      <c r="DTX8"/>
      <c r="DTY8"/>
      <c r="DTZ8"/>
      <c r="DUA8"/>
      <c r="DUB8"/>
      <c r="DUC8"/>
      <c r="DUD8"/>
      <c r="DUE8"/>
      <c r="DUF8"/>
      <c r="DUG8"/>
      <c r="DUH8"/>
      <c r="DUI8"/>
      <c r="DUJ8"/>
      <c r="DUK8"/>
      <c r="DUL8"/>
      <c r="DUM8"/>
      <c r="DUN8"/>
      <c r="DUO8"/>
      <c r="DUP8"/>
      <c r="DUQ8"/>
      <c r="DUR8"/>
      <c r="DUS8"/>
      <c r="DUT8"/>
      <c r="DUU8"/>
      <c r="DUV8"/>
      <c r="DUW8"/>
      <c r="DUX8"/>
      <c r="DUY8"/>
      <c r="DUZ8"/>
      <c r="DVA8"/>
      <c r="DVB8"/>
      <c r="DVC8"/>
      <c r="DVD8"/>
      <c r="DVE8"/>
      <c r="DVF8"/>
      <c r="DVG8"/>
      <c r="DVH8"/>
      <c r="DVI8"/>
      <c r="DVJ8"/>
      <c r="DVK8"/>
      <c r="DVL8"/>
      <c r="DVM8"/>
      <c r="DVN8"/>
      <c r="DVO8"/>
      <c r="DVP8"/>
      <c r="DVQ8"/>
      <c r="DVR8"/>
      <c r="DVS8"/>
      <c r="DVT8"/>
      <c r="DVU8"/>
      <c r="DVV8"/>
      <c r="DVW8"/>
      <c r="DVX8"/>
      <c r="DVY8"/>
      <c r="DVZ8"/>
      <c r="DWA8"/>
      <c r="DWB8"/>
      <c r="DWC8"/>
      <c r="DWD8"/>
      <c r="DWE8"/>
      <c r="DWF8"/>
      <c r="DWG8"/>
      <c r="DWH8"/>
      <c r="DWI8"/>
      <c r="DWJ8"/>
      <c r="DWK8"/>
      <c r="DWL8"/>
      <c r="DWM8"/>
      <c r="DWN8"/>
      <c r="DWO8"/>
      <c r="DWP8"/>
      <c r="DWQ8"/>
      <c r="DWR8"/>
      <c r="DWS8"/>
      <c r="DWT8"/>
      <c r="DWU8"/>
      <c r="DWV8"/>
      <c r="DWW8"/>
      <c r="DWX8"/>
      <c r="DWY8"/>
      <c r="DWZ8"/>
      <c r="DXA8"/>
      <c r="DXB8"/>
      <c r="DXC8"/>
      <c r="DXD8"/>
      <c r="DXE8"/>
      <c r="DXF8"/>
      <c r="DXG8"/>
      <c r="DXH8"/>
      <c r="DXI8"/>
      <c r="DXJ8"/>
      <c r="DXK8"/>
      <c r="DXL8"/>
      <c r="DXM8"/>
      <c r="DXN8"/>
      <c r="DXO8"/>
      <c r="DXP8"/>
      <c r="DXQ8"/>
      <c r="DXR8"/>
      <c r="DXS8"/>
      <c r="DXT8"/>
      <c r="DXU8"/>
      <c r="DXV8"/>
      <c r="DXW8"/>
      <c r="DXX8"/>
      <c r="DXY8"/>
      <c r="DXZ8"/>
      <c r="DYA8"/>
      <c r="DYB8"/>
      <c r="DYC8"/>
      <c r="DYD8"/>
      <c r="DYE8"/>
      <c r="DYF8"/>
      <c r="DYG8"/>
      <c r="DYH8"/>
      <c r="DYI8"/>
      <c r="DYJ8"/>
      <c r="DYK8"/>
      <c r="DYL8"/>
      <c r="DYM8"/>
      <c r="DYN8"/>
      <c r="DYO8"/>
      <c r="DYP8"/>
      <c r="DYQ8"/>
      <c r="DYR8"/>
      <c r="DYS8"/>
      <c r="DYT8"/>
      <c r="DYU8"/>
      <c r="DYV8"/>
      <c r="DYW8"/>
      <c r="DYX8"/>
      <c r="DYY8"/>
      <c r="DYZ8"/>
      <c r="DZA8"/>
      <c r="DZB8"/>
      <c r="DZC8"/>
      <c r="DZD8"/>
      <c r="DZE8"/>
      <c r="DZF8"/>
      <c r="DZG8"/>
      <c r="DZH8"/>
      <c r="DZI8"/>
      <c r="DZJ8"/>
      <c r="DZK8"/>
      <c r="DZL8"/>
      <c r="DZM8"/>
      <c r="DZN8"/>
      <c r="DZO8"/>
      <c r="DZP8"/>
      <c r="DZQ8"/>
      <c r="DZR8"/>
      <c r="DZS8"/>
      <c r="DZT8"/>
      <c r="DZU8"/>
      <c r="DZV8"/>
      <c r="DZW8"/>
      <c r="DZX8"/>
      <c r="DZY8"/>
      <c r="DZZ8"/>
      <c r="EAA8"/>
      <c r="EAB8"/>
      <c r="EAC8"/>
      <c r="EAD8"/>
      <c r="EAE8"/>
      <c r="EAF8"/>
      <c r="EAG8"/>
      <c r="EAH8"/>
      <c r="EAI8"/>
      <c r="EAJ8"/>
      <c r="EAK8"/>
      <c r="EAL8"/>
      <c r="EAM8"/>
      <c r="EAN8"/>
      <c r="EAO8"/>
      <c r="EAP8"/>
      <c r="EAQ8"/>
      <c r="EAR8"/>
      <c r="EAS8"/>
      <c r="EAT8"/>
      <c r="EAU8"/>
      <c r="EAV8"/>
      <c r="EAW8"/>
      <c r="EAX8"/>
      <c r="EAY8"/>
      <c r="EAZ8"/>
      <c r="EBA8"/>
      <c r="EBB8"/>
      <c r="EBC8"/>
      <c r="EBD8"/>
      <c r="EBE8"/>
      <c r="EBF8"/>
      <c r="EBG8"/>
      <c r="EBH8"/>
      <c r="EBI8"/>
      <c r="EBJ8"/>
      <c r="EBK8"/>
      <c r="EBL8"/>
      <c r="EBM8"/>
      <c r="EBN8"/>
      <c r="EBO8"/>
      <c r="EBP8"/>
      <c r="EBQ8"/>
      <c r="EBR8"/>
      <c r="EBS8"/>
      <c r="EBT8"/>
      <c r="EBU8"/>
      <c r="EBV8"/>
      <c r="EBW8"/>
      <c r="EBX8"/>
      <c r="EBY8"/>
      <c r="EBZ8"/>
      <c r="ECA8"/>
      <c r="ECB8"/>
      <c r="ECC8"/>
      <c r="ECD8"/>
      <c r="ECE8"/>
      <c r="ECF8"/>
      <c r="ECG8"/>
      <c r="ECH8"/>
      <c r="ECI8"/>
      <c r="ECJ8"/>
      <c r="ECK8"/>
      <c r="ECL8"/>
      <c r="ECM8"/>
      <c r="ECN8"/>
      <c r="ECO8"/>
      <c r="ECP8"/>
      <c r="ECQ8"/>
      <c r="ECR8"/>
      <c r="ECS8"/>
      <c r="ECT8"/>
      <c r="ECU8"/>
      <c r="ECV8"/>
      <c r="ECW8"/>
      <c r="ECX8"/>
      <c r="ECY8"/>
      <c r="ECZ8"/>
      <c r="EDA8"/>
      <c r="EDB8"/>
      <c r="EDC8"/>
      <c r="EDD8"/>
      <c r="EDE8"/>
      <c r="EDF8"/>
      <c r="EDG8"/>
      <c r="EDH8"/>
      <c r="EDI8"/>
      <c r="EDJ8"/>
      <c r="EDK8"/>
      <c r="EDL8"/>
      <c r="EDM8"/>
      <c r="EDN8"/>
      <c r="EDO8"/>
      <c r="EDP8"/>
      <c r="EDQ8"/>
      <c r="EDR8"/>
      <c r="EDS8"/>
      <c r="EDT8"/>
      <c r="EDU8"/>
      <c r="EDV8"/>
      <c r="EDW8"/>
      <c r="EDX8"/>
      <c r="EDY8"/>
      <c r="EDZ8"/>
      <c r="EEA8"/>
      <c r="EEB8"/>
      <c r="EEC8"/>
      <c r="EED8"/>
      <c r="EEE8"/>
      <c r="EEF8"/>
      <c r="EEG8"/>
      <c r="EEH8"/>
      <c r="EEI8"/>
      <c r="EEJ8"/>
      <c r="EEK8"/>
      <c r="EEL8"/>
      <c r="EEM8"/>
      <c r="EEN8"/>
      <c r="EEO8"/>
      <c r="EEP8"/>
      <c r="EEQ8"/>
      <c r="EER8"/>
      <c r="EES8"/>
      <c r="EET8"/>
      <c r="EEU8"/>
      <c r="EEV8"/>
      <c r="EEW8"/>
      <c r="EEX8"/>
      <c r="EEY8"/>
      <c r="EEZ8"/>
      <c r="EFA8"/>
      <c r="EFB8"/>
      <c r="EFC8"/>
      <c r="EFD8"/>
      <c r="EFE8"/>
      <c r="EFF8"/>
      <c r="EFG8"/>
      <c r="EFH8"/>
      <c r="EFI8"/>
      <c r="EFJ8"/>
      <c r="EFK8"/>
      <c r="EFL8"/>
      <c r="EFM8"/>
      <c r="EFN8"/>
      <c r="EFO8"/>
      <c r="EFP8"/>
      <c r="EFQ8"/>
      <c r="EFR8"/>
      <c r="EFS8"/>
      <c r="EFT8"/>
      <c r="EFU8"/>
      <c r="EFV8"/>
      <c r="EFW8"/>
      <c r="EFX8"/>
      <c r="EFY8"/>
      <c r="EFZ8"/>
      <c r="EGA8"/>
      <c r="EGB8"/>
      <c r="EGC8"/>
      <c r="EGD8"/>
      <c r="EGE8"/>
      <c r="EGF8"/>
      <c r="EGG8"/>
      <c r="EGH8"/>
      <c r="EGI8"/>
      <c r="EGJ8"/>
      <c r="EGK8"/>
      <c r="EGL8"/>
      <c r="EGM8"/>
      <c r="EGN8"/>
      <c r="EGO8"/>
      <c r="EGP8"/>
      <c r="EGQ8"/>
      <c r="EGR8"/>
      <c r="EGS8"/>
      <c r="EGT8"/>
      <c r="EGU8"/>
      <c r="EGV8"/>
      <c r="EGW8"/>
      <c r="EGX8"/>
      <c r="EGY8"/>
      <c r="EGZ8"/>
      <c r="EHA8"/>
      <c r="EHB8"/>
      <c r="EHC8"/>
      <c r="EHD8"/>
      <c r="EHE8"/>
      <c r="EHF8"/>
      <c r="EHG8"/>
      <c r="EHH8"/>
      <c r="EHI8"/>
      <c r="EHJ8"/>
      <c r="EHK8"/>
      <c r="EHL8"/>
      <c r="EHM8"/>
      <c r="EHN8"/>
      <c r="EHO8"/>
      <c r="EHP8"/>
      <c r="EHQ8"/>
      <c r="EHR8"/>
      <c r="EHS8"/>
      <c r="EHT8"/>
      <c r="EHU8"/>
      <c r="EHV8"/>
      <c r="EHW8"/>
      <c r="EHX8"/>
      <c r="EHY8"/>
      <c r="EHZ8"/>
      <c r="EIA8"/>
      <c r="EIB8"/>
      <c r="EIC8"/>
      <c r="EID8"/>
      <c r="EIE8"/>
      <c r="EIF8"/>
      <c r="EIG8"/>
      <c r="EIH8"/>
      <c r="EII8"/>
      <c r="EIJ8"/>
      <c r="EIK8"/>
      <c r="EIL8"/>
      <c r="EIM8"/>
      <c r="EIN8"/>
      <c r="EIO8"/>
      <c r="EIP8"/>
      <c r="EIQ8"/>
      <c r="EIR8"/>
      <c r="EIS8"/>
      <c r="EIT8"/>
      <c r="EIU8"/>
      <c r="EIV8"/>
      <c r="EIW8"/>
      <c r="EIX8"/>
      <c r="EIY8"/>
      <c r="EIZ8"/>
      <c r="EJA8"/>
      <c r="EJB8"/>
      <c r="EJC8"/>
      <c r="EJD8"/>
      <c r="EJE8"/>
      <c r="EJF8"/>
      <c r="EJG8"/>
      <c r="EJH8"/>
      <c r="EJI8"/>
      <c r="EJJ8"/>
      <c r="EJK8"/>
      <c r="EJL8"/>
      <c r="EJM8"/>
      <c r="EJN8"/>
      <c r="EJO8"/>
      <c r="EJP8"/>
      <c r="EJQ8"/>
      <c r="EJR8"/>
      <c r="EJS8"/>
      <c r="EJT8"/>
      <c r="EJU8"/>
      <c r="EJV8"/>
      <c r="EJW8"/>
      <c r="EJX8"/>
      <c r="EJY8"/>
      <c r="EJZ8"/>
      <c r="EKA8"/>
      <c r="EKB8"/>
      <c r="EKC8"/>
      <c r="EKD8"/>
      <c r="EKE8"/>
      <c r="EKF8"/>
      <c r="EKG8"/>
      <c r="EKH8"/>
      <c r="EKI8"/>
      <c r="EKJ8"/>
      <c r="EKK8"/>
      <c r="EKL8"/>
      <c r="EKM8"/>
      <c r="EKN8"/>
      <c r="EKO8"/>
      <c r="EKP8"/>
      <c r="EKQ8"/>
      <c r="EKR8"/>
      <c r="EKS8"/>
      <c r="EKT8"/>
      <c r="EKU8"/>
      <c r="EKV8"/>
      <c r="EKW8"/>
      <c r="EKX8"/>
      <c r="EKY8"/>
      <c r="EKZ8"/>
      <c r="ELA8"/>
      <c r="ELB8"/>
      <c r="ELC8"/>
      <c r="ELD8"/>
      <c r="ELE8"/>
      <c r="ELF8"/>
      <c r="ELG8"/>
      <c r="ELH8"/>
      <c r="ELI8"/>
      <c r="ELJ8"/>
      <c r="ELK8"/>
      <c r="ELL8"/>
      <c r="ELM8"/>
      <c r="ELN8"/>
      <c r="ELO8"/>
      <c r="ELP8"/>
      <c r="ELQ8"/>
      <c r="ELR8"/>
      <c r="ELS8"/>
      <c r="ELT8"/>
      <c r="ELU8"/>
      <c r="ELV8"/>
      <c r="ELW8"/>
      <c r="ELX8"/>
      <c r="ELY8"/>
      <c r="ELZ8"/>
      <c r="EMA8"/>
      <c r="EMB8"/>
      <c r="EMC8"/>
      <c r="EMD8"/>
      <c r="EME8"/>
      <c r="EMF8"/>
      <c r="EMG8"/>
      <c r="EMH8"/>
      <c r="EMI8"/>
      <c r="EMJ8"/>
      <c r="EMK8"/>
      <c r="EML8"/>
      <c r="EMM8"/>
      <c r="EMN8"/>
      <c r="EMO8"/>
      <c r="EMP8"/>
      <c r="EMQ8"/>
      <c r="EMR8"/>
      <c r="EMS8"/>
      <c r="EMT8"/>
      <c r="EMU8"/>
      <c r="EMV8"/>
      <c r="EMW8"/>
      <c r="EMX8"/>
      <c r="EMY8"/>
      <c r="EMZ8"/>
      <c r="ENA8"/>
      <c r="ENB8"/>
      <c r="ENC8"/>
      <c r="END8"/>
      <c r="ENE8"/>
      <c r="ENF8"/>
      <c r="ENG8"/>
      <c r="ENH8"/>
      <c r="ENI8"/>
      <c r="ENJ8"/>
      <c r="ENK8"/>
      <c r="ENL8"/>
      <c r="ENM8"/>
      <c r="ENN8"/>
      <c r="ENO8"/>
      <c r="ENP8"/>
      <c r="ENQ8"/>
      <c r="ENR8"/>
      <c r="ENS8"/>
      <c r="ENT8"/>
      <c r="ENU8"/>
      <c r="ENV8"/>
      <c r="ENW8"/>
      <c r="ENX8"/>
      <c r="ENY8"/>
      <c r="ENZ8"/>
      <c r="EOA8"/>
      <c r="EOB8"/>
      <c r="EOC8"/>
      <c r="EOD8"/>
      <c r="EOE8"/>
      <c r="EOF8"/>
      <c r="EOG8"/>
      <c r="EOH8"/>
      <c r="EOI8"/>
      <c r="EOJ8"/>
      <c r="EOK8"/>
      <c r="EOL8"/>
      <c r="EOM8"/>
      <c r="EON8"/>
      <c r="EOO8"/>
      <c r="EOP8"/>
      <c r="EOQ8"/>
      <c r="EOR8"/>
      <c r="EOS8"/>
      <c r="EOT8"/>
      <c r="EOU8"/>
      <c r="EOV8"/>
      <c r="EOW8"/>
      <c r="EOX8"/>
      <c r="EOY8"/>
      <c r="EOZ8"/>
      <c r="EPA8"/>
      <c r="EPB8"/>
      <c r="EPC8"/>
      <c r="EPD8"/>
      <c r="EPE8"/>
      <c r="EPF8"/>
      <c r="EPG8"/>
      <c r="EPH8"/>
      <c r="EPI8"/>
      <c r="EPJ8"/>
      <c r="EPK8"/>
      <c r="EPL8"/>
      <c r="EPM8"/>
      <c r="EPN8"/>
      <c r="EPO8"/>
      <c r="EPP8"/>
      <c r="EPQ8"/>
      <c r="EPR8"/>
      <c r="EPS8"/>
      <c r="EPT8"/>
      <c r="EPU8"/>
      <c r="EPV8"/>
      <c r="EPW8"/>
      <c r="EPX8"/>
      <c r="EPY8"/>
      <c r="EPZ8"/>
      <c r="EQA8"/>
      <c r="EQB8"/>
      <c r="EQC8"/>
      <c r="EQD8"/>
      <c r="EQE8"/>
      <c r="EQF8"/>
      <c r="EQG8"/>
      <c r="EQH8"/>
      <c r="EQI8"/>
      <c r="EQJ8"/>
      <c r="EQK8"/>
      <c r="EQL8"/>
      <c r="EQM8"/>
      <c r="EQN8"/>
      <c r="EQO8"/>
      <c r="EQP8"/>
      <c r="EQQ8"/>
      <c r="EQR8"/>
      <c r="EQS8"/>
      <c r="EQT8"/>
      <c r="EQU8"/>
      <c r="EQV8"/>
      <c r="EQW8"/>
      <c r="EQX8"/>
      <c r="EQY8"/>
      <c r="EQZ8"/>
      <c r="ERA8"/>
      <c r="ERB8"/>
      <c r="ERC8"/>
      <c r="ERD8"/>
      <c r="ERE8"/>
      <c r="ERF8"/>
      <c r="ERG8"/>
      <c r="ERH8"/>
      <c r="ERI8"/>
      <c r="ERJ8"/>
      <c r="ERK8"/>
      <c r="ERL8"/>
      <c r="ERM8"/>
      <c r="ERN8"/>
      <c r="ERO8"/>
      <c r="ERP8"/>
      <c r="ERQ8"/>
      <c r="ERR8"/>
      <c r="ERS8"/>
      <c r="ERT8"/>
      <c r="ERU8"/>
      <c r="ERV8"/>
      <c r="ERW8"/>
      <c r="ERX8"/>
      <c r="ERY8"/>
      <c r="ERZ8"/>
      <c r="ESA8"/>
      <c r="ESB8"/>
      <c r="ESC8"/>
      <c r="ESD8"/>
      <c r="ESE8"/>
      <c r="ESF8"/>
      <c r="ESG8"/>
      <c r="ESH8"/>
      <c r="ESI8"/>
      <c r="ESJ8"/>
      <c r="ESK8"/>
      <c r="ESL8"/>
      <c r="ESM8"/>
      <c r="ESN8"/>
      <c r="ESO8"/>
      <c r="ESP8"/>
      <c r="ESQ8"/>
      <c r="ESR8"/>
      <c r="ESS8"/>
      <c r="EST8"/>
      <c r="ESU8"/>
      <c r="ESV8"/>
      <c r="ESW8"/>
      <c r="ESX8"/>
      <c r="ESY8"/>
      <c r="ESZ8"/>
      <c r="ETA8"/>
      <c r="ETB8"/>
      <c r="ETC8"/>
      <c r="ETD8"/>
      <c r="ETE8"/>
      <c r="ETF8"/>
      <c r="ETG8"/>
      <c r="ETH8"/>
      <c r="ETI8"/>
      <c r="ETJ8"/>
      <c r="ETK8"/>
      <c r="ETL8"/>
      <c r="ETM8"/>
      <c r="ETN8"/>
      <c r="ETO8"/>
      <c r="ETP8"/>
      <c r="ETQ8"/>
      <c r="ETR8"/>
      <c r="ETS8"/>
      <c r="ETT8"/>
      <c r="ETU8"/>
      <c r="ETV8"/>
      <c r="ETW8"/>
      <c r="ETX8"/>
      <c r="ETY8"/>
      <c r="ETZ8"/>
      <c r="EUA8"/>
      <c r="EUB8"/>
      <c r="EUC8"/>
      <c r="EUD8"/>
      <c r="EUE8"/>
      <c r="EUF8"/>
      <c r="EUG8"/>
      <c r="EUH8"/>
      <c r="EUI8"/>
      <c r="EUJ8"/>
      <c r="EUK8"/>
      <c r="EUL8"/>
      <c r="EUM8"/>
      <c r="EUN8"/>
      <c r="EUO8"/>
      <c r="EUP8"/>
      <c r="EUQ8"/>
      <c r="EUR8"/>
      <c r="EUS8"/>
      <c r="EUT8"/>
      <c r="EUU8"/>
      <c r="EUV8"/>
      <c r="EUW8"/>
      <c r="EUX8"/>
      <c r="EUY8"/>
      <c r="EUZ8"/>
      <c r="EVA8"/>
      <c r="EVB8"/>
      <c r="EVC8"/>
      <c r="EVD8"/>
      <c r="EVE8"/>
      <c r="EVF8"/>
      <c r="EVG8"/>
      <c r="EVH8"/>
      <c r="EVI8"/>
      <c r="EVJ8"/>
      <c r="EVK8"/>
      <c r="EVL8"/>
      <c r="EVM8"/>
      <c r="EVN8"/>
      <c r="EVO8"/>
      <c r="EVP8"/>
      <c r="EVQ8"/>
      <c r="EVR8"/>
      <c r="EVS8"/>
      <c r="EVT8"/>
      <c r="EVU8"/>
      <c r="EVV8"/>
      <c r="EVW8"/>
      <c r="EVX8"/>
      <c r="EVY8"/>
      <c r="EVZ8"/>
      <c r="EWA8"/>
      <c r="EWB8"/>
      <c r="EWC8"/>
      <c r="EWD8"/>
      <c r="EWE8"/>
      <c r="EWF8"/>
      <c r="EWG8"/>
      <c r="EWH8"/>
      <c r="EWI8"/>
      <c r="EWJ8"/>
      <c r="EWK8"/>
      <c r="EWL8"/>
      <c r="EWM8"/>
      <c r="EWN8"/>
      <c r="EWO8"/>
      <c r="EWP8"/>
      <c r="EWQ8"/>
      <c r="EWR8"/>
      <c r="EWS8"/>
      <c r="EWT8"/>
      <c r="EWU8"/>
      <c r="EWV8"/>
      <c r="EWW8"/>
      <c r="EWX8"/>
      <c r="EWY8"/>
      <c r="EWZ8"/>
      <c r="EXA8"/>
      <c r="EXB8"/>
      <c r="EXC8"/>
      <c r="EXD8"/>
      <c r="EXE8"/>
      <c r="EXF8"/>
      <c r="EXG8"/>
      <c r="EXH8"/>
      <c r="EXI8"/>
      <c r="EXJ8"/>
      <c r="EXK8"/>
      <c r="EXL8"/>
      <c r="EXM8"/>
      <c r="EXN8"/>
      <c r="EXO8"/>
      <c r="EXP8"/>
      <c r="EXQ8"/>
      <c r="EXR8"/>
      <c r="EXS8"/>
      <c r="EXT8"/>
      <c r="EXU8"/>
      <c r="EXV8"/>
      <c r="EXW8"/>
      <c r="EXX8"/>
      <c r="EXY8"/>
      <c r="EXZ8"/>
      <c r="EYA8"/>
      <c r="EYB8"/>
      <c r="EYC8"/>
      <c r="EYD8"/>
      <c r="EYE8"/>
      <c r="EYF8"/>
      <c r="EYG8"/>
      <c r="EYH8"/>
      <c r="EYI8"/>
      <c r="EYJ8"/>
      <c r="EYK8"/>
      <c r="EYL8"/>
      <c r="EYM8"/>
      <c r="EYN8"/>
      <c r="EYO8"/>
      <c r="EYP8"/>
      <c r="EYQ8"/>
      <c r="EYR8"/>
      <c r="EYS8"/>
      <c r="EYT8"/>
      <c r="EYU8"/>
      <c r="EYV8"/>
      <c r="EYW8"/>
      <c r="EYX8"/>
      <c r="EYY8"/>
      <c r="EYZ8"/>
      <c r="EZA8"/>
      <c r="EZB8"/>
      <c r="EZC8"/>
      <c r="EZD8"/>
      <c r="EZE8"/>
      <c r="EZF8"/>
      <c r="EZG8"/>
      <c r="EZH8"/>
      <c r="EZI8"/>
      <c r="EZJ8"/>
      <c r="EZK8"/>
      <c r="EZL8"/>
      <c r="EZM8"/>
      <c r="EZN8"/>
      <c r="EZO8"/>
      <c r="EZP8"/>
      <c r="EZQ8"/>
      <c r="EZR8"/>
      <c r="EZS8"/>
      <c r="EZT8"/>
      <c r="EZU8"/>
      <c r="EZV8"/>
      <c r="EZW8"/>
      <c r="EZX8"/>
      <c r="EZY8"/>
      <c r="EZZ8"/>
      <c r="FAA8"/>
      <c r="FAB8"/>
      <c r="FAC8"/>
      <c r="FAD8"/>
      <c r="FAE8"/>
      <c r="FAF8"/>
      <c r="FAG8"/>
      <c r="FAH8"/>
      <c r="FAI8"/>
      <c r="FAJ8"/>
      <c r="FAK8"/>
      <c r="FAL8"/>
      <c r="FAM8"/>
      <c r="FAN8"/>
      <c r="FAO8"/>
      <c r="FAP8"/>
      <c r="FAQ8"/>
      <c r="FAR8"/>
      <c r="FAS8"/>
      <c r="FAT8"/>
      <c r="FAU8"/>
      <c r="FAV8"/>
      <c r="FAW8"/>
      <c r="FAX8"/>
      <c r="FAY8"/>
      <c r="FAZ8"/>
      <c r="FBA8"/>
      <c r="FBB8"/>
      <c r="FBC8"/>
      <c r="FBD8"/>
      <c r="FBE8"/>
      <c r="FBF8"/>
      <c r="FBG8"/>
      <c r="FBH8"/>
      <c r="FBI8"/>
      <c r="FBJ8"/>
      <c r="FBK8"/>
      <c r="FBL8"/>
      <c r="FBM8"/>
      <c r="FBN8"/>
      <c r="FBO8"/>
      <c r="FBP8"/>
      <c r="FBQ8"/>
      <c r="FBR8"/>
      <c r="FBS8"/>
      <c r="FBT8"/>
      <c r="FBU8"/>
      <c r="FBV8"/>
      <c r="FBW8"/>
      <c r="FBX8"/>
      <c r="FBY8"/>
      <c r="FBZ8"/>
      <c r="FCA8"/>
      <c r="FCB8"/>
      <c r="FCC8"/>
      <c r="FCD8"/>
      <c r="FCE8"/>
      <c r="FCF8"/>
      <c r="FCG8"/>
      <c r="FCH8"/>
      <c r="FCI8"/>
      <c r="FCJ8"/>
      <c r="FCK8"/>
      <c r="FCL8"/>
      <c r="FCM8"/>
      <c r="FCN8"/>
      <c r="FCO8"/>
      <c r="FCP8"/>
      <c r="FCQ8"/>
      <c r="FCR8"/>
      <c r="FCS8"/>
      <c r="FCT8"/>
      <c r="FCU8"/>
      <c r="FCV8"/>
      <c r="FCW8"/>
      <c r="FCX8"/>
      <c r="FCY8"/>
      <c r="FCZ8"/>
      <c r="FDA8"/>
      <c r="FDB8"/>
      <c r="FDC8"/>
      <c r="FDD8"/>
      <c r="FDE8"/>
      <c r="FDF8"/>
      <c r="FDG8"/>
      <c r="FDH8"/>
      <c r="FDI8"/>
      <c r="FDJ8"/>
      <c r="FDK8"/>
      <c r="FDL8"/>
      <c r="FDM8"/>
      <c r="FDN8"/>
      <c r="FDO8"/>
      <c r="FDP8"/>
      <c r="FDQ8"/>
      <c r="FDR8"/>
      <c r="FDS8"/>
      <c r="FDT8"/>
      <c r="FDU8"/>
      <c r="FDV8"/>
      <c r="FDW8"/>
      <c r="FDX8"/>
      <c r="FDY8"/>
      <c r="FDZ8"/>
      <c r="FEA8"/>
      <c r="FEB8"/>
      <c r="FEC8"/>
      <c r="FED8"/>
      <c r="FEE8"/>
      <c r="FEF8"/>
      <c r="FEG8"/>
      <c r="FEH8"/>
      <c r="FEI8"/>
      <c r="FEJ8"/>
      <c r="FEK8"/>
      <c r="FEL8"/>
      <c r="FEM8"/>
      <c r="FEN8"/>
      <c r="FEO8"/>
      <c r="FEP8"/>
      <c r="FEQ8"/>
      <c r="FER8"/>
      <c r="FES8"/>
      <c r="FET8"/>
      <c r="FEU8"/>
      <c r="FEV8"/>
      <c r="FEW8"/>
      <c r="FEX8"/>
      <c r="FEY8"/>
      <c r="FEZ8"/>
      <c r="FFA8"/>
      <c r="FFB8"/>
      <c r="FFC8"/>
      <c r="FFD8"/>
      <c r="FFE8"/>
      <c r="FFF8"/>
      <c r="FFG8"/>
      <c r="FFH8"/>
      <c r="FFI8"/>
      <c r="FFJ8"/>
      <c r="FFK8"/>
      <c r="FFL8"/>
      <c r="FFM8"/>
      <c r="FFN8"/>
      <c r="FFO8"/>
      <c r="FFP8"/>
      <c r="FFQ8"/>
      <c r="FFR8"/>
      <c r="FFS8"/>
      <c r="FFT8"/>
      <c r="FFU8"/>
      <c r="FFV8"/>
      <c r="FFW8"/>
      <c r="FFX8"/>
      <c r="FFY8"/>
      <c r="FFZ8"/>
      <c r="FGA8"/>
      <c r="FGB8"/>
      <c r="FGC8"/>
      <c r="FGD8"/>
      <c r="FGE8"/>
      <c r="FGF8"/>
      <c r="FGG8"/>
      <c r="FGH8"/>
      <c r="FGI8"/>
      <c r="FGJ8"/>
      <c r="FGK8"/>
      <c r="FGL8"/>
      <c r="FGM8"/>
      <c r="FGN8"/>
      <c r="FGO8"/>
      <c r="FGP8"/>
      <c r="FGQ8"/>
      <c r="FGR8"/>
      <c r="FGS8"/>
      <c r="FGT8"/>
      <c r="FGU8"/>
      <c r="FGV8"/>
      <c r="FGW8"/>
      <c r="FGX8"/>
      <c r="FGY8"/>
      <c r="FGZ8"/>
      <c r="FHA8"/>
      <c r="FHB8"/>
      <c r="FHC8"/>
      <c r="FHD8"/>
      <c r="FHE8"/>
      <c r="FHF8"/>
      <c r="FHG8"/>
      <c r="FHH8"/>
      <c r="FHI8"/>
      <c r="FHJ8"/>
      <c r="FHK8"/>
      <c r="FHL8"/>
      <c r="FHM8"/>
      <c r="FHN8"/>
      <c r="FHO8"/>
      <c r="FHP8"/>
      <c r="FHQ8"/>
      <c r="FHR8"/>
      <c r="FHS8"/>
      <c r="FHT8"/>
      <c r="FHU8"/>
      <c r="FHV8"/>
      <c r="FHW8"/>
      <c r="FHX8"/>
      <c r="FHY8"/>
      <c r="FHZ8"/>
      <c r="FIA8"/>
      <c r="FIB8"/>
      <c r="FIC8"/>
      <c r="FID8"/>
      <c r="FIE8"/>
      <c r="FIF8"/>
      <c r="FIG8"/>
      <c r="FIH8"/>
      <c r="FII8"/>
      <c r="FIJ8"/>
      <c r="FIK8"/>
      <c r="FIL8"/>
      <c r="FIM8"/>
      <c r="FIN8"/>
      <c r="FIO8"/>
      <c r="FIP8"/>
      <c r="FIQ8"/>
      <c r="FIR8"/>
      <c r="FIS8"/>
      <c r="FIT8"/>
      <c r="FIU8"/>
      <c r="FIV8"/>
      <c r="FIW8"/>
      <c r="FIX8"/>
      <c r="FIY8"/>
      <c r="FIZ8"/>
      <c r="FJA8"/>
      <c r="FJB8"/>
      <c r="FJC8"/>
      <c r="FJD8"/>
      <c r="FJE8"/>
      <c r="FJF8"/>
      <c r="FJG8"/>
      <c r="FJH8"/>
      <c r="FJI8"/>
      <c r="FJJ8"/>
      <c r="FJK8"/>
      <c r="FJL8"/>
      <c r="FJM8"/>
      <c r="FJN8"/>
      <c r="FJO8"/>
      <c r="FJP8"/>
      <c r="FJQ8"/>
      <c r="FJR8"/>
      <c r="FJS8"/>
      <c r="FJT8"/>
      <c r="FJU8"/>
      <c r="FJV8"/>
      <c r="FJW8"/>
      <c r="FJX8"/>
      <c r="FJY8"/>
      <c r="FJZ8"/>
      <c r="FKA8"/>
      <c r="FKB8"/>
      <c r="FKC8"/>
      <c r="FKD8"/>
      <c r="FKE8"/>
      <c r="FKF8"/>
      <c r="FKG8"/>
      <c r="FKH8"/>
      <c r="FKI8"/>
      <c r="FKJ8"/>
      <c r="FKK8"/>
      <c r="FKL8"/>
      <c r="FKM8"/>
      <c r="FKN8"/>
      <c r="FKO8"/>
      <c r="FKP8"/>
      <c r="FKQ8"/>
      <c r="FKR8"/>
      <c r="FKS8"/>
      <c r="FKT8"/>
      <c r="FKU8"/>
      <c r="FKV8"/>
      <c r="FKW8"/>
      <c r="FKX8"/>
      <c r="FKY8"/>
      <c r="FKZ8"/>
      <c r="FLA8"/>
      <c r="FLB8"/>
      <c r="FLC8"/>
      <c r="FLD8"/>
      <c r="FLE8"/>
      <c r="FLF8"/>
      <c r="FLG8"/>
      <c r="FLH8"/>
      <c r="FLI8"/>
      <c r="FLJ8"/>
      <c r="FLK8"/>
      <c r="FLL8"/>
      <c r="FLM8"/>
      <c r="FLN8"/>
      <c r="FLO8"/>
      <c r="FLP8"/>
      <c r="FLQ8"/>
      <c r="FLR8"/>
      <c r="FLS8"/>
      <c r="FLT8"/>
      <c r="FLU8"/>
      <c r="FLV8"/>
      <c r="FLW8"/>
      <c r="FLX8"/>
      <c r="FLY8"/>
      <c r="FLZ8"/>
      <c r="FMA8"/>
      <c r="FMB8"/>
      <c r="FMC8"/>
      <c r="FMD8"/>
      <c r="FME8"/>
      <c r="FMF8"/>
      <c r="FMG8"/>
      <c r="FMH8"/>
      <c r="FMI8"/>
      <c r="FMJ8"/>
      <c r="FMK8"/>
      <c r="FML8"/>
      <c r="FMM8"/>
      <c r="FMN8"/>
      <c r="FMO8"/>
      <c r="FMP8"/>
      <c r="FMQ8"/>
      <c r="FMR8"/>
      <c r="FMS8"/>
      <c r="FMT8"/>
      <c r="FMU8"/>
      <c r="FMV8"/>
      <c r="FMW8"/>
      <c r="FMX8"/>
      <c r="FMY8"/>
      <c r="FMZ8"/>
      <c r="FNA8"/>
      <c r="FNB8"/>
      <c r="FNC8"/>
      <c r="FND8"/>
      <c r="FNE8"/>
      <c r="FNF8"/>
      <c r="FNG8"/>
      <c r="FNH8"/>
      <c r="FNI8"/>
      <c r="FNJ8"/>
      <c r="FNK8"/>
      <c r="FNL8"/>
      <c r="FNM8"/>
      <c r="FNN8"/>
      <c r="FNO8"/>
      <c r="FNP8"/>
      <c r="FNQ8"/>
      <c r="FNR8"/>
      <c r="FNS8"/>
      <c r="FNT8"/>
      <c r="FNU8"/>
      <c r="FNV8"/>
      <c r="FNW8"/>
      <c r="FNX8"/>
      <c r="FNY8"/>
      <c r="FNZ8"/>
      <c r="FOA8"/>
      <c r="FOB8"/>
      <c r="FOC8"/>
      <c r="FOD8"/>
      <c r="FOE8"/>
      <c r="FOF8"/>
      <c r="FOG8"/>
      <c r="FOH8"/>
      <c r="FOI8"/>
      <c r="FOJ8"/>
      <c r="FOK8"/>
      <c r="FOL8"/>
      <c r="FOM8"/>
      <c r="FON8"/>
      <c r="FOO8"/>
      <c r="FOP8"/>
      <c r="FOQ8"/>
      <c r="FOR8"/>
      <c r="FOS8"/>
      <c r="FOT8"/>
      <c r="FOU8"/>
      <c r="FOV8"/>
      <c r="FOW8"/>
      <c r="FOX8"/>
      <c r="FOY8"/>
      <c r="FOZ8"/>
      <c r="FPA8"/>
      <c r="FPB8"/>
      <c r="FPC8"/>
      <c r="FPD8"/>
      <c r="FPE8"/>
      <c r="FPF8"/>
      <c r="FPG8"/>
      <c r="FPH8"/>
      <c r="FPI8"/>
      <c r="FPJ8"/>
      <c r="FPK8"/>
      <c r="FPL8"/>
      <c r="FPM8"/>
      <c r="FPN8"/>
      <c r="FPO8"/>
      <c r="FPP8"/>
      <c r="FPQ8"/>
      <c r="FPR8"/>
      <c r="FPS8"/>
      <c r="FPT8"/>
      <c r="FPU8"/>
      <c r="FPV8"/>
      <c r="FPW8"/>
      <c r="FPX8"/>
      <c r="FPY8"/>
      <c r="FPZ8"/>
      <c r="FQA8"/>
      <c r="FQB8"/>
      <c r="FQC8"/>
      <c r="FQD8"/>
      <c r="FQE8"/>
      <c r="FQF8"/>
      <c r="FQG8"/>
      <c r="FQH8"/>
      <c r="FQI8"/>
      <c r="FQJ8"/>
      <c r="FQK8"/>
      <c r="FQL8"/>
      <c r="FQM8"/>
      <c r="FQN8"/>
      <c r="FQO8"/>
      <c r="FQP8"/>
      <c r="FQQ8"/>
      <c r="FQR8"/>
      <c r="FQS8"/>
      <c r="FQT8"/>
      <c r="FQU8"/>
      <c r="FQV8"/>
      <c r="FQW8"/>
      <c r="FQX8"/>
      <c r="FQY8"/>
      <c r="FQZ8"/>
      <c r="FRA8"/>
      <c r="FRB8"/>
      <c r="FRC8"/>
      <c r="FRD8"/>
      <c r="FRE8"/>
      <c r="FRF8"/>
      <c r="FRG8"/>
      <c r="FRH8"/>
      <c r="FRI8"/>
      <c r="FRJ8"/>
      <c r="FRK8"/>
      <c r="FRL8"/>
      <c r="FRM8"/>
      <c r="FRN8"/>
      <c r="FRO8"/>
      <c r="FRP8"/>
      <c r="FRQ8"/>
      <c r="FRR8"/>
      <c r="FRS8"/>
      <c r="FRT8"/>
      <c r="FRU8"/>
      <c r="FRV8"/>
      <c r="FRW8"/>
      <c r="FRX8"/>
      <c r="FRY8"/>
      <c r="FRZ8"/>
      <c r="FSA8"/>
      <c r="FSB8"/>
      <c r="FSC8"/>
      <c r="FSD8"/>
      <c r="FSE8"/>
      <c r="FSF8"/>
      <c r="FSG8"/>
      <c r="FSH8"/>
      <c r="FSI8"/>
      <c r="FSJ8"/>
      <c r="FSK8"/>
      <c r="FSL8"/>
      <c r="FSM8"/>
      <c r="FSN8"/>
      <c r="FSO8"/>
      <c r="FSP8"/>
      <c r="FSQ8"/>
      <c r="FSR8"/>
      <c r="FSS8"/>
      <c r="FST8"/>
      <c r="FSU8"/>
      <c r="FSV8"/>
      <c r="FSW8"/>
      <c r="FSX8"/>
      <c r="FSY8"/>
      <c r="FSZ8"/>
      <c r="FTA8"/>
      <c r="FTB8"/>
      <c r="FTC8"/>
      <c r="FTD8"/>
      <c r="FTE8"/>
      <c r="FTF8"/>
      <c r="FTG8"/>
      <c r="FTH8"/>
      <c r="FTI8"/>
      <c r="FTJ8"/>
      <c r="FTK8"/>
      <c r="FTL8"/>
      <c r="FTM8"/>
      <c r="FTN8"/>
      <c r="FTO8"/>
      <c r="FTP8"/>
      <c r="FTQ8"/>
      <c r="FTR8"/>
      <c r="FTS8"/>
      <c r="FTT8"/>
      <c r="FTU8"/>
      <c r="FTV8"/>
      <c r="FTW8"/>
      <c r="FTX8"/>
      <c r="FTY8"/>
      <c r="FTZ8"/>
      <c r="FUA8"/>
      <c r="FUB8"/>
      <c r="FUC8"/>
      <c r="FUD8"/>
      <c r="FUE8"/>
      <c r="FUF8"/>
      <c r="FUG8"/>
      <c r="FUH8"/>
      <c r="FUI8"/>
      <c r="FUJ8"/>
      <c r="FUK8"/>
      <c r="FUL8"/>
      <c r="FUM8"/>
      <c r="FUN8"/>
      <c r="FUO8"/>
      <c r="FUP8"/>
      <c r="FUQ8"/>
      <c r="FUR8"/>
      <c r="FUS8"/>
      <c r="FUT8"/>
      <c r="FUU8"/>
      <c r="FUV8"/>
      <c r="FUW8"/>
      <c r="FUX8"/>
      <c r="FUY8"/>
      <c r="FUZ8"/>
      <c r="FVA8"/>
      <c r="FVB8"/>
      <c r="FVC8"/>
      <c r="FVD8"/>
      <c r="FVE8"/>
      <c r="FVF8"/>
      <c r="FVG8"/>
      <c r="FVH8"/>
      <c r="FVI8"/>
      <c r="FVJ8"/>
      <c r="FVK8"/>
      <c r="FVL8"/>
      <c r="FVM8"/>
      <c r="FVN8"/>
      <c r="FVO8"/>
      <c r="FVP8"/>
      <c r="FVQ8"/>
      <c r="FVR8"/>
      <c r="FVS8"/>
      <c r="FVT8"/>
      <c r="FVU8"/>
      <c r="FVV8"/>
      <c r="FVW8"/>
      <c r="FVX8"/>
      <c r="FVY8"/>
      <c r="FVZ8"/>
      <c r="FWA8"/>
      <c r="FWB8"/>
      <c r="FWC8"/>
      <c r="FWD8"/>
      <c r="FWE8"/>
      <c r="FWF8"/>
      <c r="FWG8"/>
      <c r="FWH8"/>
      <c r="FWI8"/>
      <c r="FWJ8"/>
      <c r="FWK8"/>
      <c r="FWL8"/>
      <c r="FWM8"/>
      <c r="FWN8"/>
      <c r="FWO8"/>
      <c r="FWP8"/>
      <c r="FWQ8"/>
      <c r="FWR8"/>
      <c r="FWS8"/>
      <c r="FWT8"/>
      <c r="FWU8"/>
      <c r="FWV8"/>
      <c r="FWW8"/>
      <c r="FWX8"/>
      <c r="FWY8"/>
      <c r="FWZ8"/>
      <c r="FXA8"/>
      <c r="FXB8"/>
      <c r="FXC8"/>
      <c r="FXD8"/>
      <c r="FXE8"/>
      <c r="FXF8"/>
      <c r="FXG8"/>
      <c r="FXH8"/>
      <c r="FXI8"/>
      <c r="FXJ8"/>
      <c r="FXK8"/>
      <c r="FXL8"/>
      <c r="FXM8"/>
      <c r="FXN8"/>
      <c r="FXO8"/>
      <c r="FXP8"/>
      <c r="FXQ8"/>
      <c r="FXR8"/>
      <c r="FXS8"/>
      <c r="FXT8"/>
      <c r="FXU8"/>
      <c r="FXV8"/>
      <c r="FXW8"/>
      <c r="FXX8"/>
      <c r="FXY8"/>
      <c r="FXZ8"/>
      <c r="FYA8"/>
      <c r="FYB8"/>
      <c r="FYC8"/>
      <c r="FYD8"/>
      <c r="FYE8"/>
      <c r="FYF8"/>
      <c r="FYG8"/>
      <c r="FYH8"/>
      <c r="FYI8"/>
      <c r="FYJ8"/>
      <c r="FYK8"/>
      <c r="FYL8"/>
      <c r="FYM8"/>
      <c r="FYN8"/>
      <c r="FYO8"/>
      <c r="FYP8"/>
      <c r="FYQ8"/>
      <c r="FYR8"/>
      <c r="FYS8"/>
      <c r="FYT8"/>
      <c r="FYU8"/>
      <c r="FYV8"/>
      <c r="FYW8"/>
      <c r="FYX8"/>
      <c r="FYY8"/>
      <c r="FYZ8"/>
      <c r="FZA8"/>
      <c r="FZB8"/>
      <c r="FZC8"/>
      <c r="FZD8"/>
      <c r="FZE8"/>
      <c r="FZF8"/>
      <c r="FZG8"/>
      <c r="FZH8"/>
      <c r="FZI8"/>
      <c r="FZJ8"/>
      <c r="FZK8"/>
      <c r="FZL8"/>
      <c r="FZM8"/>
      <c r="FZN8"/>
      <c r="FZO8"/>
      <c r="FZP8"/>
      <c r="FZQ8"/>
      <c r="FZR8"/>
      <c r="FZS8"/>
      <c r="FZT8"/>
      <c r="FZU8"/>
      <c r="FZV8"/>
      <c r="FZW8"/>
      <c r="FZX8"/>
      <c r="FZY8"/>
      <c r="FZZ8"/>
      <c r="GAA8"/>
      <c r="GAB8"/>
      <c r="GAC8"/>
      <c r="GAD8"/>
      <c r="GAE8"/>
      <c r="GAF8"/>
      <c r="GAG8"/>
      <c r="GAH8"/>
      <c r="GAI8"/>
      <c r="GAJ8"/>
      <c r="GAK8"/>
      <c r="GAL8"/>
      <c r="GAM8"/>
      <c r="GAN8"/>
      <c r="GAO8"/>
      <c r="GAP8"/>
      <c r="GAQ8"/>
      <c r="GAR8"/>
      <c r="GAS8"/>
      <c r="GAT8"/>
      <c r="GAU8"/>
      <c r="GAV8"/>
      <c r="GAW8"/>
      <c r="GAX8"/>
      <c r="GAY8"/>
      <c r="GAZ8"/>
      <c r="GBA8"/>
      <c r="GBB8"/>
      <c r="GBC8"/>
      <c r="GBD8"/>
      <c r="GBE8"/>
      <c r="GBF8"/>
      <c r="GBG8"/>
      <c r="GBH8"/>
      <c r="GBI8"/>
      <c r="GBJ8"/>
      <c r="GBK8"/>
      <c r="GBL8"/>
      <c r="GBM8"/>
      <c r="GBN8"/>
      <c r="GBO8"/>
      <c r="GBP8"/>
      <c r="GBQ8"/>
      <c r="GBR8"/>
      <c r="GBS8"/>
      <c r="GBT8"/>
      <c r="GBU8"/>
      <c r="GBV8"/>
      <c r="GBW8"/>
      <c r="GBX8"/>
      <c r="GBY8"/>
      <c r="GBZ8"/>
      <c r="GCA8"/>
      <c r="GCB8"/>
      <c r="GCC8"/>
      <c r="GCD8"/>
      <c r="GCE8"/>
      <c r="GCF8"/>
      <c r="GCG8"/>
      <c r="GCH8"/>
      <c r="GCI8"/>
      <c r="GCJ8"/>
      <c r="GCK8"/>
      <c r="GCL8"/>
      <c r="GCM8"/>
      <c r="GCN8"/>
      <c r="GCO8"/>
      <c r="GCP8"/>
      <c r="GCQ8"/>
      <c r="GCR8"/>
      <c r="GCS8"/>
      <c r="GCT8"/>
      <c r="GCU8"/>
      <c r="GCV8"/>
      <c r="GCW8"/>
      <c r="GCX8"/>
      <c r="GCY8"/>
      <c r="GCZ8"/>
      <c r="GDA8"/>
      <c r="GDB8"/>
      <c r="GDC8"/>
      <c r="GDD8"/>
      <c r="GDE8"/>
      <c r="GDF8"/>
      <c r="GDG8"/>
      <c r="GDH8"/>
      <c r="GDI8"/>
      <c r="GDJ8"/>
      <c r="GDK8"/>
      <c r="GDL8"/>
      <c r="GDM8"/>
      <c r="GDN8"/>
      <c r="GDO8"/>
      <c r="GDP8"/>
      <c r="GDQ8"/>
      <c r="GDR8"/>
      <c r="GDS8"/>
      <c r="GDT8"/>
      <c r="GDU8"/>
      <c r="GDV8"/>
      <c r="GDW8"/>
      <c r="GDX8"/>
      <c r="GDY8"/>
      <c r="GDZ8"/>
      <c r="GEA8"/>
      <c r="GEB8"/>
      <c r="GEC8"/>
      <c r="GED8"/>
      <c r="GEE8"/>
      <c r="GEF8"/>
      <c r="GEG8"/>
      <c r="GEH8"/>
      <c r="GEI8"/>
      <c r="GEJ8"/>
      <c r="GEK8"/>
      <c r="GEL8"/>
      <c r="GEM8"/>
      <c r="GEN8"/>
      <c r="GEO8"/>
      <c r="GEP8"/>
      <c r="GEQ8"/>
      <c r="GER8"/>
      <c r="GES8"/>
      <c r="GET8"/>
      <c r="GEU8"/>
      <c r="GEV8"/>
      <c r="GEW8"/>
      <c r="GEX8"/>
      <c r="GEY8"/>
      <c r="GEZ8"/>
      <c r="GFA8"/>
      <c r="GFB8"/>
      <c r="GFC8"/>
      <c r="GFD8"/>
      <c r="GFE8"/>
      <c r="GFF8"/>
      <c r="GFG8"/>
      <c r="GFH8"/>
      <c r="GFI8"/>
      <c r="GFJ8"/>
      <c r="GFK8"/>
      <c r="GFL8"/>
      <c r="GFM8"/>
      <c r="GFN8"/>
      <c r="GFO8"/>
      <c r="GFP8"/>
      <c r="GFQ8"/>
      <c r="GFR8"/>
      <c r="GFS8"/>
      <c r="GFT8"/>
      <c r="GFU8"/>
      <c r="GFV8"/>
      <c r="GFW8"/>
      <c r="GFX8"/>
      <c r="GFY8"/>
      <c r="GFZ8"/>
      <c r="GGA8"/>
      <c r="GGB8"/>
      <c r="GGC8"/>
      <c r="GGD8"/>
      <c r="GGE8"/>
      <c r="GGF8"/>
      <c r="GGG8"/>
      <c r="GGH8"/>
      <c r="GGI8"/>
      <c r="GGJ8"/>
      <c r="GGK8"/>
      <c r="GGL8"/>
      <c r="GGM8"/>
      <c r="GGN8"/>
      <c r="GGO8"/>
      <c r="GGP8"/>
      <c r="GGQ8"/>
      <c r="GGR8"/>
      <c r="GGS8"/>
      <c r="GGT8"/>
      <c r="GGU8"/>
      <c r="GGV8"/>
      <c r="GGW8"/>
      <c r="GGX8"/>
      <c r="GGY8"/>
      <c r="GGZ8"/>
      <c r="GHA8"/>
      <c r="GHB8"/>
      <c r="GHC8"/>
      <c r="GHD8"/>
      <c r="GHE8"/>
      <c r="GHF8"/>
      <c r="GHG8"/>
      <c r="GHH8"/>
      <c r="GHI8"/>
      <c r="GHJ8"/>
      <c r="GHK8"/>
      <c r="GHL8"/>
      <c r="GHM8"/>
      <c r="GHN8"/>
      <c r="GHO8"/>
      <c r="GHP8"/>
      <c r="GHQ8"/>
      <c r="GHR8"/>
      <c r="GHS8"/>
      <c r="GHT8"/>
      <c r="GHU8"/>
      <c r="GHV8"/>
      <c r="GHW8"/>
      <c r="GHX8"/>
      <c r="GHY8"/>
      <c r="GHZ8"/>
      <c r="GIA8"/>
      <c r="GIB8"/>
      <c r="GIC8"/>
      <c r="GID8"/>
      <c r="GIE8"/>
      <c r="GIF8"/>
      <c r="GIG8"/>
      <c r="GIH8"/>
      <c r="GII8"/>
      <c r="GIJ8"/>
      <c r="GIK8"/>
      <c r="GIL8"/>
      <c r="GIM8"/>
      <c r="GIN8"/>
      <c r="GIO8"/>
      <c r="GIP8"/>
      <c r="GIQ8"/>
      <c r="GIR8"/>
      <c r="GIS8"/>
      <c r="GIT8"/>
      <c r="GIU8"/>
      <c r="GIV8"/>
      <c r="GIW8"/>
      <c r="GIX8"/>
      <c r="GIY8"/>
      <c r="GIZ8"/>
      <c r="GJA8"/>
      <c r="GJB8"/>
      <c r="GJC8"/>
      <c r="GJD8"/>
      <c r="GJE8"/>
      <c r="GJF8"/>
      <c r="GJG8"/>
      <c r="GJH8"/>
      <c r="GJI8"/>
      <c r="GJJ8"/>
      <c r="GJK8"/>
      <c r="GJL8"/>
      <c r="GJM8"/>
      <c r="GJN8"/>
      <c r="GJO8"/>
      <c r="GJP8"/>
      <c r="GJQ8"/>
      <c r="GJR8"/>
      <c r="GJS8"/>
      <c r="GJT8"/>
      <c r="GJU8"/>
      <c r="GJV8"/>
      <c r="GJW8"/>
      <c r="GJX8"/>
      <c r="GJY8"/>
      <c r="GJZ8"/>
      <c r="GKA8"/>
      <c r="GKB8"/>
      <c r="GKC8"/>
      <c r="GKD8"/>
      <c r="GKE8"/>
      <c r="GKF8"/>
      <c r="GKG8"/>
      <c r="GKH8"/>
      <c r="GKI8"/>
      <c r="GKJ8"/>
      <c r="GKK8"/>
      <c r="GKL8"/>
      <c r="GKM8"/>
      <c r="GKN8"/>
      <c r="GKO8"/>
      <c r="GKP8"/>
      <c r="GKQ8"/>
      <c r="GKR8"/>
      <c r="GKS8"/>
      <c r="GKT8"/>
      <c r="GKU8"/>
      <c r="GKV8"/>
      <c r="GKW8"/>
      <c r="GKX8"/>
      <c r="GKY8"/>
      <c r="GKZ8"/>
      <c r="GLA8"/>
      <c r="GLB8"/>
      <c r="GLC8"/>
      <c r="GLD8"/>
      <c r="GLE8"/>
      <c r="GLF8"/>
      <c r="GLG8"/>
      <c r="GLH8"/>
      <c r="GLI8"/>
      <c r="GLJ8"/>
      <c r="GLK8"/>
      <c r="GLL8"/>
      <c r="GLM8"/>
      <c r="GLN8"/>
      <c r="GLO8"/>
      <c r="GLP8"/>
      <c r="GLQ8"/>
      <c r="GLR8"/>
      <c r="GLS8"/>
      <c r="GLT8"/>
      <c r="GLU8"/>
      <c r="GLV8"/>
      <c r="GLW8"/>
      <c r="GLX8"/>
      <c r="GLY8"/>
      <c r="GLZ8"/>
      <c r="GMA8"/>
      <c r="GMB8"/>
      <c r="GMC8"/>
      <c r="GMD8"/>
      <c r="GME8"/>
      <c r="GMF8"/>
      <c r="GMG8"/>
      <c r="GMH8"/>
      <c r="GMI8"/>
      <c r="GMJ8"/>
      <c r="GMK8"/>
      <c r="GML8"/>
      <c r="GMM8"/>
      <c r="GMN8"/>
      <c r="GMO8"/>
      <c r="GMP8"/>
      <c r="GMQ8"/>
      <c r="GMR8"/>
      <c r="GMS8"/>
      <c r="GMT8"/>
      <c r="GMU8"/>
      <c r="GMV8"/>
      <c r="GMW8"/>
      <c r="GMX8"/>
      <c r="GMY8"/>
      <c r="GMZ8"/>
      <c r="GNA8"/>
      <c r="GNB8"/>
      <c r="GNC8"/>
      <c r="GND8"/>
      <c r="GNE8"/>
      <c r="GNF8"/>
      <c r="GNG8"/>
      <c r="GNH8"/>
      <c r="GNI8"/>
      <c r="GNJ8"/>
      <c r="GNK8"/>
      <c r="GNL8"/>
      <c r="GNM8"/>
      <c r="GNN8"/>
      <c r="GNO8"/>
      <c r="GNP8"/>
      <c r="GNQ8"/>
      <c r="GNR8"/>
      <c r="GNS8"/>
      <c r="GNT8"/>
      <c r="GNU8"/>
      <c r="GNV8"/>
      <c r="GNW8"/>
      <c r="GNX8"/>
      <c r="GNY8"/>
      <c r="GNZ8"/>
      <c r="GOA8"/>
      <c r="GOB8"/>
      <c r="GOC8"/>
      <c r="GOD8"/>
      <c r="GOE8"/>
      <c r="GOF8"/>
      <c r="GOG8"/>
      <c r="GOH8"/>
      <c r="GOI8"/>
      <c r="GOJ8"/>
      <c r="GOK8"/>
      <c r="GOL8"/>
      <c r="GOM8"/>
      <c r="GON8"/>
      <c r="GOO8"/>
      <c r="GOP8"/>
      <c r="GOQ8"/>
      <c r="GOR8"/>
      <c r="GOS8"/>
      <c r="GOT8"/>
      <c r="GOU8"/>
      <c r="GOV8"/>
      <c r="GOW8"/>
      <c r="GOX8"/>
      <c r="GOY8"/>
      <c r="GOZ8"/>
      <c r="GPA8"/>
      <c r="GPB8"/>
      <c r="GPC8"/>
      <c r="GPD8"/>
      <c r="GPE8"/>
      <c r="GPF8"/>
      <c r="GPG8"/>
      <c r="GPH8"/>
      <c r="GPI8"/>
      <c r="GPJ8"/>
      <c r="GPK8"/>
      <c r="GPL8"/>
      <c r="GPM8"/>
      <c r="GPN8"/>
      <c r="GPO8"/>
      <c r="GPP8"/>
      <c r="GPQ8"/>
      <c r="GPR8"/>
      <c r="GPS8"/>
      <c r="GPT8"/>
      <c r="GPU8"/>
      <c r="GPV8"/>
      <c r="GPW8"/>
      <c r="GPX8"/>
      <c r="GPY8"/>
      <c r="GPZ8"/>
      <c r="GQA8"/>
      <c r="GQB8"/>
      <c r="GQC8"/>
      <c r="GQD8"/>
      <c r="GQE8"/>
      <c r="GQF8"/>
      <c r="GQG8"/>
      <c r="GQH8"/>
      <c r="GQI8"/>
      <c r="GQJ8"/>
      <c r="GQK8"/>
      <c r="GQL8"/>
      <c r="GQM8"/>
      <c r="GQN8"/>
      <c r="GQO8"/>
      <c r="GQP8"/>
      <c r="GQQ8"/>
      <c r="GQR8"/>
      <c r="GQS8"/>
      <c r="GQT8"/>
      <c r="GQU8"/>
      <c r="GQV8"/>
      <c r="GQW8"/>
      <c r="GQX8"/>
      <c r="GQY8"/>
      <c r="GQZ8"/>
      <c r="GRA8"/>
      <c r="GRB8"/>
      <c r="GRC8"/>
      <c r="GRD8"/>
      <c r="GRE8"/>
      <c r="GRF8"/>
      <c r="GRG8"/>
      <c r="GRH8"/>
      <c r="GRI8"/>
      <c r="GRJ8"/>
      <c r="GRK8"/>
      <c r="GRL8"/>
      <c r="GRM8"/>
      <c r="GRN8"/>
      <c r="GRO8"/>
      <c r="GRP8"/>
      <c r="GRQ8"/>
      <c r="GRR8"/>
      <c r="GRS8"/>
      <c r="GRT8"/>
      <c r="GRU8"/>
      <c r="GRV8"/>
      <c r="GRW8"/>
      <c r="GRX8"/>
      <c r="GRY8"/>
      <c r="GRZ8"/>
      <c r="GSA8"/>
      <c r="GSB8"/>
      <c r="GSC8"/>
      <c r="GSD8"/>
      <c r="GSE8"/>
      <c r="GSF8"/>
      <c r="GSG8"/>
      <c r="GSH8"/>
      <c r="GSI8"/>
      <c r="GSJ8"/>
      <c r="GSK8"/>
      <c r="GSL8"/>
      <c r="GSM8"/>
      <c r="GSN8"/>
      <c r="GSO8"/>
      <c r="GSP8"/>
      <c r="GSQ8"/>
      <c r="GSR8"/>
      <c r="GSS8"/>
      <c r="GST8"/>
      <c r="GSU8"/>
      <c r="GSV8"/>
      <c r="GSW8"/>
      <c r="GSX8"/>
      <c r="GSY8"/>
      <c r="GSZ8"/>
      <c r="GTA8"/>
      <c r="GTB8"/>
      <c r="GTC8"/>
      <c r="GTD8"/>
      <c r="GTE8"/>
      <c r="GTF8"/>
      <c r="GTG8"/>
      <c r="GTH8"/>
      <c r="GTI8"/>
      <c r="GTJ8"/>
      <c r="GTK8"/>
      <c r="GTL8"/>
      <c r="GTM8"/>
      <c r="GTN8"/>
      <c r="GTO8"/>
      <c r="GTP8"/>
      <c r="GTQ8"/>
      <c r="GTR8"/>
      <c r="GTS8"/>
      <c r="GTT8"/>
      <c r="GTU8"/>
      <c r="GTV8"/>
      <c r="GTW8"/>
      <c r="GTX8"/>
      <c r="GTY8"/>
      <c r="GTZ8"/>
      <c r="GUA8"/>
      <c r="GUB8"/>
      <c r="GUC8"/>
      <c r="GUD8"/>
      <c r="GUE8"/>
      <c r="GUF8"/>
      <c r="GUG8"/>
      <c r="GUH8"/>
      <c r="GUI8"/>
      <c r="GUJ8"/>
      <c r="GUK8"/>
      <c r="GUL8"/>
      <c r="GUM8"/>
      <c r="GUN8"/>
      <c r="GUO8"/>
      <c r="GUP8"/>
      <c r="GUQ8"/>
      <c r="GUR8"/>
      <c r="GUS8"/>
      <c r="GUT8"/>
      <c r="GUU8"/>
      <c r="GUV8"/>
      <c r="GUW8"/>
      <c r="GUX8"/>
      <c r="GUY8"/>
      <c r="GUZ8"/>
      <c r="GVA8"/>
      <c r="GVB8"/>
      <c r="GVC8"/>
      <c r="GVD8"/>
      <c r="GVE8"/>
      <c r="GVF8"/>
      <c r="GVG8"/>
      <c r="GVH8"/>
      <c r="GVI8"/>
      <c r="GVJ8"/>
      <c r="GVK8"/>
      <c r="GVL8"/>
      <c r="GVM8"/>
      <c r="GVN8"/>
      <c r="GVO8"/>
      <c r="GVP8"/>
      <c r="GVQ8"/>
      <c r="GVR8"/>
      <c r="GVS8"/>
      <c r="GVT8"/>
      <c r="GVU8"/>
      <c r="GVV8"/>
      <c r="GVW8"/>
      <c r="GVX8"/>
      <c r="GVY8"/>
      <c r="GVZ8"/>
      <c r="GWA8"/>
      <c r="GWB8"/>
      <c r="GWC8"/>
      <c r="GWD8"/>
      <c r="GWE8"/>
      <c r="GWF8"/>
      <c r="GWG8"/>
      <c r="GWH8"/>
      <c r="GWI8"/>
      <c r="GWJ8"/>
      <c r="GWK8"/>
      <c r="GWL8"/>
      <c r="GWM8"/>
      <c r="GWN8"/>
      <c r="GWO8"/>
      <c r="GWP8"/>
      <c r="GWQ8"/>
      <c r="GWR8"/>
      <c r="GWS8"/>
      <c r="GWT8"/>
      <c r="GWU8"/>
      <c r="GWV8"/>
      <c r="GWW8"/>
      <c r="GWX8"/>
      <c r="GWY8"/>
      <c r="GWZ8"/>
      <c r="GXA8"/>
      <c r="GXB8"/>
      <c r="GXC8"/>
      <c r="GXD8"/>
      <c r="GXE8"/>
      <c r="GXF8"/>
      <c r="GXG8"/>
      <c r="GXH8"/>
      <c r="GXI8"/>
      <c r="GXJ8"/>
      <c r="GXK8"/>
      <c r="GXL8"/>
      <c r="GXM8"/>
      <c r="GXN8"/>
      <c r="GXO8"/>
      <c r="GXP8"/>
      <c r="GXQ8"/>
      <c r="GXR8"/>
      <c r="GXS8"/>
      <c r="GXT8"/>
      <c r="GXU8"/>
      <c r="GXV8"/>
      <c r="GXW8"/>
      <c r="GXX8"/>
      <c r="GXY8"/>
      <c r="GXZ8"/>
      <c r="GYA8"/>
      <c r="GYB8"/>
      <c r="GYC8"/>
      <c r="GYD8"/>
      <c r="GYE8"/>
      <c r="GYF8"/>
      <c r="GYG8"/>
      <c r="GYH8"/>
      <c r="GYI8"/>
      <c r="GYJ8"/>
      <c r="GYK8"/>
      <c r="GYL8"/>
      <c r="GYM8"/>
      <c r="GYN8"/>
      <c r="GYO8"/>
      <c r="GYP8"/>
      <c r="GYQ8"/>
      <c r="GYR8"/>
      <c r="GYS8"/>
      <c r="GYT8"/>
      <c r="GYU8"/>
      <c r="GYV8"/>
      <c r="GYW8"/>
      <c r="GYX8"/>
      <c r="GYY8"/>
      <c r="GYZ8"/>
      <c r="GZA8"/>
      <c r="GZB8"/>
      <c r="GZC8"/>
      <c r="GZD8"/>
      <c r="GZE8"/>
      <c r="GZF8"/>
      <c r="GZG8"/>
      <c r="GZH8"/>
      <c r="GZI8"/>
      <c r="GZJ8"/>
      <c r="GZK8"/>
      <c r="GZL8"/>
      <c r="GZM8"/>
      <c r="GZN8"/>
      <c r="GZO8"/>
      <c r="GZP8"/>
      <c r="GZQ8"/>
      <c r="GZR8"/>
      <c r="GZS8"/>
      <c r="GZT8"/>
      <c r="GZU8"/>
      <c r="GZV8"/>
      <c r="GZW8"/>
      <c r="GZX8"/>
      <c r="GZY8"/>
      <c r="GZZ8"/>
      <c r="HAA8"/>
      <c r="HAB8"/>
      <c r="HAC8"/>
      <c r="HAD8"/>
      <c r="HAE8"/>
      <c r="HAF8"/>
      <c r="HAG8"/>
      <c r="HAH8"/>
      <c r="HAI8"/>
      <c r="HAJ8"/>
      <c r="HAK8"/>
      <c r="HAL8"/>
      <c r="HAM8"/>
      <c r="HAN8"/>
      <c r="HAO8"/>
      <c r="HAP8"/>
      <c r="HAQ8"/>
      <c r="HAR8"/>
      <c r="HAS8"/>
      <c r="HAT8"/>
      <c r="HAU8"/>
      <c r="HAV8"/>
      <c r="HAW8"/>
      <c r="HAX8"/>
      <c r="HAY8"/>
      <c r="HAZ8"/>
      <c r="HBA8"/>
      <c r="HBB8"/>
      <c r="HBC8"/>
      <c r="HBD8"/>
      <c r="HBE8"/>
      <c r="HBF8"/>
      <c r="HBG8"/>
      <c r="HBH8"/>
      <c r="HBI8"/>
      <c r="HBJ8"/>
      <c r="HBK8"/>
      <c r="HBL8"/>
      <c r="HBM8"/>
      <c r="HBN8"/>
      <c r="HBO8"/>
      <c r="HBP8"/>
      <c r="HBQ8"/>
      <c r="HBR8"/>
      <c r="HBS8"/>
      <c r="HBT8"/>
      <c r="HBU8"/>
      <c r="HBV8"/>
      <c r="HBW8"/>
      <c r="HBX8"/>
      <c r="HBY8"/>
      <c r="HBZ8"/>
      <c r="HCA8"/>
      <c r="HCB8"/>
      <c r="HCC8"/>
      <c r="HCD8"/>
      <c r="HCE8"/>
      <c r="HCF8"/>
      <c r="HCG8"/>
      <c r="HCH8"/>
      <c r="HCI8"/>
      <c r="HCJ8"/>
      <c r="HCK8"/>
      <c r="HCL8"/>
      <c r="HCM8"/>
      <c r="HCN8"/>
      <c r="HCO8"/>
      <c r="HCP8"/>
      <c r="HCQ8"/>
      <c r="HCR8"/>
      <c r="HCS8"/>
      <c r="HCT8"/>
      <c r="HCU8"/>
      <c r="HCV8"/>
      <c r="HCW8"/>
      <c r="HCX8"/>
      <c r="HCY8"/>
      <c r="HCZ8"/>
      <c r="HDA8"/>
      <c r="HDB8"/>
      <c r="HDC8"/>
      <c r="HDD8"/>
      <c r="HDE8"/>
      <c r="HDF8"/>
      <c r="HDG8"/>
      <c r="HDH8"/>
      <c r="HDI8"/>
      <c r="HDJ8"/>
      <c r="HDK8"/>
      <c r="HDL8"/>
      <c r="HDM8"/>
      <c r="HDN8"/>
      <c r="HDO8"/>
      <c r="HDP8"/>
      <c r="HDQ8"/>
      <c r="HDR8"/>
      <c r="HDS8"/>
      <c r="HDT8"/>
      <c r="HDU8"/>
      <c r="HDV8"/>
      <c r="HDW8"/>
      <c r="HDX8"/>
      <c r="HDY8"/>
      <c r="HDZ8"/>
      <c r="HEA8"/>
      <c r="HEB8"/>
      <c r="HEC8"/>
      <c r="HED8"/>
      <c r="HEE8"/>
      <c r="HEF8"/>
      <c r="HEG8"/>
      <c r="HEH8"/>
      <c r="HEI8"/>
      <c r="HEJ8"/>
      <c r="HEK8"/>
      <c r="HEL8"/>
      <c r="HEM8"/>
      <c r="HEN8"/>
      <c r="HEO8"/>
      <c r="HEP8"/>
      <c r="HEQ8"/>
      <c r="HER8"/>
      <c r="HES8"/>
      <c r="HET8"/>
      <c r="HEU8"/>
      <c r="HEV8"/>
      <c r="HEW8"/>
      <c r="HEX8"/>
      <c r="HEY8"/>
      <c r="HEZ8"/>
      <c r="HFA8"/>
      <c r="HFB8"/>
      <c r="HFC8"/>
      <c r="HFD8"/>
      <c r="HFE8"/>
      <c r="HFF8"/>
      <c r="HFG8"/>
      <c r="HFH8"/>
      <c r="HFI8"/>
      <c r="HFJ8"/>
      <c r="HFK8"/>
      <c r="HFL8"/>
      <c r="HFM8"/>
      <c r="HFN8"/>
      <c r="HFO8"/>
      <c r="HFP8"/>
      <c r="HFQ8"/>
      <c r="HFR8"/>
      <c r="HFS8"/>
      <c r="HFT8"/>
      <c r="HFU8"/>
      <c r="HFV8"/>
      <c r="HFW8"/>
      <c r="HFX8"/>
      <c r="HFY8"/>
      <c r="HFZ8"/>
      <c r="HGA8"/>
      <c r="HGB8"/>
      <c r="HGC8"/>
      <c r="HGD8"/>
      <c r="HGE8"/>
      <c r="HGF8"/>
      <c r="HGG8"/>
      <c r="HGH8"/>
      <c r="HGI8"/>
      <c r="HGJ8"/>
      <c r="HGK8"/>
      <c r="HGL8"/>
      <c r="HGM8"/>
      <c r="HGN8"/>
      <c r="HGO8"/>
      <c r="HGP8"/>
      <c r="HGQ8"/>
      <c r="HGR8"/>
      <c r="HGS8"/>
      <c r="HGT8"/>
      <c r="HGU8"/>
      <c r="HGV8"/>
      <c r="HGW8"/>
      <c r="HGX8"/>
      <c r="HGY8"/>
      <c r="HGZ8"/>
      <c r="HHA8"/>
      <c r="HHB8"/>
      <c r="HHC8"/>
      <c r="HHD8"/>
      <c r="HHE8"/>
      <c r="HHF8"/>
      <c r="HHG8"/>
      <c r="HHH8"/>
      <c r="HHI8"/>
      <c r="HHJ8"/>
      <c r="HHK8"/>
      <c r="HHL8"/>
      <c r="HHM8"/>
      <c r="HHN8"/>
      <c r="HHO8"/>
      <c r="HHP8"/>
      <c r="HHQ8"/>
      <c r="HHR8"/>
      <c r="HHS8"/>
      <c r="HHT8"/>
      <c r="HHU8"/>
      <c r="HHV8"/>
      <c r="HHW8"/>
      <c r="HHX8"/>
      <c r="HHY8"/>
      <c r="HHZ8"/>
      <c r="HIA8"/>
      <c r="HIB8"/>
      <c r="HIC8"/>
      <c r="HID8"/>
      <c r="HIE8"/>
      <c r="HIF8"/>
      <c r="HIG8"/>
      <c r="HIH8"/>
      <c r="HII8"/>
      <c r="HIJ8"/>
      <c r="HIK8"/>
      <c r="HIL8"/>
      <c r="HIM8"/>
      <c r="HIN8"/>
      <c r="HIO8"/>
      <c r="HIP8"/>
      <c r="HIQ8"/>
      <c r="HIR8"/>
      <c r="HIS8"/>
      <c r="HIT8"/>
      <c r="HIU8"/>
      <c r="HIV8"/>
      <c r="HIW8"/>
      <c r="HIX8"/>
      <c r="HIY8"/>
      <c r="HIZ8"/>
      <c r="HJA8"/>
      <c r="HJB8"/>
      <c r="HJC8"/>
      <c r="HJD8"/>
      <c r="HJE8"/>
      <c r="HJF8"/>
      <c r="HJG8"/>
      <c r="HJH8"/>
      <c r="HJI8"/>
      <c r="HJJ8"/>
      <c r="HJK8"/>
      <c r="HJL8"/>
      <c r="HJM8"/>
      <c r="HJN8"/>
      <c r="HJO8"/>
      <c r="HJP8"/>
      <c r="HJQ8"/>
      <c r="HJR8"/>
      <c r="HJS8"/>
      <c r="HJT8"/>
      <c r="HJU8"/>
      <c r="HJV8"/>
      <c r="HJW8"/>
      <c r="HJX8"/>
      <c r="HJY8"/>
      <c r="HJZ8"/>
      <c r="HKA8"/>
      <c r="HKB8"/>
      <c r="HKC8"/>
      <c r="HKD8"/>
      <c r="HKE8"/>
      <c r="HKF8"/>
      <c r="HKG8"/>
      <c r="HKH8"/>
      <c r="HKI8"/>
      <c r="HKJ8"/>
      <c r="HKK8"/>
      <c r="HKL8"/>
      <c r="HKM8"/>
      <c r="HKN8"/>
      <c r="HKO8"/>
      <c r="HKP8"/>
      <c r="HKQ8"/>
      <c r="HKR8"/>
      <c r="HKS8"/>
      <c r="HKT8"/>
      <c r="HKU8"/>
      <c r="HKV8"/>
      <c r="HKW8"/>
      <c r="HKX8"/>
      <c r="HKY8"/>
      <c r="HKZ8"/>
      <c r="HLA8"/>
      <c r="HLB8"/>
      <c r="HLC8"/>
      <c r="HLD8"/>
      <c r="HLE8"/>
      <c r="HLF8"/>
      <c r="HLG8"/>
      <c r="HLH8"/>
      <c r="HLI8"/>
      <c r="HLJ8"/>
      <c r="HLK8"/>
      <c r="HLL8"/>
      <c r="HLM8"/>
      <c r="HLN8"/>
      <c r="HLO8"/>
      <c r="HLP8"/>
      <c r="HLQ8"/>
      <c r="HLR8"/>
      <c r="HLS8"/>
      <c r="HLT8"/>
      <c r="HLU8"/>
      <c r="HLV8"/>
      <c r="HLW8"/>
      <c r="HLX8"/>
      <c r="HLY8"/>
      <c r="HLZ8"/>
      <c r="HMA8"/>
      <c r="HMB8"/>
      <c r="HMC8"/>
      <c r="HMD8"/>
      <c r="HME8"/>
      <c r="HMF8"/>
      <c r="HMG8"/>
      <c r="HMH8"/>
      <c r="HMI8"/>
      <c r="HMJ8"/>
      <c r="HMK8"/>
      <c r="HML8"/>
      <c r="HMM8"/>
      <c r="HMN8"/>
      <c r="HMO8"/>
      <c r="HMP8"/>
      <c r="HMQ8"/>
      <c r="HMR8"/>
      <c r="HMS8"/>
      <c r="HMT8"/>
      <c r="HMU8"/>
      <c r="HMV8"/>
      <c r="HMW8"/>
      <c r="HMX8"/>
      <c r="HMY8"/>
      <c r="HMZ8"/>
      <c r="HNA8"/>
      <c r="HNB8"/>
      <c r="HNC8"/>
      <c r="HND8"/>
      <c r="HNE8"/>
      <c r="HNF8"/>
      <c r="HNG8"/>
      <c r="HNH8"/>
      <c r="HNI8"/>
      <c r="HNJ8"/>
      <c r="HNK8"/>
      <c r="HNL8"/>
      <c r="HNM8"/>
      <c r="HNN8"/>
      <c r="HNO8"/>
      <c r="HNP8"/>
      <c r="HNQ8"/>
      <c r="HNR8"/>
      <c r="HNS8"/>
      <c r="HNT8"/>
      <c r="HNU8"/>
      <c r="HNV8"/>
      <c r="HNW8"/>
      <c r="HNX8"/>
      <c r="HNY8"/>
      <c r="HNZ8"/>
      <c r="HOA8"/>
      <c r="HOB8"/>
      <c r="HOC8"/>
      <c r="HOD8"/>
      <c r="HOE8"/>
      <c r="HOF8"/>
      <c r="HOG8"/>
      <c r="HOH8"/>
      <c r="HOI8"/>
      <c r="HOJ8"/>
      <c r="HOK8"/>
      <c r="HOL8"/>
      <c r="HOM8"/>
      <c r="HON8"/>
      <c r="HOO8"/>
      <c r="HOP8"/>
      <c r="HOQ8"/>
      <c r="HOR8"/>
      <c r="HOS8"/>
      <c r="HOT8"/>
      <c r="HOU8"/>
      <c r="HOV8"/>
      <c r="HOW8"/>
      <c r="HOX8"/>
      <c r="HOY8"/>
      <c r="HOZ8"/>
      <c r="HPA8"/>
      <c r="HPB8"/>
      <c r="HPC8"/>
      <c r="HPD8"/>
      <c r="HPE8"/>
      <c r="HPF8"/>
      <c r="HPG8"/>
      <c r="HPH8"/>
      <c r="HPI8"/>
      <c r="HPJ8"/>
      <c r="HPK8"/>
      <c r="HPL8"/>
      <c r="HPM8"/>
      <c r="HPN8"/>
      <c r="HPO8"/>
      <c r="HPP8"/>
      <c r="HPQ8"/>
      <c r="HPR8"/>
      <c r="HPS8"/>
      <c r="HPT8"/>
      <c r="HPU8"/>
      <c r="HPV8"/>
      <c r="HPW8"/>
      <c r="HPX8"/>
      <c r="HPY8"/>
      <c r="HPZ8"/>
      <c r="HQA8"/>
      <c r="HQB8"/>
      <c r="HQC8"/>
      <c r="HQD8"/>
      <c r="HQE8"/>
      <c r="HQF8"/>
      <c r="HQG8"/>
      <c r="HQH8"/>
      <c r="HQI8"/>
      <c r="HQJ8"/>
      <c r="HQK8"/>
      <c r="HQL8"/>
      <c r="HQM8"/>
      <c r="HQN8"/>
      <c r="HQO8"/>
      <c r="HQP8"/>
      <c r="HQQ8"/>
      <c r="HQR8"/>
      <c r="HQS8"/>
      <c r="HQT8"/>
      <c r="HQU8"/>
      <c r="HQV8"/>
      <c r="HQW8"/>
      <c r="HQX8"/>
      <c r="HQY8"/>
      <c r="HQZ8"/>
      <c r="HRA8"/>
      <c r="HRB8"/>
      <c r="HRC8"/>
      <c r="HRD8"/>
      <c r="HRE8"/>
      <c r="HRF8"/>
      <c r="HRG8"/>
      <c r="HRH8"/>
      <c r="HRI8"/>
      <c r="HRJ8"/>
      <c r="HRK8"/>
      <c r="HRL8"/>
      <c r="HRM8"/>
      <c r="HRN8"/>
      <c r="HRO8"/>
      <c r="HRP8"/>
      <c r="HRQ8"/>
      <c r="HRR8"/>
      <c r="HRS8"/>
      <c r="HRT8"/>
      <c r="HRU8"/>
      <c r="HRV8"/>
      <c r="HRW8"/>
      <c r="HRX8"/>
      <c r="HRY8"/>
      <c r="HRZ8"/>
      <c r="HSA8"/>
      <c r="HSB8"/>
      <c r="HSC8"/>
      <c r="HSD8"/>
      <c r="HSE8"/>
      <c r="HSF8"/>
      <c r="HSG8"/>
      <c r="HSH8"/>
      <c r="HSI8"/>
      <c r="HSJ8"/>
      <c r="HSK8"/>
      <c r="HSL8"/>
      <c r="HSM8"/>
      <c r="HSN8"/>
      <c r="HSO8"/>
      <c r="HSP8"/>
      <c r="HSQ8"/>
      <c r="HSR8"/>
      <c r="HSS8"/>
      <c r="HST8"/>
      <c r="HSU8"/>
      <c r="HSV8"/>
      <c r="HSW8"/>
      <c r="HSX8"/>
      <c r="HSY8"/>
      <c r="HSZ8"/>
      <c r="HTA8"/>
      <c r="HTB8"/>
      <c r="HTC8"/>
      <c r="HTD8"/>
      <c r="HTE8"/>
      <c r="HTF8"/>
      <c r="HTG8"/>
      <c r="HTH8"/>
      <c r="HTI8"/>
      <c r="HTJ8"/>
      <c r="HTK8"/>
      <c r="HTL8"/>
      <c r="HTM8"/>
      <c r="HTN8"/>
      <c r="HTO8"/>
      <c r="HTP8"/>
      <c r="HTQ8"/>
      <c r="HTR8"/>
      <c r="HTS8"/>
      <c r="HTT8"/>
      <c r="HTU8"/>
      <c r="HTV8"/>
      <c r="HTW8"/>
      <c r="HTX8"/>
      <c r="HTY8"/>
      <c r="HTZ8"/>
      <c r="HUA8"/>
      <c r="HUB8"/>
      <c r="HUC8"/>
      <c r="HUD8"/>
      <c r="HUE8"/>
      <c r="HUF8"/>
      <c r="HUG8"/>
      <c r="HUH8"/>
      <c r="HUI8"/>
      <c r="HUJ8"/>
      <c r="HUK8"/>
      <c r="HUL8"/>
      <c r="HUM8"/>
      <c r="HUN8"/>
      <c r="HUO8"/>
      <c r="HUP8"/>
      <c r="HUQ8"/>
      <c r="HUR8"/>
      <c r="HUS8"/>
      <c r="HUT8"/>
      <c r="HUU8"/>
      <c r="HUV8"/>
      <c r="HUW8"/>
      <c r="HUX8"/>
      <c r="HUY8"/>
      <c r="HUZ8"/>
      <c r="HVA8"/>
      <c r="HVB8"/>
      <c r="HVC8"/>
      <c r="HVD8"/>
      <c r="HVE8"/>
      <c r="HVF8"/>
      <c r="HVG8"/>
      <c r="HVH8"/>
      <c r="HVI8"/>
      <c r="HVJ8"/>
      <c r="HVK8"/>
      <c r="HVL8"/>
      <c r="HVM8"/>
      <c r="HVN8"/>
      <c r="HVO8"/>
      <c r="HVP8"/>
      <c r="HVQ8"/>
      <c r="HVR8"/>
      <c r="HVS8"/>
      <c r="HVT8"/>
      <c r="HVU8"/>
      <c r="HVV8"/>
      <c r="HVW8"/>
      <c r="HVX8"/>
      <c r="HVY8"/>
      <c r="HVZ8"/>
      <c r="HWA8"/>
      <c r="HWB8"/>
      <c r="HWC8"/>
      <c r="HWD8"/>
      <c r="HWE8"/>
      <c r="HWF8"/>
      <c r="HWG8"/>
      <c r="HWH8"/>
      <c r="HWI8"/>
      <c r="HWJ8"/>
      <c r="HWK8"/>
      <c r="HWL8"/>
      <c r="HWM8"/>
      <c r="HWN8"/>
      <c r="HWO8"/>
      <c r="HWP8"/>
      <c r="HWQ8"/>
      <c r="HWR8"/>
      <c r="HWS8"/>
      <c r="HWT8"/>
      <c r="HWU8"/>
      <c r="HWV8"/>
      <c r="HWW8"/>
      <c r="HWX8"/>
      <c r="HWY8"/>
      <c r="HWZ8"/>
      <c r="HXA8"/>
      <c r="HXB8"/>
      <c r="HXC8"/>
      <c r="HXD8"/>
      <c r="HXE8"/>
      <c r="HXF8"/>
      <c r="HXG8"/>
      <c r="HXH8"/>
      <c r="HXI8"/>
      <c r="HXJ8"/>
      <c r="HXK8"/>
      <c r="HXL8"/>
      <c r="HXM8"/>
      <c r="HXN8"/>
      <c r="HXO8"/>
      <c r="HXP8"/>
      <c r="HXQ8"/>
      <c r="HXR8"/>
      <c r="HXS8"/>
      <c r="HXT8"/>
      <c r="HXU8"/>
      <c r="HXV8"/>
      <c r="HXW8"/>
      <c r="HXX8"/>
      <c r="HXY8"/>
      <c r="HXZ8"/>
      <c r="HYA8"/>
      <c r="HYB8"/>
      <c r="HYC8"/>
      <c r="HYD8"/>
      <c r="HYE8"/>
      <c r="HYF8"/>
      <c r="HYG8"/>
      <c r="HYH8"/>
      <c r="HYI8"/>
      <c r="HYJ8"/>
      <c r="HYK8"/>
      <c r="HYL8"/>
      <c r="HYM8"/>
      <c r="HYN8"/>
      <c r="HYO8"/>
      <c r="HYP8"/>
      <c r="HYQ8"/>
      <c r="HYR8"/>
      <c r="HYS8"/>
      <c r="HYT8"/>
      <c r="HYU8"/>
      <c r="HYV8"/>
      <c r="HYW8"/>
      <c r="HYX8"/>
      <c r="HYY8"/>
      <c r="HYZ8"/>
      <c r="HZA8"/>
      <c r="HZB8"/>
      <c r="HZC8"/>
      <c r="HZD8"/>
      <c r="HZE8"/>
      <c r="HZF8"/>
      <c r="HZG8"/>
      <c r="HZH8"/>
      <c r="HZI8"/>
      <c r="HZJ8"/>
      <c r="HZK8"/>
      <c r="HZL8"/>
      <c r="HZM8"/>
      <c r="HZN8"/>
      <c r="HZO8"/>
      <c r="HZP8"/>
      <c r="HZQ8"/>
      <c r="HZR8"/>
      <c r="HZS8"/>
      <c r="HZT8"/>
      <c r="HZU8"/>
      <c r="HZV8"/>
      <c r="HZW8"/>
      <c r="HZX8"/>
      <c r="HZY8"/>
      <c r="HZZ8"/>
      <c r="IAA8"/>
      <c r="IAB8"/>
      <c r="IAC8"/>
      <c r="IAD8"/>
      <c r="IAE8"/>
      <c r="IAF8"/>
      <c r="IAG8"/>
      <c r="IAH8"/>
      <c r="IAI8"/>
      <c r="IAJ8"/>
      <c r="IAK8"/>
      <c r="IAL8"/>
      <c r="IAM8"/>
      <c r="IAN8"/>
      <c r="IAO8"/>
      <c r="IAP8"/>
      <c r="IAQ8"/>
      <c r="IAR8"/>
      <c r="IAS8"/>
      <c r="IAT8"/>
      <c r="IAU8"/>
      <c r="IAV8"/>
      <c r="IAW8"/>
      <c r="IAX8"/>
      <c r="IAY8"/>
      <c r="IAZ8"/>
      <c r="IBA8"/>
      <c r="IBB8"/>
      <c r="IBC8"/>
      <c r="IBD8"/>
      <c r="IBE8"/>
      <c r="IBF8"/>
      <c r="IBG8"/>
      <c r="IBH8"/>
      <c r="IBI8"/>
      <c r="IBJ8"/>
      <c r="IBK8"/>
      <c r="IBL8"/>
      <c r="IBM8"/>
      <c r="IBN8"/>
      <c r="IBO8"/>
      <c r="IBP8"/>
      <c r="IBQ8"/>
      <c r="IBR8"/>
      <c r="IBS8"/>
      <c r="IBT8"/>
      <c r="IBU8"/>
      <c r="IBV8"/>
      <c r="IBW8"/>
      <c r="IBX8"/>
      <c r="IBY8"/>
      <c r="IBZ8"/>
      <c r="ICA8"/>
      <c r="ICB8"/>
      <c r="ICC8"/>
      <c r="ICD8"/>
      <c r="ICE8"/>
      <c r="ICF8"/>
      <c r="ICG8"/>
      <c r="ICH8"/>
      <c r="ICI8"/>
      <c r="ICJ8"/>
      <c r="ICK8"/>
      <c r="ICL8"/>
      <c r="ICM8"/>
      <c r="ICN8"/>
      <c r="ICO8"/>
      <c r="ICP8"/>
      <c r="ICQ8"/>
      <c r="ICR8"/>
      <c r="ICS8"/>
      <c r="ICT8"/>
      <c r="ICU8"/>
      <c r="ICV8"/>
      <c r="ICW8"/>
      <c r="ICX8"/>
      <c r="ICY8"/>
      <c r="ICZ8"/>
      <c r="IDA8"/>
      <c r="IDB8"/>
      <c r="IDC8"/>
      <c r="IDD8"/>
      <c r="IDE8"/>
      <c r="IDF8"/>
      <c r="IDG8"/>
      <c r="IDH8"/>
      <c r="IDI8"/>
      <c r="IDJ8"/>
      <c r="IDK8"/>
      <c r="IDL8"/>
      <c r="IDM8"/>
      <c r="IDN8"/>
      <c r="IDO8"/>
      <c r="IDP8"/>
      <c r="IDQ8"/>
      <c r="IDR8"/>
      <c r="IDS8"/>
      <c r="IDT8"/>
      <c r="IDU8"/>
      <c r="IDV8"/>
      <c r="IDW8"/>
      <c r="IDX8"/>
      <c r="IDY8"/>
      <c r="IDZ8"/>
      <c r="IEA8"/>
      <c r="IEB8"/>
      <c r="IEC8"/>
      <c r="IED8"/>
      <c r="IEE8"/>
      <c r="IEF8"/>
      <c r="IEG8"/>
      <c r="IEH8"/>
      <c r="IEI8"/>
      <c r="IEJ8"/>
      <c r="IEK8"/>
      <c r="IEL8"/>
      <c r="IEM8"/>
      <c r="IEN8"/>
      <c r="IEO8"/>
      <c r="IEP8"/>
      <c r="IEQ8"/>
      <c r="IER8"/>
      <c r="IES8"/>
      <c r="IET8"/>
      <c r="IEU8"/>
      <c r="IEV8"/>
      <c r="IEW8"/>
      <c r="IEX8"/>
      <c r="IEY8"/>
      <c r="IEZ8"/>
      <c r="IFA8"/>
      <c r="IFB8"/>
      <c r="IFC8"/>
      <c r="IFD8"/>
      <c r="IFE8"/>
      <c r="IFF8"/>
      <c r="IFG8"/>
      <c r="IFH8"/>
      <c r="IFI8"/>
      <c r="IFJ8"/>
      <c r="IFK8"/>
      <c r="IFL8"/>
      <c r="IFM8"/>
      <c r="IFN8"/>
      <c r="IFO8"/>
      <c r="IFP8"/>
      <c r="IFQ8"/>
      <c r="IFR8"/>
      <c r="IFS8"/>
      <c r="IFT8"/>
      <c r="IFU8"/>
      <c r="IFV8"/>
      <c r="IFW8"/>
      <c r="IFX8"/>
      <c r="IFY8"/>
      <c r="IFZ8"/>
      <c r="IGA8"/>
      <c r="IGB8"/>
      <c r="IGC8"/>
      <c r="IGD8"/>
      <c r="IGE8"/>
      <c r="IGF8"/>
      <c r="IGG8"/>
      <c r="IGH8"/>
      <c r="IGI8"/>
      <c r="IGJ8"/>
      <c r="IGK8"/>
      <c r="IGL8"/>
      <c r="IGM8"/>
      <c r="IGN8"/>
      <c r="IGO8"/>
      <c r="IGP8"/>
      <c r="IGQ8"/>
      <c r="IGR8"/>
      <c r="IGS8"/>
      <c r="IGT8"/>
      <c r="IGU8"/>
      <c r="IGV8"/>
      <c r="IGW8"/>
      <c r="IGX8"/>
      <c r="IGY8"/>
      <c r="IGZ8"/>
      <c r="IHA8"/>
      <c r="IHB8"/>
      <c r="IHC8"/>
      <c r="IHD8"/>
      <c r="IHE8"/>
      <c r="IHF8"/>
      <c r="IHG8"/>
      <c r="IHH8"/>
      <c r="IHI8"/>
      <c r="IHJ8"/>
      <c r="IHK8"/>
      <c r="IHL8"/>
      <c r="IHM8"/>
      <c r="IHN8"/>
      <c r="IHO8"/>
      <c r="IHP8"/>
      <c r="IHQ8"/>
      <c r="IHR8"/>
      <c r="IHS8"/>
      <c r="IHT8"/>
      <c r="IHU8"/>
      <c r="IHV8"/>
      <c r="IHW8"/>
      <c r="IHX8"/>
      <c r="IHY8"/>
      <c r="IHZ8"/>
      <c r="IIA8"/>
      <c r="IIB8"/>
      <c r="IIC8"/>
      <c r="IID8"/>
      <c r="IIE8"/>
      <c r="IIF8"/>
      <c r="IIG8"/>
      <c r="IIH8"/>
      <c r="III8"/>
      <c r="IIJ8"/>
      <c r="IIK8"/>
      <c r="IIL8"/>
      <c r="IIM8"/>
      <c r="IIN8"/>
      <c r="IIO8"/>
      <c r="IIP8"/>
      <c r="IIQ8"/>
      <c r="IIR8"/>
      <c r="IIS8"/>
      <c r="IIT8"/>
      <c r="IIU8"/>
      <c r="IIV8"/>
      <c r="IIW8"/>
      <c r="IIX8"/>
      <c r="IIY8"/>
      <c r="IIZ8"/>
      <c r="IJA8"/>
      <c r="IJB8"/>
      <c r="IJC8"/>
      <c r="IJD8"/>
      <c r="IJE8"/>
      <c r="IJF8"/>
      <c r="IJG8"/>
      <c r="IJH8"/>
      <c r="IJI8"/>
      <c r="IJJ8"/>
      <c r="IJK8"/>
      <c r="IJL8"/>
      <c r="IJM8"/>
      <c r="IJN8"/>
      <c r="IJO8"/>
      <c r="IJP8"/>
      <c r="IJQ8"/>
      <c r="IJR8"/>
      <c r="IJS8"/>
      <c r="IJT8"/>
      <c r="IJU8"/>
      <c r="IJV8"/>
      <c r="IJW8"/>
      <c r="IJX8"/>
      <c r="IJY8"/>
      <c r="IJZ8"/>
      <c r="IKA8"/>
      <c r="IKB8"/>
      <c r="IKC8"/>
      <c r="IKD8"/>
      <c r="IKE8"/>
      <c r="IKF8"/>
      <c r="IKG8"/>
      <c r="IKH8"/>
      <c r="IKI8"/>
      <c r="IKJ8"/>
      <c r="IKK8"/>
      <c r="IKL8"/>
      <c r="IKM8"/>
      <c r="IKN8"/>
      <c r="IKO8"/>
      <c r="IKP8"/>
      <c r="IKQ8"/>
      <c r="IKR8"/>
      <c r="IKS8"/>
      <c r="IKT8"/>
      <c r="IKU8"/>
      <c r="IKV8"/>
      <c r="IKW8"/>
      <c r="IKX8"/>
      <c r="IKY8"/>
      <c r="IKZ8"/>
      <c r="ILA8"/>
      <c r="ILB8"/>
      <c r="ILC8"/>
      <c r="ILD8"/>
      <c r="ILE8"/>
      <c r="ILF8"/>
      <c r="ILG8"/>
      <c r="ILH8"/>
      <c r="ILI8"/>
      <c r="ILJ8"/>
      <c r="ILK8"/>
      <c r="ILL8"/>
      <c r="ILM8"/>
      <c r="ILN8"/>
      <c r="ILO8"/>
      <c r="ILP8"/>
      <c r="ILQ8"/>
      <c r="ILR8"/>
      <c r="ILS8"/>
      <c r="ILT8"/>
      <c r="ILU8"/>
      <c r="ILV8"/>
      <c r="ILW8"/>
      <c r="ILX8"/>
      <c r="ILY8"/>
      <c r="ILZ8"/>
      <c r="IMA8"/>
      <c r="IMB8"/>
      <c r="IMC8"/>
      <c r="IMD8"/>
      <c r="IME8"/>
      <c r="IMF8"/>
      <c r="IMG8"/>
      <c r="IMH8"/>
      <c r="IMI8"/>
      <c r="IMJ8"/>
      <c r="IMK8"/>
      <c r="IML8"/>
      <c r="IMM8"/>
      <c r="IMN8"/>
      <c r="IMO8"/>
      <c r="IMP8"/>
      <c r="IMQ8"/>
      <c r="IMR8"/>
      <c r="IMS8"/>
      <c r="IMT8"/>
      <c r="IMU8"/>
      <c r="IMV8"/>
      <c r="IMW8"/>
      <c r="IMX8"/>
      <c r="IMY8"/>
      <c r="IMZ8"/>
      <c r="INA8"/>
      <c r="INB8"/>
      <c r="INC8"/>
      <c r="IND8"/>
      <c r="INE8"/>
      <c r="INF8"/>
      <c r="ING8"/>
      <c r="INH8"/>
      <c r="INI8"/>
      <c r="INJ8"/>
      <c r="INK8"/>
      <c r="INL8"/>
      <c r="INM8"/>
      <c r="INN8"/>
      <c r="INO8"/>
      <c r="INP8"/>
      <c r="INQ8"/>
      <c r="INR8"/>
      <c r="INS8"/>
      <c r="INT8"/>
      <c r="INU8"/>
      <c r="INV8"/>
      <c r="INW8"/>
      <c r="INX8"/>
      <c r="INY8"/>
      <c r="INZ8"/>
      <c r="IOA8"/>
      <c r="IOB8"/>
      <c r="IOC8"/>
      <c r="IOD8"/>
      <c r="IOE8"/>
      <c r="IOF8"/>
      <c r="IOG8"/>
      <c r="IOH8"/>
      <c r="IOI8"/>
      <c r="IOJ8"/>
      <c r="IOK8"/>
      <c r="IOL8"/>
      <c r="IOM8"/>
      <c r="ION8"/>
      <c r="IOO8"/>
      <c r="IOP8"/>
      <c r="IOQ8"/>
      <c r="IOR8"/>
      <c r="IOS8"/>
      <c r="IOT8"/>
      <c r="IOU8"/>
      <c r="IOV8"/>
      <c r="IOW8"/>
      <c r="IOX8"/>
      <c r="IOY8"/>
      <c r="IOZ8"/>
      <c r="IPA8"/>
      <c r="IPB8"/>
      <c r="IPC8"/>
      <c r="IPD8"/>
      <c r="IPE8"/>
      <c r="IPF8"/>
      <c r="IPG8"/>
      <c r="IPH8"/>
      <c r="IPI8"/>
      <c r="IPJ8"/>
      <c r="IPK8"/>
      <c r="IPL8"/>
      <c r="IPM8"/>
      <c r="IPN8"/>
      <c r="IPO8"/>
      <c r="IPP8"/>
      <c r="IPQ8"/>
      <c r="IPR8"/>
      <c r="IPS8"/>
      <c r="IPT8"/>
      <c r="IPU8"/>
      <c r="IPV8"/>
      <c r="IPW8"/>
      <c r="IPX8"/>
      <c r="IPY8"/>
      <c r="IPZ8"/>
      <c r="IQA8"/>
      <c r="IQB8"/>
      <c r="IQC8"/>
      <c r="IQD8"/>
      <c r="IQE8"/>
      <c r="IQF8"/>
      <c r="IQG8"/>
      <c r="IQH8"/>
      <c r="IQI8"/>
      <c r="IQJ8"/>
      <c r="IQK8"/>
      <c r="IQL8"/>
      <c r="IQM8"/>
      <c r="IQN8"/>
      <c r="IQO8"/>
      <c r="IQP8"/>
      <c r="IQQ8"/>
      <c r="IQR8"/>
      <c r="IQS8"/>
      <c r="IQT8"/>
      <c r="IQU8"/>
      <c r="IQV8"/>
      <c r="IQW8"/>
      <c r="IQX8"/>
      <c r="IQY8"/>
      <c r="IQZ8"/>
      <c r="IRA8"/>
      <c r="IRB8"/>
      <c r="IRC8"/>
      <c r="IRD8"/>
      <c r="IRE8"/>
      <c r="IRF8"/>
      <c r="IRG8"/>
      <c r="IRH8"/>
      <c r="IRI8"/>
      <c r="IRJ8"/>
      <c r="IRK8"/>
      <c r="IRL8"/>
      <c r="IRM8"/>
      <c r="IRN8"/>
      <c r="IRO8"/>
      <c r="IRP8"/>
      <c r="IRQ8"/>
      <c r="IRR8"/>
      <c r="IRS8"/>
      <c r="IRT8"/>
      <c r="IRU8"/>
      <c r="IRV8"/>
      <c r="IRW8"/>
      <c r="IRX8"/>
      <c r="IRY8"/>
      <c r="IRZ8"/>
      <c r="ISA8"/>
      <c r="ISB8"/>
      <c r="ISC8"/>
      <c r="ISD8"/>
      <c r="ISE8"/>
      <c r="ISF8"/>
      <c r="ISG8"/>
      <c r="ISH8"/>
      <c r="ISI8"/>
      <c r="ISJ8"/>
      <c r="ISK8"/>
      <c r="ISL8"/>
      <c r="ISM8"/>
      <c r="ISN8"/>
      <c r="ISO8"/>
      <c r="ISP8"/>
      <c r="ISQ8"/>
      <c r="ISR8"/>
      <c r="ISS8"/>
      <c r="IST8"/>
      <c r="ISU8"/>
      <c r="ISV8"/>
      <c r="ISW8"/>
      <c r="ISX8"/>
      <c r="ISY8"/>
      <c r="ISZ8"/>
      <c r="ITA8"/>
      <c r="ITB8"/>
      <c r="ITC8"/>
      <c r="ITD8"/>
      <c r="ITE8"/>
      <c r="ITF8"/>
      <c r="ITG8"/>
      <c r="ITH8"/>
      <c r="ITI8"/>
      <c r="ITJ8"/>
      <c r="ITK8"/>
      <c r="ITL8"/>
      <c r="ITM8"/>
      <c r="ITN8"/>
      <c r="ITO8"/>
      <c r="ITP8"/>
      <c r="ITQ8"/>
      <c r="ITR8"/>
      <c r="ITS8"/>
      <c r="ITT8"/>
      <c r="ITU8"/>
      <c r="ITV8"/>
      <c r="ITW8"/>
      <c r="ITX8"/>
      <c r="ITY8"/>
      <c r="ITZ8"/>
      <c r="IUA8"/>
      <c r="IUB8"/>
      <c r="IUC8"/>
      <c r="IUD8"/>
      <c r="IUE8"/>
      <c r="IUF8"/>
      <c r="IUG8"/>
      <c r="IUH8"/>
      <c r="IUI8"/>
      <c r="IUJ8"/>
      <c r="IUK8"/>
      <c r="IUL8"/>
      <c r="IUM8"/>
      <c r="IUN8"/>
      <c r="IUO8"/>
      <c r="IUP8"/>
      <c r="IUQ8"/>
      <c r="IUR8"/>
      <c r="IUS8"/>
      <c r="IUT8"/>
      <c r="IUU8"/>
      <c r="IUV8"/>
      <c r="IUW8"/>
      <c r="IUX8"/>
      <c r="IUY8"/>
      <c r="IUZ8"/>
      <c r="IVA8"/>
      <c r="IVB8"/>
      <c r="IVC8"/>
      <c r="IVD8"/>
      <c r="IVE8"/>
      <c r="IVF8"/>
      <c r="IVG8"/>
      <c r="IVH8"/>
      <c r="IVI8"/>
      <c r="IVJ8"/>
      <c r="IVK8"/>
      <c r="IVL8"/>
      <c r="IVM8"/>
      <c r="IVN8"/>
      <c r="IVO8"/>
      <c r="IVP8"/>
      <c r="IVQ8"/>
      <c r="IVR8"/>
      <c r="IVS8"/>
      <c r="IVT8"/>
      <c r="IVU8"/>
      <c r="IVV8"/>
      <c r="IVW8"/>
      <c r="IVX8"/>
      <c r="IVY8"/>
      <c r="IVZ8"/>
      <c r="IWA8"/>
      <c r="IWB8"/>
      <c r="IWC8"/>
      <c r="IWD8"/>
      <c r="IWE8"/>
      <c r="IWF8"/>
      <c r="IWG8"/>
      <c r="IWH8"/>
      <c r="IWI8"/>
      <c r="IWJ8"/>
      <c r="IWK8"/>
      <c r="IWL8"/>
      <c r="IWM8"/>
      <c r="IWN8"/>
      <c r="IWO8"/>
      <c r="IWP8"/>
      <c r="IWQ8"/>
      <c r="IWR8"/>
      <c r="IWS8"/>
      <c r="IWT8"/>
      <c r="IWU8"/>
      <c r="IWV8"/>
      <c r="IWW8"/>
      <c r="IWX8"/>
      <c r="IWY8"/>
      <c r="IWZ8"/>
      <c r="IXA8"/>
      <c r="IXB8"/>
      <c r="IXC8"/>
      <c r="IXD8"/>
      <c r="IXE8"/>
      <c r="IXF8"/>
      <c r="IXG8"/>
      <c r="IXH8"/>
      <c r="IXI8"/>
      <c r="IXJ8"/>
      <c r="IXK8"/>
      <c r="IXL8"/>
      <c r="IXM8"/>
      <c r="IXN8"/>
      <c r="IXO8"/>
      <c r="IXP8"/>
      <c r="IXQ8"/>
      <c r="IXR8"/>
      <c r="IXS8"/>
      <c r="IXT8"/>
      <c r="IXU8"/>
      <c r="IXV8"/>
      <c r="IXW8"/>
      <c r="IXX8"/>
      <c r="IXY8"/>
      <c r="IXZ8"/>
      <c r="IYA8"/>
      <c r="IYB8"/>
      <c r="IYC8"/>
      <c r="IYD8"/>
      <c r="IYE8"/>
      <c r="IYF8"/>
      <c r="IYG8"/>
      <c r="IYH8"/>
      <c r="IYI8"/>
      <c r="IYJ8"/>
      <c r="IYK8"/>
      <c r="IYL8"/>
      <c r="IYM8"/>
      <c r="IYN8"/>
      <c r="IYO8"/>
      <c r="IYP8"/>
      <c r="IYQ8"/>
      <c r="IYR8"/>
      <c r="IYS8"/>
      <c r="IYT8"/>
      <c r="IYU8"/>
      <c r="IYV8"/>
      <c r="IYW8"/>
      <c r="IYX8"/>
      <c r="IYY8"/>
      <c r="IYZ8"/>
      <c r="IZA8"/>
      <c r="IZB8"/>
      <c r="IZC8"/>
      <c r="IZD8"/>
      <c r="IZE8"/>
      <c r="IZF8"/>
      <c r="IZG8"/>
      <c r="IZH8"/>
      <c r="IZI8"/>
      <c r="IZJ8"/>
      <c r="IZK8"/>
      <c r="IZL8"/>
      <c r="IZM8"/>
      <c r="IZN8"/>
      <c r="IZO8"/>
      <c r="IZP8"/>
      <c r="IZQ8"/>
      <c r="IZR8"/>
      <c r="IZS8"/>
      <c r="IZT8"/>
      <c r="IZU8"/>
      <c r="IZV8"/>
      <c r="IZW8"/>
      <c r="IZX8"/>
      <c r="IZY8"/>
      <c r="IZZ8"/>
      <c r="JAA8"/>
      <c r="JAB8"/>
      <c r="JAC8"/>
      <c r="JAD8"/>
      <c r="JAE8"/>
      <c r="JAF8"/>
      <c r="JAG8"/>
      <c r="JAH8"/>
      <c r="JAI8"/>
      <c r="JAJ8"/>
      <c r="JAK8"/>
      <c r="JAL8"/>
      <c r="JAM8"/>
      <c r="JAN8"/>
      <c r="JAO8"/>
      <c r="JAP8"/>
      <c r="JAQ8"/>
      <c r="JAR8"/>
      <c r="JAS8"/>
      <c r="JAT8"/>
      <c r="JAU8"/>
      <c r="JAV8"/>
      <c r="JAW8"/>
      <c r="JAX8"/>
      <c r="JAY8"/>
      <c r="JAZ8"/>
      <c r="JBA8"/>
      <c r="JBB8"/>
      <c r="JBC8"/>
      <c r="JBD8"/>
      <c r="JBE8"/>
      <c r="JBF8"/>
      <c r="JBG8"/>
      <c r="JBH8"/>
      <c r="JBI8"/>
      <c r="JBJ8"/>
      <c r="JBK8"/>
      <c r="JBL8"/>
      <c r="JBM8"/>
      <c r="JBN8"/>
      <c r="JBO8"/>
      <c r="JBP8"/>
      <c r="JBQ8"/>
      <c r="JBR8"/>
      <c r="JBS8"/>
      <c r="JBT8"/>
      <c r="JBU8"/>
      <c r="JBV8"/>
      <c r="JBW8"/>
      <c r="JBX8"/>
      <c r="JBY8"/>
      <c r="JBZ8"/>
      <c r="JCA8"/>
      <c r="JCB8"/>
      <c r="JCC8"/>
      <c r="JCD8"/>
      <c r="JCE8"/>
      <c r="JCF8"/>
      <c r="JCG8"/>
      <c r="JCH8"/>
      <c r="JCI8"/>
      <c r="JCJ8"/>
      <c r="JCK8"/>
      <c r="JCL8"/>
      <c r="JCM8"/>
      <c r="JCN8"/>
      <c r="JCO8"/>
      <c r="JCP8"/>
      <c r="JCQ8"/>
      <c r="JCR8"/>
      <c r="JCS8"/>
      <c r="JCT8"/>
      <c r="JCU8"/>
      <c r="JCV8"/>
      <c r="JCW8"/>
      <c r="JCX8"/>
      <c r="JCY8"/>
      <c r="JCZ8"/>
      <c r="JDA8"/>
      <c r="JDB8"/>
      <c r="JDC8"/>
      <c r="JDD8"/>
      <c r="JDE8"/>
      <c r="JDF8"/>
      <c r="JDG8"/>
      <c r="JDH8"/>
      <c r="JDI8"/>
      <c r="JDJ8"/>
      <c r="JDK8"/>
      <c r="JDL8"/>
      <c r="JDM8"/>
      <c r="JDN8"/>
      <c r="JDO8"/>
      <c r="JDP8"/>
      <c r="JDQ8"/>
      <c r="JDR8"/>
      <c r="JDS8"/>
      <c r="JDT8"/>
      <c r="JDU8"/>
      <c r="JDV8"/>
      <c r="JDW8"/>
      <c r="JDX8"/>
      <c r="JDY8"/>
      <c r="JDZ8"/>
      <c r="JEA8"/>
      <c r="JEB8"/>
      <c r="JEC8"/>
      <c r="JED8"/>
      <c r="JEE8"/>
      <c r="JEF8"/>
      <c r="JEG8"/>
      <c r="JEH8"/>
      <c r="JEI8"/>
      <c r="JEJ8"/>
      <c r="JEK8"/>
      <c r="JEL8"/>
      <c r="JEM8"/>
      <c r="JEN8"/>
      <c r="JEO8"/>
      <c r="JEP8"/>
      <c r="JEQ8"/>
      <c r="JER8"/>
      <c r="JES8"/>
      <c r="JET8"/>
      <c r="JEU8"/>
      <c r="JEV8"/>
      <c r="JEW8"/>
      <c r="JEX8"/>
      <c r="JEY8"/>
      <c r="JEZ8"/>
      <c r="JFA8"/>
      <c r="JFB8"/>
      <c r="JFC8"/>
      <c r="JFD8"/>
      <c r="JFE8"/>
      <c r="JFF8"/>
      <c r="JFG8"/>
      <c r="JFH8"/>
      <c r="JFI8"/>
      <c r="JFJ8"/>
      <c r="JFK8"/>
      <c r="JFL8"/>
      <c r="JFM8"/>
      <c r="JFN8"/>
      <c r="JFO8"/>
      <c r="JFP8"/>
      <c r="JFQ8"/>
      <c r="JFR8"/>
      <c r="JFS8"/>
      <c r="JFT8"/>
      <c r="JFU8"/>
      <c r="JFV8"/>
      <c r="JFW8"/>
      <c r="JFX8"/>
      <c r="JFY8"/>
      <c r="JFZ8"/>
      <c r="JGA8"/>
      <c r="JGB8"/>
      <c r="JGC8"/>
      <c r="JGD8"/>
      <c r="JGE8"/>
      <c r="JGF8"/>
      <c r="JGG8"/>
      <c r="JGH8"/>
      <c r="JGI8"/>
      <c r="JGJ8"/>
      <c r="JGK8"/>
      <c r="JGL8"/>
      <c r="JGM8"/>
      <c r="JGN8"/>
      <c r="JGO8"/>
      <c r="JGP8"/>
      <c r="JGQ8"/>
      <c r="JGR8"/>
      <c r="JGS8"/>
      <c r="JGT8"/>
      <c r="JGU8"/>
      <c r="JGV8"/>
      <c r="JGW8"/>
      <c r="JGX8"/>
      <c r="JGY8"/>
      <c r="JGZ8"/>
      <c r="JHA8"/>
      <c r="JHB8"/>
      <c r="JHC8"/>
      <c r="JHD8"/>
      <c r="JHE8"/>
      <c r="JHF8"/>
      <c r="JHG8"/>
      <c r="JHH8"/>
      <c r="JHI8"/>
      <c r="JHJ8"/>
      <c r="JHK8"/>
      <c r="JHL8"/>
      <c r="JHM8"/>
      <c r="JHN8"/>
      <c r="JHO8"/>
      <c r="JHP8"/>
      <c r="JHQ8"/>
      <c r="JHR8"/>
      <c r="JHS8"/>
      <c r="JHT8"/>
      <c r="JHU8"/>
      <c r="JHV8"/>
      <c r="JHW8"/>
      <c r="JHX8"/>
      <c r="JHY8"/>
      <c r="JHZ8"/>
      <c r="JIA8"/>
      <c r="JIB8"/>
      <c r="JIC8"/>
      <c r="JID8"/>
      <c r="JIE8"/>
      <c r="JIF8"/>
      <c r="JIG8"/>
      <c r="JIH8"/>
      <c r="JII8"/>
      <c r="JIJ8"/>
      <c r="JIK8"/>
      <c r="JIL8"/>
      <c r="JIM8"/>
      <c r="JIN8"/>
      <c r="JIO8"/>
      <c r="JIP8"/>
      <c r="JIQ8"/>
      <c r="JIR8"/>
      <c r="JIS8"/>
      <c r="JIT8"/>
      <c r="JIU8"/>
      <c r="JIV8"/>
      <c r="JIW8"/>
      <c r="JIX8"/>
      <c r="JIY8"/>
      <c r="JIZ8"/>
      <c r="JJA8"/>
      <c r="JJB8"/>
      <c r="JJC8"/>
      <c r="JJD8"/>
      <c r="JJE8"/>
      <c r="JJF8"/>
      <c r="JJG8"/>
      <c r="JJH8"/>
      <c r="JJI8"/>
      <c r="JJJ8"/>
      <c r="JJK8"/>
      <c r="JJL8"/>
      <c r="JJM8"/>
      <c r="JJN8"/>
      <c r="JJO8"/>
      <c r="JJP8"/>
      <c r="JJQ8"/>
      <c r="JJR8"/>
      <c r="JJS8"/>
      <c r="JJT8"/>
      <c r="JJU8"/>
      <c r="JJV8"/>
      <c r="JJW8"/>
      <c r="JJX8"/>
      <c r="JJY8"/>
      <c r="JJZ8"/>
      <c r="JKA8"/>
      <c r="JKB8"/>
      <c r="JKC8"/>
      <c r="JKD8"/>
      <c r="JKE8"/>
      <c r="JKF8"/>
      <c r="JKG8"/>
      <c r="JKH8"/>
      <c r="JKI8"/>
      <c r="JKJ8"/>
      <c r="JKK8"/>
      <c r="JKL8"/>
      <c r="JKM8"/>
      <c r="JKN8"/>
      <c r="JKO8"/>
      <c r="JKP8"/>
      <c r="JKQ8"/>
      <c r="JKR8"/>
      <c r="JKS8"/>
      <c r="JKT8"/>
      <c r="JKU8"/>
      <c r="JKV8"/>
      <c r="JKW8"/>
      <c r="JKX8"/>
      <c r="JKY8"/>
      <c r="JKZ8"/>
      <c r="JLA8"/>
      <c r="JLB8"/>
      <c r="JLC8"/>
      <c r="JLD8"/>
      <c r="JLE8"/>
      <c r="JLF8"/>
      <c r="JLG8"/>
      <c r="JLH8"/>
      <c r="JLI8"/>
      <c r="JLJ8"/>
      <c r="JLK8"/>
      <c r="JLL8"/>
      <c r="JLM8"/>
      <c r="JLN8"/>
      <c r="JLO8"/>
      <c r="JLP8"/>
      <c r="JLQ8"/>
      <c r="JLR8"/>
      <c r="JLS8"/>
      <c r="JLT8"/>
      <c r="JLU8"/>
      <c r="JLV8"/>
      <c r="JLW8"/>
      <c r="JLX8"/>
      <c r="JLY8"/>
      <c r="JLZ8"/>
      <c r="JMA8"/>
      <c r="JMB8"/>
      <c r="JMC8"/>
      <c r="JMD8"/>
      <c r="JME8"/>
      <c r="JMF8"/>
      <c r="JMG8"/>
      <c r="JMH8"/>
      <c r="JMI8"/>
      <c r="JMJ8"/>
      <c r="JMK8"/>
      <c r="JML8"/>
      <c r="JMM8"/>
      <c r="JMN8"/>
      <c r="JMO8"/>
      <c r="JMP8"/>
      <c r="JMQ8"/>
      <c r="JMR8"/>
      <c r="JMS8"/>
      <c r="JMT8"/>
      <c r="JMU8"/>
      <c r="JMV8"/>
      <c r="JMW8"/>
      <c r="JMX8"/>
      <c r="JMY8"/>
      <c r="JMZ8"/>
      <c r="JNA8"/>
      <c r="JNB8"/>
      <c r="JNC8"/>
      <c r="JND8"/>
      <c r="JNE8"/>
      <c r="JNF8"/>
      <c r="JNG8"/>
      <c r="JNH8"/>
      <c r="JNI8"/>
      <c r="JNJ8"/>
      <c r="JNK8"/>
      <c r="JNL8"/>
      <c r="JNM8"/>
      <c r="JNN8"/>
      <c r="JNO8"/>
      <c r="JNP8"/>
      <c r="JNQ8"/>
      <c r="JNR8"/>
      <c r="JNS8"/>
      <c r="JNT8"/>
      <c r="JNU8"/>
      <c r="JNV8"/>
      <c r="JNW8"/>
      <c r="JNX8"/>
      <c r="JNY8"/>
      <c r="JNZ8"/>
      <c r="JOA8"/>
      <c r="JOB8"/>
      <c r="JOC8"/>
      <c r="JOD8"/>
      <c r="JOE8"/>
      <c r="JOF8"/>
      <c r="JOG8"/>
      <c r="JOH8"/>
      <c r="JOI8"/>
      <c r="JOJ8"/>
      <c r="JOK8"/>
      <c r="JOL8"/>
      <c r="JOM8"/>
      <c r="JON8"/>
      <c r="JOO8"/>
      <c r="JOP8"/>
      <c r="JOQ8"/>
      <c r="JOR8"/>
      <c r="JOS8"/>
      <c r="JOT8"/>
      <c r="JOU8"/>
      <c r="JOV8"/>
      <c r="JOW8"/>
      <c r="JOX8"/>
      <c r="JOY8"/>
      <c r="JOZ8"/>
      <c r="JPA8"/>
      <c r="JPB8"/>
      <c r="JPC8"/>
      <c r="JPD8"/>
      <c r="JPE8"/>
      <c r="JPF8"/>
      <c r="JPG8"/>
      <c r="JPH8"/>
      <c r="JPI8"/>
      <c r="JPJ8"/>
      <c r="JPK8"/>
      <c r="JPL8"/>
      <c r="JPM8"/>
      <c r="JPN8"/>
      <c r="JPO8"/>
      <c r="JPP8"/>
      <c r="JPQ8"/>
      <c r="JPR8"/>
      <c r="JPS8"/>
      <c r="JPT8"/>
      <c r="JPU8"/>
      <c r="JPV8"/>
      <c r="JPW8"/>
      <c r="JPX8"/>
      <c r="JPY8"/>
      <c r="JPZ8"/>
      <c r="JQA8"/>
      <c r="JQB8"/>
      <c r="JQC8"/>
      <c r="JQD8"/>
      <c r="JQE8"/>
      <c r="JQF8"/>
      <c r="JQG8"/>
      <c r="JQH8"/>
      <c r="JQI8"/>
      <c r="JQJ8"/>
      <c r="JQK8"/>
      <c r="JQL8"/>
      <c r="JQM8"/>
      <c r="JQN8"/>
      <c r="JQO8"/>
      <c r="JQP8"/>
      <c r="JQQ8"/>
      <c r="JQR8"/>
      <c r="JQS8"/>
      <c r="JQT8"/>
      <c r="JQU8"/>
      <c r="JQV8"/>
      <c r="JQW8"/>
      <c r="JQX8"/>
      <c r="JQY8"/>
      <c r="JQZ8"/>
      <c r="JRA8"/>
      <c r="JRB8"/>
      <c r="JRC8"/>
      <c r="JRD8"/>
      <c r="JRE8"/>
      <c r="JRF8"/>
      <c r="JRG8"/>
      <c r="JRH8"/>
      <c r="JRI8"/>
      <c r="JRJ8"/>
      <c r="JRK8"/>
      <c r="JRL8"/>
      <c r="JRM8"/>
      <c r="JRN8"/>
      <c r="JRO8"/>
      <c r="JRP8"/>
      <c r="JRQ8"/>
      <c r="JRR8"/>
      <c r="JRS8"/>
      <c r="JRT8"/>
      <c r="JRU8"/>
      <c r="JRV8"/>
      <c r="JRW8"/>
      <c r="JRX8"/>
      <c r="JRY8"/>
      <c r="JRZ8"/>
      <c r="JSA8"/>
      <c r="JSB8"/>
      <c r="JSC8"/>
      <c r="JSD8"/>
      <c r="JSE8"/>
      <c r="JSF8"/>
      <c r="JSG8"/>
      <c r="JSH8"/>
      <c r="JSI8"/>
      <c r="JSJ8"/>
      <c r="JSK8"/>
      <c r="JSL8"/>
      <c r="JSM8"/>
      <c r="JSN8"/>
      <c r="JSO8"/>
      <c r="JSP8"/>
      <c r="JSQ8"/>
      <c r="JSR8"/>
      <c r="JSS8"/>
      <c r="JST8"/>
      <c r="JSU8"/>
      <c r="JSV8"/>
      <c r="JSW8"/>
      <c r="JSX8"/>
      <c r="JSY8"/>
      <c r="JSZ8"/>
      <c r="JTA8"/>
      <c r="JTB8"/>
      <c r="JTC8"/>
      <c r="JTD8"/>
      <c r="JTE8"/>
      <c r="JTF8"/>
      <c r="JTG8"/>
      <c r="JTH8"/>
      <c r="JTI8"/>
      <c r="JTJ8"/>
      <c r="JTK8"/>
      <c r="JTL8"/>
      <c r="JTM8"/>
      <c r="JTN8"/>
      <c r="JTO8"/>
      <c r="JTP8"/>
      <c r="JTQ8"/>
      <c r="JTR8"/>
      <c r="JTS8"/>
      <c r="JTT8"/>
      <c r="JTU8"/>
      <c r="JTV8"/>
      <c r="JTW8"/>
      <c r="JTX8"/>
      <c r="JTY8"/>
      <c r="JTZ8"/>
      <c r="JUA8"/>
      <c r="JUB8"/>
      <c r="JUC8"/>
      <c r="JUD8"/>
      <c r="JUE8"/>
      <c r="JUF8"/>
      <c r="JUG8"/>
      <c r="JUH8"/>
      <c r="JUI8"/>
      <c r="JUJ8"/>
      <c r="JUK8"/>
      <c r="JUL8"/>
      <c r="JUM8"/>
      <c r="JUN8"/>
      <c r="JUO8"/>
      <c r="JUP8"/>
      <c r="JUQ8"/>
      <c r="JUR8"/>
      <c r="JUS8"/>
      <c r="JUT8"/>
      <c r="JUU8"/>
      <c r="JUV8"/>
      <c r="JUW8"/>
      <c r="JUX8"/>
      <c r="JUY8"/>
      <c r="JUZ8"/>
      <c r="JVA8"/>
      <c r="JVB8"/>
      <c r="JVC8"/>
      <c r="JVD8"/>
      <c r="JVE8"/>
      <c r="JVF8"/>
      <c r="JVG8"/>
      <c r="JVH8"/>
      <c r="JVI8"/>
      <c r="JVJ8"/>
      <c r="JVK8"/>
      <c r="JVL8"/>
      <c r="JVM8"/>
      <c r="JVN8"/>
      <c r="JVO8"/>
      <c r="JVP8"/>
      <c r="JVQ8"/>
      <c r="JVR8"/>
      <c r="JVS8"/>
      <c r="JVT8"/>
      <c r="JVU8"/>
      <c r="JVV8"/>
      <c r="JVW8"/>
      <c r="JVX8"/>
      <c r="JVY8"/>
      <c r="JVZ8"/>
      <c r="JWA8"/>
      <c r="JWB8"/>
      <c r="JWC8"/>
      <c r="JWD8"/>
      <c r="JWE8"/>
      <c r="JWF8"/>
      <c r="JWG8"/>
      <c r="JWH8"/>
      <c r="JWI8"/>
      <c r="JWJ8"/>
      <c r="JWK8"/>
      <c r="JWL8"/>
      <c r="JWM8"/>
      <c r="JWN8"/>
      <c r="JWO8"/>
      <c r="JWP8"/>
      <c r="JWQ8"/>
      <c r="JWR8"/>
      <c r="JWS8"/>
      <c r="JWT8"/>
      <c r="JWU8"/>
      <c r="JWV8"/>
      <c r="JWW8"/>
      <c r="JWX8"/>
      <c r="JWY8"/>
      <c r="JWZ8"/>
      <c r="JXA8"/>
      <c r="JXB8"/>
      <c r="JXC8"/>
      <c r="JXD8"/>
      <c r="JXE8"/>
      <c r="JXF8"/>
      <c r="JXG8"/>
      <c r="JXH8"/>
      <c r="JXI8"/>
      <c r="JXJ8"/>
      <c r="JXK8"/>
      <c r="JXL8"/>
      <c r="JXM8"/>
      <c r="JXN8"/>
      <c r="JXO8"/>
      <c r="JXP8"/>
      <c r="JXQ8"/>
      <c r="JXR8"/>
      <c r="JXS8"/>
      <c r="JXT8"/>
      <c r="JXU8"/>
      <c r="JXV8"/>
      <c r="JXW8"/>
      <c r="JXX8"/>
      <c r="JXY8"/>
      <c r="JXZ8"/>
      <c r="JYA8"/>
      <c r="JYB8"/>
      <c r="JYC8"/>
      <c r="JYD8"/>
      <c r="JYE8"/>
      <c r="JYF8"/>
      <c r="JYG8"/>
      <c r="JYH8"/>
      <c r="JYI8"/>
      <c r="JYJ8"/>
      <c r="JYK8"/>
      <c r="JYL8"/>
      <c r="JYM8"/>
      <c r="JYN8"/>
      <c r="JYO8"/>
      <c r="JYP8"/>
      <c r="JYQ8"/>
      <c r="JYR8"/>
      <c r="JYS8"/>
      <c r="JYT8"/>
      <c r="JYU8"/>
      <c r="JYV8"/>
      <c r="JYW8"/>
      <c r="JYX8"/>
      <c r="JYY8"/>
      <c r="JYZ8"/>
      <c r="JZA8"/>
      <c r="JZB8"/>
      <c r="JZC8"/>
      <c r="JZD8"/>
      <c r="JZE8"/>
      <c r="JZF8"/>
      <c r="JZG8"/>
      <c r="JZH8"/>
      <c r="JZI8"/>
      <c r="JZJ8"/>
      <c r="JZK8"/>
      <c r="JZL8"/>
      <c r="JZM8"/>
      <c r="JZN8"/>
      <c r="JZO8"/>
      <c r="JZP8"/>
      <c r="JZQ8"/>
      <c r="JZR8"/>
      <c r="JZS8"/>
      <c r="JZT8"/>
      <c r="JZU8"/>
      <c r="JZV8"/>
      <c r="JZW8"/>
      <c r="JZX8"/>
      <c r="JZY8"/>
      <c r="JZZ8"/>
      <c r="KAA8"/>
      <c r="KAB8"/>
      <c r="KAC8"/>
      <c r="KAD8"/>
      <c r="KAE8"/>
      <c r="KAF8"/>
      <c r="KAG8"/>
      <c r="KAH8"/>
      <c r="KAI8"/>
      <c r="KAJ8"/>
      <c r="KAK8"/>
      <c r="KAL8"/>
      <c r="KAM8"/>
      <c r="KAN8"/>
      <c r="KAO8"/>
      <c r="KAP8"/>
      <c r="KAQ8"/>
      <c r="KAR8"/>
      <c r="KAS8"/>
      <c r="KAT8"/>
      <c r="KAU8"/>
      <c r="KAV8"/>
      <c r="KAW8"/>
      <c r="KAX8"/>
      <c r="KAY8"/>
      <c r="KAZ8"/>
      <c r="KBA8"/>
      <c r="KBB8"/>
      <c r="KBC8"/>
      <c r="KBD8"/>
      <c r="KBE8"/>
      <c r="KBF8"/>
      <c r="KBG8"/>
      <c r="KBH8"/>
      <c r="KBI8"/>
      <c r="KBJ8"/>
      <c r="KBK8"/>
      <c r="KBL8"/>
      <c r="KBM8"/>
      <c r="KBN8"/>
      <c r="KBO8"/>
      <c r="KBP8"/>
      <c r="KBQ8"/>
      <c r="KBR8"/>
      <c r="KBS8"/>
      <c r="KBT8"/>
      <c r="KBU8"/>
      <c r="KBV8"/>
      <c r="KBW8"/>
      <c r="KBX8"/>
      <c r="KBY8"/>
      <c r="KBZ8"/>
      <c r="KCA8"/>
      <c r="KCB8"/>
      <c r="KCC8"/>
      <c r="KCD8"/>
      <c r="KCE8"/>
      <c r="KCF8"/>
      <c r="KCG8"/>
      <c r="KCH8"/>
      <c r="KCI8"/>
      <c r="KCJ8"/>
      <c r="KCK8"/>
      <c r="KCL8"/>
      <c r="KCM8"/>
      <c r="KCN8"/>
      <c r="KCO8"/>
      <c r="KCP8"/>
      <c r="KCQ8"/>
      <c r="KCR8"/>
      <c r="KCS8"/>
      <c r="KCT8"/>
      <c r="KCU8"/>
      <c r="KCV8"/>
      <c r="KCW8"/>
      <c r="KCX8"/>
      <c r="KCY8"/>
      <c r="KCZ8"/>
      <c r="KDA8"/>
      <c r="KDB8"/>
      <c r="KDC8"/>
      <c r="KDD8"/>
      <c r="KDE8"/>
      <c r="KDF8"/>
      <c r="KDG8"/>
      <c r="KDH8"/>
      <c r="KDI8"/>
      <c r="KDJ8"/>
      <c r="KDK8"/>
      <c r="KDL8"/>
      <c r="KDM8"/>
      <c r="KDN8"/>
      <c r="KDO8"/>
      <c r="KDP8"/>
      <c r="KDQ8"/>
      <c r="KDR8"/>
      <c r="KDS8"/>
      <c r="KDT8"/>
      <c r="KDU8"/>
      <c r="KDV8"/>
      <c r="KDW8"/>
      <c r="KDX8"/>
      <c r="KDY8"/>
      <c r="KDZ8"/>
      <c r="KEA8"/>
      <c r="KEB8"/>
      <c r="KEC8"/>
      <c r="KED8"/>
      <c r="KEE8"/>
      <c r="KEF8"/>
      <c r="KEG8"/>
      <c r="KEH8"/>
      <c r="KEI8"/>
      <c r="KEJ8"/>
      <c r="KEK8"/>
      <c r="KEL8"/>
      <c r="KEM8"/>
      <c r="KEN8"/>
      <c r="KEO8"/>
      <c r="KEP8"/>
      <c r="KEQ8"/>
      <c r="KER8"/>
      <c r="KES8"/>
      <c r="KET8"/>
      <c r="KEU8"/>
      <c r="KEV8"/>
      <c r="KEW8"/>
      <c r="KEX8"/>
      <c r="KEY8"/>
      <c r="KEZ8"/>
      <c r="KFA8"/>
      <c r="KFB8"/>
      <c r="KFC8"/>
      <c r="KFD8"/>
      <c r="KFE8"/>
      <c r="KFF8"/>
      <c r="KFG8"/>
      <c r="KFH8"/>
      <c r="KFI8"/>
      <c r="KFJ8"/>
      <c r="KFK8"/>
      <c r="KFL8"/>
      <c r="KFM8"/>
      <c r="KFN8"/>
      <c r="KFO8"/>
      <c r="KFP8"/>
      <c r="KFQ8"/>
      <c r="KFR8"/>
      <c r="KFS8"/>
      <c r="KFT8"/>
      <c r="KFU8"/>
      <c r="KFV8"/>
      <c r="KFW8"/>
      <c r="KFX8"/>
      <c r="KFY8"/>
      <c r="KFZ8"/>
      <c r="KGA8"/>
      <c r="KGB8"/>
      <c r="KGC8"/>
      <c r="KGD8"/>
      <c r="KGE8"/>
      <c r="KGF8"/>
      <c r="KGG8"/>
      <c r="KGH8"/>
      <c r="KGI8"/>
      <c r="KGJ8"/>
      <c r="KGK8"/>
      <c r="KGL8"/>
      <c r="KGM8"/>
      <c r="KGN8"/>
      <c r="KGO8"/>
      <c r="KGP8"/>
      <c r="KGQ8"/>
      <c r="KGR8"/>
      <c r="KGS8"/>
      <c r="KGT8"/>
      <c r="KGU8"/>
      <c r="KGV8"/>
      <c r="KGW8"/>
      <c r="KGX8"/>
      <c r="KGY8"/>
      <c r="KGZ8"/>
      <c r="KHA8"/>
      <c r="KHB8"/>
      <c r="KHC8"/>
      <c r="KHD8"/>
      <c r="KHE8"/>
      <c r="KHF8"/>
      <c r="KHG8"/>
      <c r="KHH8"/>
      <c r="KHI8"/>
      <c r="KHJ8"/>
      <c r="KHK8"/>
      <c r="KHL8"/>
      <c r="KHM8"/>
      <c r="KHN8"/>
      <c r="KHO8"/>
      <c r="KHP8"/>
      <c r="KHQ8"/>
      <c r="KHR8"/>
      <c r="KHS8"/>
      <c r="KHT8"/>
      <c r="KHU8"/>
      <c r="KHV8"/>
      <c r="KHW8"/>
      <c r="KHX8"/>
      <c r="KHY8"/>
      <c r="KHZ8"/>
      <c r="KIA8"/>
      <c r="KIB8"/>
      <c r="KIC8"/>
      <c r="KID8"/>
      <c r="KIE8"/>
      <c r="KIF8"/>
      <c r="KIG8"/>
      <c r="KIH8"/>
      <c r="KII8"/>
      <c r="KIJ8"/>
      <c r="KIK8"/>
      <c r="KIL8"/>
      <c r="KIM8"/>
      <c r="KIN8"/>
      <c r="KIO8"/>
      <c r="KIP8"/>
      <c r="KIQ8"/>
      <c r="KIR8"/>
      <c r="KIS8"/>
      <c r="KIT8"/>
      <c r="KIU8"/>
      <c r="KIV8"/>
      <c r="KIW8"/>
      <c r="KIX8"/>
      <c r="KIY8"/>
      <c r="KIZ8"/>
      <c r="KJA8"/>
      <c r="KJB8"/>
      <c r="KJC8"/>
      <c r="KJD8"/>
      <c r="KJE8"/>
      <c r="KJF8"/>
      <c r="KJG8"/>
      <c r="KJH8"/>
      <c r="KJI8"/>
      <c r="KJJ8"/>
      <c r="KJK8"/>
      <c r="KJL8"/>
      <c r="KJM8"/>
      <c r="KJN8"/>
      <c r="KJO8"/>
      <c r="KJP8"/>
      <c r="KJQ8"/>
      <c r="KJR8"/>
      <c r="KJS8"/>
      <c r="KJT8"/>
      <c r="KJU8"/>
      <c r="KJV8"/>
      <c r="KJW8"/>
      <c r="KJX8"/>
      <c r="KJY8"/>
      <c r="KJZ8"/>
      <c r="KKA8"/>
      <c r="KKB8"/>
      <c r="KKC8"/>
      <c r="KKD8"/>
      <c r="KKE8"/>
      <c r="KKF8"/>
      <c r="KKG8"/>
      <c r="KKH8"/>
      <c r="KKI8"/>
      <c r="KKJ8"/>
      <c r="KKK8"/>
      <c r="KKL8"/>
      <c r="KKM8"/>
      <c r="KKN8"/>
      <c r="KKO8"/>
      <c r="KKP8"/>
      <c r="KKQ8"/>
      <c r="KKR8"/>
      <c r="KKS8"/>
      <c r="KKT8"/>
      <c r="KKU8"/>
      <c r="KKV8"/>
      <c r="KKW8"/>
      <c r="KKX8"/>
      <c r="KKY8"/>
      <c r="KKZ8"/>
      <c r="KLA8"/>
      <c r="KLB8"/>
      <c r="KLC8"/>
      <c r="KLD8"/>
      <c r="KLE8"/>
      <c r="KLF8"/>
      <c r="KLG8"/>
      <c r="KLH8"/>
      <c r="KLI8"/>
      <c r="KLJ8"/>
      <c r="KLK8"/>
      <c r="KLL8"/>
      <c r="KLM8"/>
      <c r="KLN8"/>
      <c r="KLO8"/>
      <c r="KLP8"/>
      <c r="KLQ8"/>
      <c r="KLR8"/>
      <c r="KLS8"/>
      <c r="KLT8"/>
      <c r="KLU8"/>
      <c r="KLV8"/>
      <c r="KLW8"/>
      <c r="KLX8"/>
      <c r="KLY8"/>
      <c r="KLZ8"/>
      <c r="KMA8"/>
      <c r="KMB8"/>
      <c r="KMC8"/>
      <c r="KMD8"/>
      <c r="KME8"/>
      <c r="KMF8"/>
      <c r="KMG8"/>
      <c r="KMH8"/>
      <c r="KMI8"/>
      <c r="KMJ8"/>
      <c r="KMK8"/>
      <c r="KML8"/>
      <c r="KMM8"/>
      <c r="KMN8"/>
      <c r="KMO8"/>
      <c r="KMP8"/>
      <c r="KMQ8"/>
      <c r="KMR8"/>
      <c r="KMS8"/>
      <c r="KMT8"/>
      <c r="KMU8"/>
      <c r="KMV8"/>
      <c r="KMW8"/>
      <c r="KMX8"/>
      <c r="KMY8"/>
      <c r="KMZ8"/>
      <c r="KNA8"/>
      <c r="KNB8"/>
      <c r="KNC8"/>
      <c r="KND8"/>
      <c r="KNE8"/>
      <c r="KNF8"/>
      <c r="KNG8"/>
      <c r="KNH8"/>
      <c r="KNI8"/>
      <c r="KNJ8"/>
      <c r="KNK8"/>
      <c r="KNL8"/>
      <c r="KNM8"/>
      <c r="KNN8"/>
      <c r="KNO8"/>
      <c r="KNP8"/>
      <c r="KNQ8"/>
      <c r="KNR8"/>
      <c r="KNS8"/>
      <c r="KNT8"/>
      <c r="KNU8"/>
      <c r="KNV8"/>
      <c r="KNW8"/>
      <c r="KNX8"/>
      <c r="KNY8"/>
      <c r="KNZ8"/>
      <c r="KOA8"/>
      <c r="KOB8"/>
      <c r="KOC8"/>
      <c r="KOD8"/>
      <c r="KOE8"/>
      <c r="KOF8"/>
      <c r="KOG8"/>
      <c r="KOH8"/>
      <c r="KOI8"/>
      <c r="KOJ8"/>
      <c r="KOK8"/>
      <c r="KOL8"/>
      <c r="KOM8"/>
      <c r="KON8"/>
      <c r="KOO8"/>
      <c r="KOP8"/>
      <c r="KOQ8"/>
      <c r="KOR8"/>
      <c r="KOS8"/>
      <c r="KOT8"/>
      <c r="KOU8"/>
      <c r="KOV8"/>
      <c r="KOW8"/>
      <c r="KOX8"/>
      <c r="KOY8"/>
      <c r="KOZ8"/>
      <c r="KPA8"/>
      <c r="KPB8"/>
      <c r="KPC8"/>
      <c r="KPD8"/>
      <c r="KPE8"/>
      <c r="KPF8"/>
      <c r="KPG8"/>
      <c r="KPH8"/>
      <c r="KPI8"/>
      <c r="KPJ8"/>
      <c r="KPK8"/>
      <c r="KPL8"/>
      <c r="KPM8"/>
      <c r="KPN8"/>
      <c r="KPO8"/>
      <c r="KPP8"/>
      <c r="KPQ8"/>
      <c r="KPR8"/>
      <c r="KPS8"/>
      <c r="KPT8"/>
      <c r="KPU8"/>
      <c r="KPV8"/>
      <c r="KPW8"/>
      <c r="KPX8"/>
      <c r="KPY8"/>
      <c r="KPZ8"/>
      <c r="KQA8"/>
      <c r="KQB8"/>
      <c r="KQC8"/>
      <c r="KQD8"/>
      <c r="KQE8"/>
      <c r="KQF8"/>
      <c r="KQG8"/>
      <c r="KQH8"/>
      <c r="KQI8"/>
      <c r="KQJ8"/>
      <c r="KQK8"/>
      <c r="KQL8"/>
      <c r="KQM8"/>
      <c r="KQN8"/>
      <c r="KQO8"/>
      <c r="KQP8"/>
      <c r="KQQ8"/>
      <c r="KQR8"/>
      <c r="KQS8"/>
      <c r="KQT8"/>
      <c r="KQU8"/>
      <c r="KQV8"/>
      <c r="KQW8"/>
      <c r="KQX8"/>
      <c r="KQY8"/>
      <c r="KQZ8"/>
      <c r="KRA8"/>
      <c r="KRB8"/>
      <c r="KRC8"/>
      <c r="KRD8"/>
      <c r="KRE8"/>
      <c r="KRF8"/>
      <c r="KRG8"/>
      <c r="KRH8"/>
      <c r="KRI8"/>
      <c r="KRJ8"/>
      <c r="KRK8"/>
      <c r="KRL8"/>
      <c r="KRM8"/>
      <c r="KRN8"/>
      <c r="KRO8"/>
      <c r="KRP8"/>
      <c r="KRQ8"/>
      <c r="KRR8"/>
      <c r="KRS8"/>
      <c r="KRT8"/>
      <c r="KRU8"/>
      <c r="KRV8"/>
      <c r="KRW8"/>
      <c r="KRX8"/>
      <c r="KRY8"/>
      <c r="KRZ8"/>
      <c r="KSA8"/>
      <c r="KSB8"/>
      <c r="KSC8"/>
      <c r="KSD8"/>
      <c r="KSE8"/>
      <c r="KSF8"/>
      <c r="KSG8"/>
      <c r="KSH8"/>
      <c r="KSI8"/>
      <c r="KSJ8"/>
      <c r="KSK8"/>
      <c r="KSL8"/>
      <c r="KSM8"/>
      <c r="KSN8"/>
      <c r="KSO8"/>
      <c r="KSP8"/>
      <c r="KSQ8"/>
      <c r="KSR8"/>
      <c r="KSS8"/>
      <c r="KST8"/>
      <c r="KSU8"/>
      <c r="KSV8"/>
      <c r="KSW8"/>
      <c r="KSX8"/>
      <c r="KSY8"/>
      <c r="KSZ8"/>
      <c r="KTA8"/>
      <c r="KTB8"/>
      <c r="KTC8"/>
      <c r="KTD8"/>
      <c r="KTE8"/>
      <c r="KTF8"/>
      <c r="KTG8"/>
      <c r="KTH8"/>
      <c r="KTI8"/>
      <c r="KTJ8"/>
      <c r="KTK8"/>
      <c r="KTL8"/>
      <c r="KTM8"/>
      <c r="KTN8"/>
      <c r="KTO8"/>
      <c r="KTP8"/>
      <c r="KTQ8"/>
      <c r="KTR8"/>
      <c r="KTS8"/>
      <c r="KTT8"/>
      <c r="KTU8"/>
      <c r="KTV8"/>
      <c r="KTW8"/>
      <c r="KTX8"/>
      <c r="KTY8"/>
      <c r="KTZ8"/>
      <c r="KUA8"/>
      <c r="KUB8"/>
      <c r="KUC8"/>
      <c r="KUD8"/>
      <c r="KUE8"/>
      <c r="KUF8"/>
      <c r="KUG8"/>
      <c r="KUH8"/>
      <c r="KUI8"/>
      <c r="KUJ8"/>
      <c r="KUK8"/>
      <c r="KUL8"/>
      <c r="KUM8"/>
      <c r="KUN8"/>
      <c r="KUO8"/>
      <c r="KUP8"/>
      <c r="KUQ8"/>
      <c r="KUR8"/>
      <c r="KUS8"/>
      <c r="KUT8"/>
      <c r="KUU8"/>
      <c r="KUV8"/>
      <c r="KUW8"/>
      <c r="KUX8"/>
      <c r="KUY8"/>
      <c r="KUZ8"/>
      <c r="KVA8"/>
      <c r="KVB8"/>
      <c r="KVC8"/>
      <c r="KVD8"/>
      <c r="KVE8"/>
      <c r="KVF8"/>
      <c r="KVG8"/>
      <c r="KVH8"/>
      <c r="KVI8"/>
      <c r="KVJ8"/>
      <c r="KVK8"/>
      <c r="KVL8"/>
      <c r="KVM8"/>
      <c r="KVN8"/>
      <c r="KVO8"/>
      <c r="KVP8"/>
      <c r="KVQ8"/>
      <c r="KVR8"/>
      <c r="KVS8"/>
      <c r="KVT8"/>
      <c r="KVU8"/>
      <c r="KVV8"/>
      <c r="KVW8"/>
      <c r="KVX8"/>
      <c r="KVY8"/>
      <c r="KVZ8"/>
      <c r="KWA8"/>
      <c r="KWB8"/>
      <c r="KWC8"/>
      <c r="KWD8"/>
      <c r="KWE8"/>
      <c r="KWF8"/>
      <c r="KWG8"/>
      <c r="KWH8"/>
      <c r="KWI8"/>
      <c r="KWJ8"/>
      <c r="KWK8"/>
      <c r="KWL8"/>
      <c r="KWM8"/>
      <c r="KWN8"/>
      <c r="KWO8"/>
      <c r="KWP8"/>
      <c r="KWQ8"/>
      <c r="KWR8"/>
      <c r="KWS8"/>
      <c r="KWT8"/>
      <c r="KWU8"/>
      <c r="KWV8"/>
      <c r="KWW8"/>
      <c r="KWX8"/>
      <c r="KWY8"/>
      <c r="KWZ8"/>
      <c r="KXA8"/>
      <c r="KXB8"/>
      <c r="KXC8"/>
      <c r="KXD8"/>
      <c r="KXE8"/>
      <c r="KXF8"/>
      <c r="KXG8"/>
      <c r="KXH8"/>
      <c r="KXI8"/>
      <c r="KXJ8"/>
      <c r="KXK8"/>
      <c r="KXL8"/>
      <c r="KXM8"/>
      <c r="KXN8"/>
      <c r="KXO8"/>
      <c r="KXP8"/>
      <c r="KXQ8"/>
      <c r="KXR8"/>
      <c r="KXS8"/>
      <c r="KXT8"/>
      <c r="KXU8"/>
      <c r="KXV8"/>
      <c r="KXW8"/>
      <c r="KXX8"/>
      <c r="KXY8"/>
      <c r="KXZ8"/>
      <c r="KYA8"/>
      <c r="KYB8"/>
      <c r="KYC8"/>
      <c r="KYD8"/>
      <c r="KYE8"/>
      <c r="KYF8"/>
      <c r="KYG8"/>
      <c r="KYH8"/>
      <c r="KYI8"/>
      <c r="KYJ8"/>
      <c r="KYK8"/>
      <c r="KYL8"/>
      <c r="KYM8"/>
      <c r="KYN8"/>
      <c r="KYO8"/>
      <c r="KYP8"/>
      <c r="KYQ8"/>
      <c r="KYR8"/>
      <c r="KYS8"/>
      <c r="KYT8"/>
      <c r="KYU8"/>
      <c r="KYV8"/>
      <c r="KYW8"/>
      <c r="KYX8"/>
      <c r="KYY8"/>
      <c r="KYZ8"/>
      <c r="KZA8"/>
      <c r="KZB8"/>
      <c r="KZC8"/>
      <c r="KZD8"/>
      <c r="KZE8"/>
      <c r="KZF8"/>
      <c r="KZG8"/>
      <c r="KZH8"/>
      <c r="KZI8"/>
      <c r="KZJ8"/>
      <c r="KZK8"/>
      <c r="KZL8"/>
      <c r="KZM8"/>
      <c r="KZN8"/>
      <c r="KZO8"/>
      <c r="KZP8"/>
      <c r="KZQ8"/>
      <c r="KZR8"/>
      <c r="KZS8"/>
      <c r="KZT8"/>
      <c r="KZU8"/>
      <c r="KZV8"/>
      <c r="KZW8"/>
      <c r="KZX8"/>
      <c r="KZY8"/>
      <c r="KZZ8"/>
      <c r="LAA8"/>
      <c r="LAB8"/>
      <c r="LAC8"/>
      <c r="LAD8"/>
      <c r="LAE8"/>
      <c r="LAF8"/>
      <c r="LAG8"/>
      <c r="LAH8"/>
      <c r="LAI8"/>
      <c r="LAJ8"/>
      <c r="LAK8"/>
      <c r="LAL8"/>
      <c r="LAM8"/>
      <c r="LAN8"/>
      <c r="LAO8"/>
      <c r="LAP8"/>
      <c r="LAQ8"/>
      <c r="LAR8"/>
      <c r="LAS8"/>
      <c r="LAT8"/>
      <c r="LAU8"/>
      <c r="LAV8"/>
      <c r="LAW8"/>
      <c r="LAX8"/>
      <c r="LAY8"/>
      <c r="LAZ8"/>
      <c r="LBA8"/>
      <c r="LBB8"/>
      <c r="LBC8"/>
      <c r="LBD8"/>
      <c r="LBE8"/>
      <c r="LBF8"/>
      <c r="LBG8"/>
      <c r="LBH8"/>
      <c r="LBI8"/>
      <c r="LBJ8"/>
      <c r="LBK8"/>
      <c r="LBL8"/>
      <c r="LBM8"/>
      <c r="LBN8"/>
      <c r="LBO8"/>
      <c r="LBP8"/>
      <c r="LBQ8"/>
      <c r="LBR8"/>
      <c r="LBS8"/>
      <c r="LBT8"/>
      <c r="LBU8"/>
      <c r="LBV8"/>
      <c r="LBW8"/>
      <c r="LBX8"/>
      <c r="LBY8"/>
      <c r="LBZ8"/>
      <c r="LCA8"/>
      <c r="LCB8"/>
      <c r="LCC8"/>
      <c r="LCD8"/>
      <c r="LCE8"/>
      <c r="LCF8"/>
      <c r="LCG8"/>
      <c r="LCH8"/>
      <c r="LCI8"/>
      <c r="LCJ8"/>
      <c r="LCK8"/>
      <c r="LCL8"/>
      <c r="LCM8"/>
      <c r="LCN8"/>
      <c r="LCO8"/>
      <c r="LCP8"/>
      <c r="LCQ8"/>
      <c r="LCR8"/>
      <c r="LCS8"/>
      <c r="LCT8"/>
      <c r="LCU8"/>
      <c r="LCV8"/>
      <c r="LCW8"/>
      <c r="LCX8"/>
      <c r="LCY8"/>
      <c r="LCZ8"/>
      <c r="LDA8"/>
      <c r="LDB8"/>
      <c r="LDC8"/>
      <c r="LDD8"/>
      <c r="LDE8"/>
      <c r="LDF8"/>
      <c r="LDG8"/>
      <c r="LDH8"/>
      <c r="LDI8"/>
      <c r="LDJ8"/>
      <c r="LDK8"/>
      <c r="LDL8"/>
      <c r="LDM8"/>
      <c r="LDN8"/>
      <c r="LDO8"/>
      <c r="LDP8"/>
      <c r="LDQ8"/>
      <c r="LDR8"/>
      <c r="LDS8"/>
      <c r="LDT8"/>
      <c r="LDU8"/>
      <c r="LDV8"/>
      <c r="LDW8"/>
      <c r="LDX8"/>
      <c r="LDY8"/>
      <c r="LDZ8"/>
      <c r="LEA8"/>
      <c r="LEB8"/>
      <c r="LEC8"/>
      <c r="LED8"/>
      <c r="LEE8"/>
      <c r="LEF8"/>
      <c r="LEG8"/>
      <c r="LEH8"/>
      <c r="LEI8"/>
      <c r="LEJ8"/>
      <c r="LEK8"/>
      <c r="LEL8"/>
      <c r="LEM8"/>
      <c r="LEN8"/>
      <c r="LEO8"/>
      <c r="LEP8"/>
      <c r="LEQ8"/>
      <c r="LER8"/>
      <c r="LES8"/>
      <c r="LET8"/>
      <c r="LEU8"/>
      <c r="LEV8"/>
      <c r="LEW8"/>
      <c r="LEX8"/>
      <c r="LEY8"/>
      <c r="LEZ8"/>
      <c r="LFA8"/>
      <c r="LFB8"/>
      <c r="LFC8"/>
      <c r="LFD8"/>
      <c r="LFE8"/>
      <c r="LFF8"/>
      <c r="LFG8"/>
      <c r="LFH8"/>
      <c r="LFI8"/>
      <c r="LFJ8"/>
      <c r="LFK8"/>
      <c r="LFL8"/>
      <c r="LFM8"/>
      <c r="LFN8"/>
      <c r="LFO8"/>
      <c r="LFP8"/>
      <c r="LFQ8"/>
      <c r="LFR8"/>
      <c r="LFS8"/>
      <c r="LFT8"/>
      <c r="LFU8"/>
      <c r="LFV8"/>
      <c r="LFW8"/>
      <c r="LFX8"/>
      <c r="LFY8"/>
      <c r="LFZ8"/>
      <c r="LGA8"/>
      <c r="LGB8"/>
      <c r="LGC8"/>
      <c r="LGD8"/>
      <c r="LGE8"/>
      <c r="LGF8"/>
      <c r="LGG8"/>
      <c r="LGH8"/>
      <c r="LGI8"/>
      <c r="LGJ8"/>
      <c r="LGK8"/>
      <c r="LGL8"/>
      <c r="LGM8"/>
      <c r="LGN8"/>
      <c r="LGO8"/>
      <c r="LGP8"/>
      <c r="LGQ8"/>
      <c r="LGR8"/>
      <c r="LGS8"/>
      <c r="LGT8"/>
      <c r="LGU8"/>
      <c r="LGV8"/>
      <c r="LGW8"/>
      <c r="LGX8"/>
      <c r="LGY8"/>
      <c r="LGZ8"/>
      <c r="LHA8"/>
      <c r="LHB8"/>
      <c r="LHC8"/>
      <c r="LHD8"/>
      <c r="LHE8"/>
      <c r="LHF8"/>
      <c r="LHG8"/>
      <c r="LHH8"/>
      <c r="LHI8"/>
      <c r="LHJ8"/>
      <c r="LHK8"/>
      <c r="LHL8"/>
      <c r="LHM8"/>
      <c r="LHN8"/>
      <c r="LHO8"/>
      <c r="LHP8"/>
      <c r="LHQ8"/>
      <c r="LHR8"/>
      <c r="LHS8"/>
      <c r="LHT8"/>
      <c r="LHU8"/>
      <c r="LHV8"/>
      <c r="LHW8"/>
      <c r="LHX8"/>
      <c r="LHY8"/>
      <c r="LHZ8"/>
      <c r="LIA8"/>
      <c r="LIB8"/>
      <c r="LIC8"/>
      <c r="LID8"/>
      <c r="LIE8"/>
      <c r="LIF8"/>
      <c r="LIG8"/>
      <c r="LIH8"/>
      <c r="LII8"/>
      <c r="LIJ8"/>
      <c r="LIK8"/>
      <c r="LIL8"/>
      <c r="LIM8"/>
      <c r="LIN8"/>
      <c r="LIO8"/>
      <c r="LIP8"/>
      <c r="LIQ8"/>
      <c r="LIR8"/>
      <c r="LIS8"/>
      <c r="LIT8"/>
      <c r="LIU8"/>
      <c r="LIV8"/>
      <c r="LIW8"/>
      <c r="LIX8"/>
      <c r="LIY8"/>
      <c r="LIZ8"/>
      <c r="LJA8"/>
      <c r="LJB8"/>
      <c r="LJC8"/>
      <c r="LJD8"/>
      <c r="LJE8"/>
      <c r="LJF8"/>
      <c r="LJG8"/>
      <c r="LJH8"/>
      <c r="LJI8"/>
      <c r="LJJ8"/>
      <c r="LJK8"/>
      <c r="LJL8"/>
      <c r="LJM8"/>
      <c r="LJN8"/>
      <c r="LJO8"/>
      <c r="LJP8"/>
      <c r="LJQ8"/>
      <c r="LJR8"/>
      <c r="LJS8"/>
      <c r="LJT8"/>
      <c r="LJU8"/>
      <c r="LJV8"/>
      <c r="LJW8"/>
      <c r="LJX8"/>
      <c r="LJY8"/>
      <c r="LJZ8"/>
      <c r="LKA8"/>
      <c r="LKB8"/>
      <c r="LKC8"/>
      <c r="LKD8"/>
      <c r="LKE8"/>
      <c r="LKF8"/>
      <c r="LKG8"/>
      <c r="LKH8"/>
      <c r="LKI8"/>
      <c r="LKJ8"/>
      <c r="LKK8"/>
      <c r="LKL8"/>
      <c r="LKM8"/>
      <c r="LKN8"/>
      <c r="LKO8"/>
      <c r="LKP8"/>
      <c r="LKQ8"/>
      <c r="LKR8"/>
      <c r="LKS8"/>
      <c r="LKT8"/>
      <c r="LKU8"/>
      <c r="LKV8"/>
      <c r="LKW8"/>
      <c r="LKX8"/>
      <c r="LKY8"/>
      <c r="LKZ8"/>
      <c r="LLA8"/>
      <c r="LLB8"/>
      <c r="LLC8"/>
      <c r="LLD8"/>
      <c r="LLE8"/>
      <c r="LLF8"/>
      <c r="LLG8"/>
      <c r="LLH8"/>
      <c r="LLI8"/>
      <c r="LLJ8"/>
      <c r="LLK8"/>
      <c r="LLL8"/>
      <c r="LLM8"/>
      <c r="LLN8"/>
      <c r="LLO8"/>
      <c r="LLP8"/>
      <c r="LLQ8"/>
      <c r="LLR8"/>
      <c r="LLS8"/>
      <c r="LLT8"/>
      <c r="LLU8"/>
      <c r="LLV8"/>
      <c r="LLW8"/>
      <c r="LLX8"/>
      <c r="LLY8"/>
      <c r="LLZ8"/>
      <c r="LMA8"/>
      <c r="LMB8"/>
      <c r="LMC8"/>
      <c r="LMD8"/>
      <c r="LME8"/>
      <c r="LMF8"/>
      <c r="LMG8"/>
      <c r="LMH8"/>
      <c r="LMI8"/>
      <c r="LMJ8"/>
      <c r="LMK8"/>
      <c r="LML8"/>
      <c r="LMM8"/>
      <c r="LMN8"/>
      <c r="LMO8"/>
      <c r="LMP8"/>
      <c r="LMQ8"/>
      <c r="LMR8"/>
      <c r="LMS8"/>
      <c r="LMT8"/>
      <c r="LMU8"/>
      <c r="LMV8"/>
      <c r="LMW8"/>
      <c r="LMX8"/>
      <c r="LMY8"/>
      <c r="LMZ8"/>
      <c r="LNA8"/>
      <c r="LNB8"/>
      <c r="LNC8"/>
      <c r="LND8"/>
      <c r="LNE8"/>
      <c r="LNF8"/>
      <c r="LNG8"/>
      <c r="LNH8"/>
      <c r="LNI8"/>
      <c r="LNJ8"/>
      <c r="LNK8"/>
      <c r="LNL8"/>
      <c r="LNM8"/>
      <c r="LNN8"/>
      <c r="LNO8"/>
      <c r="LNP8"/>
      <c r="LNQ8"/>
      <c r="LNR8"/>
      <c r="LNS8"/>
      <c r="LNT8"/>
      <c r="LNU8"/>
      <c r="LNV8"/>
      <c r="LNW8"/>
      <c r="LNX8"/>
      <c r="LNY8"/>
      <c r="LNZ8"/>
      <c r="LOA8"/>
      <c r="LOB8"/>
      <c r="LOC8"/>
      <c r="LOD8"/>
      <c r="LOE8"/>
      <c r="LOF8"/>
      <c r="LOG8"/>
      <c r="LOH8"/>
      <c r="LOI8"/>
      <c r="LOJ8"/>
      <c r="LOK8"/>
      <c r="LOL8"/>
      <c r="LOM8"/>
      <c r="LON8"/>
      <c r="LOO8"/>
      <c r="LOP8"/>
      <c r="LOQ8"/>
      <c r="LOR8"/>
      <c r="LOS8"/>
      <c r="LOT8"/>
      <c r="LOU8"/>
      <c r="LOV8"/>
      <c r="LOW8"/>
      <c r="LOX8"/>
      <c r="LOY8"/>
      <c r="LOZ8"/>
      <c r="LPA8"/>
      <c r="LPB8"/>
      <c r="LPC8"/>
      <c r="LPD8"/>
      <c r="LPE8"/>
      <c r="LPF8"/>
      <c r="LPG8"/>
      <c r="LPH8"/>
      <c r="LPI8"/>
      <c r="LPJ8"/>
      <c r="LPK8"/>
      <c r="LPL8"/>
      <c r="LPM8"/>
      <c r="LPN8"/>
      <c r="LPO8"/>
      <c r="LPP8"/>
      <c r="LPQ8"/>
      <c r="LPR8"/>
      <c r="LPS8"/>
      <c r="LPT8"/>
      <c r="LPU8"/>
      <c r="LPV8"/>
      <c r="LPW8"/>
      <c r="LPX8"/>
      <c r="LPY8"/>
      <c r="LPZ8"/>
      <c r="LQA8"/>
      <c r="LQB8"/>
      <c r="LQC8"/>
      <c r="LQD8"/>
      <c r="LQE8"/>
      <c r="LQF8"/>
      <c r="LQG8"/>
      <c r="LQH8"/>
      <c r="LQI8"/>
      <c r="LQJ8"/>
      <c r="LQK8"/>
      <c r="LQL8"/>
      <c r="LQM8"/>
      <c r="LQN8"/>
      <c r="LQO8"/>
      <c r="LQP8"/>
      <c r="LQQ8"/>
      <c r="LQR8"/>
      <c r="LQS8"/>
      <c r="LQT8"/>
      <c r="LQU8"/>
      <c r="LQV8"/>
      <c r="LQW8"/>
      <c r="LQX8"/>
      <c r="LQY8"/>
      <c r="LQZ8"/>
      <c r="LRA8"/>
      <c r="LRB8"/>
      <c r="LRC8"/>
      <c r="LRD8"/>
      <c r="LRE8"/>
      <c r="LRF8"/>
      <c r="LRG8"/>
      <c r="LRH8"/>
      <c r="LRI8"/>
      <c r="LRJ8"/>
      <c r="LRK8"/>
      <c r="LRL8"/>
      <c r="LRM8"/>
      <c r="LRN8"/>
      <c r="LRO8"/>
      <c r="LRP8"/>
      <c r="LRQ8"/>
      <c r="LRR8"/>
      <c r="LRS8"/>
      <c r="LRT8"/>
      <c r="LRU8"/>
      <c r="LRV8"/>
      <c r="LRW8"/>
      <c r="LRX8"/>
      <c r="LRY8"/>
      <c r="LRZ8"/>
      <c r="LSA8"/>
      <c r="LSB8"/>
      <c r="LSC8"/>
      <c r="LSD8"/>
      <c r="LSE8"/>
      <c r="LSF8"/>
      <c r="LSG8"/>
      <c r="LSH8"/>
      <c r="LSI8"/>
      <c r="LSJ8"/>
      <c r="LSK8"/>
      <c r="LSL8"/>
      <c r="LSM8"/>
      <c r="LSN8"/>
      <c r="LSO8"/>
      <c r="LSP8"/>
      <c r="LSQ8"/>
      <c r="LSR8"/>
      <c r="LSS8"/>
      <c r="LST8"/>
      <c r="LSU8"/>
      <c r="LSV8"/>
      <c r="LSW8"/>
      <c r="LSX8"/>
      <c r="LSY8"/>
      <c r="LSZ8"/>
      <c r="LTA8"/>
      <c r="LTB8"/>
      <c r="LTC8"/>
      <c r="LTD8"/>
      <c r="LTE8"/>
      <c r="LTF8"/>
      <c r="LTG8"/>
      <c r="LTH8"/>
      <c r="LTI8"/>
      <c r="LTJ8"/>
      <c r="LTK8"/>
      <c r="LTL8"/>
      <c r="LTM8"/>
      <c r="LTN8"/>
      <c r="LTO8"/>
      <c r="LTP8"/>
      <c r="LTQ8"/>
      <c r="LTR8"/>
      <c r="LTS8"/>
      <c r="LTT8"/>
      <c r="LTU8"/>
      <c r="LTV8"/>
      <c r="LTW8"/>
      <c r="LTX8"/>
      <c r="LTY8"/>
      <c r="LTZ8"/>
      <c r="LUA8"/>
      <c r="LUB8"/>
      <c r="LUC8"/>
      <c r="LUD8"/>
      <c r="LUE8"/>
      <c r="LUF8"/>
      <c r="LUG8"/>
      <c r="LUH8"/>
      <c r="LUI8"/>
      <c r="LUJ8"/>
      <c r="LUK8"/>
      <c r="LUL8"/>
      <c r="LUM8"/>
      <c r="LUN8"/>
      <c r="LUO8"/>
      <c r="LUP8"/>
      <c r="LUQ8"/>
      <c r="LUR8"/>
      <c r="LUS8"/>
      <c r="LUT8"/>
      <c r="LUU8"/>
      <c r="LUV8"/>
      <c r="LUW8"/>
      <c r="LUX8"/>
      <c r="LUY8"/>
      <c r="LUZ8"/>
      <c r="LVA8"/>
      <c r="LVB8"/>
      <c r="LVC8"/>
      <c r="LVD8"/>
      <c r="LVE8"/>
      <c r="LVF8"/>
      <c r="LVG8"/>
      <c r="LVH8"/>
      <c r="LVI8"/>
      <c r="LVJ8"/>
      <c r="LVK8"/>
      <c r="LVL8"/>
      <c r="LVM8"/>
      <c r="LVN8"/>
      <c r="LVO8"/>
      <c r="LVP8"/>
      <c r="LVQ8"/>
      <c r="LVR8"/>
      <c r="LVS8"/>
      <c r="LVT8"/>
      <c r="LVU8"/>
      <c r="LVV8"/>
      <c r="LVW8"/>
      <c r="LVX8"/>
      <c r="LVY8"/>
      <c r="LVZ8"/>
      <c r="LWA8"/>
      <c r="LWB8"/>
      <c r="LWC8"/>
      <c r="LWD8"/>
      <c r="LWE8"/>
      <c r="LWF8"/>
      <c r="LWG8"/>
      <c r="LWH8"/>
      <c r="LWI8"/>
      <c r="LWJ8"/>
      <c r="LWK8"/>
      <c r="LWL8"/>
      <c r="LWM8"/>
      <c r="LWN8"/>
      <c r="LWO8"/>
      <c r="LWP8"/>
      <c r="LWQ8"/>
      <c r="LWR8"/>
      <c r="LWS8"/>
      <c r="LWT8"/>
      <c r="LWU8"/>
      <c r="LWV8"/>
      <c r="LWW8"/>
      <c r="LWX8"/>
      <c r="LWY8"/>
      <c r="LWZ8"/>
      <c r="LXA8"/>
      <c r="LXB8"/>
      <c r="LXC8"/>
      <c r="LXD8"/>
      <c r="LXE8"/>
      <c r="LXF8"/>
      <c r="LXG8"/>
      <c r="LXH8"/>
      <c r="LXI8"/>
      <c r="LXJ8"/>
      <c r="LXK8"/>
      <c r="LXL8"/>
      <c r="LXM8"/>
      <c r="LXN8"/>
      <c r="LXO8"/>
      <c r="LXP8"/>
      <c r="LXQ8"/>
      <c r="LXR8"/>
      <c r="LXS8"/>
      <c r="LXT8"/>
      <c r="LXU8"/>
      <c r="LXV8"/>
      <c r="LXW8"/>
      <c r="LXX8"/>
      <c r="LXY8"/>
      <c r="LXZ8"/>
      <c r="LYA8"/>
      <c r="LYB8"/>
      <c r="LYC8"/>
      <c r="LYD8"/>
      <c r="LYE8"/>
      <c r="LYF8"/>
      <c r="LYG8"/>
      <c r="LYH8"/>
      <c r="LYI8"/>
      <c r="LYJ8"/>
      <c r="LYK8"/>
      <c r="LYL8"/>
      <c r="LYM8"/>
      <c r="LYN8"/>
      <c r="LYO8"/>
      <c r="LYP8"/>
      <c r="LYQ8"/>
      <c r="LYR8"/>
      <c r="LYS8"/>
      <c r="LYT8"/>
      <c r="LYU8"/>
      <c r="LYV8"/>
      <c r="LYW8"/>
      <c r="LYX8"/>
      <c r="LYY8"/>
      <c r="LYZ8"/>
      <c r="LZA8"/>
      <c r="LZB8"/>
      <c r="LZC8"/>
      <c r="LZD8"/>
      <c r="LZE8"/>
      <c r="LZF8"/>
      <c r="LZG8"/>
      <c r="LZH8"/>
      <c r="LZI8"/>
      <c r="LZJ8"/>
      <c r="LZK8"/>
      <c r="LZL8"/>
      <c r="LZM8"/>
      <c r="LZN8"/>
      <c r="LZO8"/>
      <c r="LZP8"/>
      <c r="LZQ8"/>
      <c r="LZR8"/>
      <c r="LZS8"/>
      <c r="LZT8"/>
      <c r="LZU8"/>
      <c r="LZV8"/>
      <c r="LZW8"/>
      <c r="LZX8"/>
      <c r="LZY8"/>
      <c r="LZZ8"/>
      <c r="MAA8"/>
      <c r="MAB8"/>
      <c r="MAC8"/>
      <c r="MAD8"/>
      <c r="MAE8"/>
      <c r="MAF8"/>
      <c r="MAG8"/>
      <c r="MAH8"/>
      <c r="MAI8"/>
      <c r="MAJ8"/>
      <c r="MAK8"/>
      <c r="MAL8"/>
      <c r="MAM8"/>
      <c r="MAN8"/>
      <c r="MAO8"/>
      <c r="MAP8"/>
      <c r="MAQ8"/>
      <c r="MAR8"/>
      <c r="MAS8"/>
      <c r="MAT8"/>
      <c r="MAU8"/>
      <c r="MAV8"/>
      <c r="MAW8"/>
      <c r="MAX8"/>
      <c r="MAY8"/>
      <c r="MAZ8"/>
      <c r="MBA8"/>
      <c r="MBB8"/>
      <c r="MBC8"/>
      <c r="MBD8"/>
      <c r="MBE8"/>
      <c r="MBF8"/>
      <c r="MBG8"/>
      <c r="MBH8"/>
      <c r="MBI8"/>
      <c r="MBJ8"/>
      <c r="MBK8"/>
      <c r="MBL8"/>
      <c r="MBM8"/>
      <c r="MBN8"/>
      <c r="MBO8"/>
      <c r="MBP8"/>
      <c r="MBQ8"/>
      <c r="MBR8"/>
      <c r="MBS8"/>
      <c r="MBT8"/>
      <c r="MBU8"/>
      <c r="MBV8"/>
      <c r="MBW8"/>
      <c r="MBX8"/>
      <c r="MBY8"/>
      <c r="MBZ8"/>
      <c r="MCA8"/>
      <c r="MCB8"/>
      <c r="MCC8"/>
      <c r="MCD8"/>
      <c r="MCE8"/>
      <c r="MCF8"/>
      <c r="MCG8"/>
      <c r="MCH8"/>
      <c r="MCI8"/>
      <c r="MCJ8"/>
      <c r="MCK8"/>
      <c r="MCL8"/>
      <c r="MCM8"/>
      <c r="MCN8"/>
      <c r="MCO8"/>
      <c r="MCP8"/>
      <c r="MCQ8"/>
      <c r="MCR8"/>
      <c r="MCS8"/>
      <c r="MCT8"/>
      <c r="MCU8"/>
      <c r="MCV8"/>
      <c r="MCW8"/>
      <c r="MCX8"/>
      <c r="MCY8"/>
      <c r="MCZ8"/>
      <c r="MDA8"/>
      <c r="MDB8"/>
      <c r="MDC8"/>
      <c r="MDD8"/>
      <c r="MDE8"/>
      <c r="MDF8"/>
      <c r="MDG8"/>
      <c r="MDH8"/>
      <c r="MDI8"/>
      <c r="MDJ8"/>
      <c r="MDK8"/>
      <c r="MDL8"/>
      <c r="MDM8"/>
      <c r="MDN8"/>
      <c r="MDO8"/>
      <c r="MDP8"/>
      <c r="MDQ8"/>
      <c r="MDR8"/>
      <c r="MDS8"/>
      <c r="MDT8"/>
      <c r="MDU8"/>
      <c r="MDV8"/>
      <c r="MDW8"/>
      <c r="MDX8"/>
      <c r="MDY8"/>
      <c r="MDZ8"/>
      <c r="MEA8"/>
      <c r="MEB8"/>
      <c r="MEC8"/>
      <c r="MED8"/>
      <c r="MEE8"/>
      <c r="MEF8"/>
      <c r="MEG8"/>
      <c r="MEH8"/>
      <c r="MEI8"/>
      <c r="MEJ8"/>
      <c r="MEK8"/>
      <c r="MEL8"/>
      <c r="MEM8"/>
      <c r="MEN8"/>
      <c r="MEO8"/>
      <c r="MEP8"/>
      <c r="MEQ8"/>
      <c r="MER8"/>
      <c r="MES8"/>
      <c r="MET8"/>
      <c r="MEU8"/>
      <c r="MEV8"/>
      <c r="MEW8"/>
      <c r="MEX8"/>
      <c r="MEY8"/>
      <c r="MEZ8"/>
      <c r="MFA8"/>
      <c r="MFB8"/>
      <c r="MFC8"/>
      <c r="MFD8"/>
      <c r="MFE8"/>
      <c r="MFF8"/>
      <c r="MFG8"/>
      <c r="MFH8"/>
      <c r="MFI8"/>
      <c r="MFJ8"/>
      <c r="MFK8"/>
      <c r="MFL8"/>
      <c r="MFM8"/>
      <c r="MFN8"/>
      <c r="MFO8"/>
      <c r="MFP8"/>
      <c r="MFQ8"/>
      <c r="MFR8"/>
      <c r="MFS8"/>
      <c r="MFT8"/>
      <c r="MFU8"/>
      <c r="MFV8"/>
      <c r="MFW8"/>
      <c r="MFX8"/>
      <c r="MFY8"/>
      <c r="MFZ8"/>
      <c r="MGA8"/>
      <c r="MGB8"/>
      <c r="MGC8"/>
      <c r="MGD8"/>
      <c r="MGE8"/>
      <c r="MGF8"/>
      <c r="MGG8"/>
      <c r="MGH8"/>
      <c r="MGI8"/>
      <c r="MGJ8"/>
      <c r="MGK8"/>
      <c r="MGL8"/>
      <c r="MGM8"/>
      <c r="MGN8"/>
      <c r="MGO8"/>
      <c r="MGP8"/>
      <c r="MGQ8"/>
      <c r="MGR8"/>
      <c r="MGS8"/>
      <c r="MGT8"/>
      <c r="MGU8"/>
      <c r="MGV8"/>
      <c r="MGW8"/>
      <c r="MGX8"/>
      <c r="MGY8"/>
      <c r="MGZ8"/>
      <c r="MHA8"/>
      <c r="MHB8"/>
      <c r="MHC8"/>
      <c r="MHD8"/>
      <c r="MHE8"/>
      <c r="MHF8"/>
      <c r="MHG8"/>
      <c r="MHH8"/>
      <c r="MHI8"/>
      <c r="MHJ8"/>
      <c r="MHK8"/>
      <c r="MHL8"/>
      <c r="MHM8"/>
      <c r="MHN8"/>
      <c r="MHO8"/>
      <c r="MHP8"/>
      <c r="MHQ8"/>
      <c r="MHR8"/>
      <c r="MHS8"/>
      <c r="MHT8"/>
      <c r="MHU8"/>
      <c r="MHV8"/>
      <c r="MHW8"/>
      <c r="MHX8"/>
      <c r="MHY8"/>
      <c r="MHZ8"/>
      <c r="MIA8"/>
      <c r="MIB8"/>
      <c r="MIC8"/>
      <c r="MID8"/>
      <c r="MIE8"/>
      <c r="MIF8"/>
      <c r="MIG8"/>
      <c r="MIH8"/>
      <c r="MII8"/>
      <c r="MIJ8"/>
      <c r="MIK8"/>
      <c r="MIL8"/>
      <c r="MIM8"/>
      <c r="MIN8"/>
      <c r="MIO8"/>
      <c r="MIP8"/>
      <c r="MIQ8"/>
      <c r="MIR8"/>
      <c r="MIS8"/>
      <c r="MIT8"/>
      <c r="MIU8"/>
      <c r="MIV8"/>
      <c r="MIW8"/>
      <c r="MIX8"/>
      <c r="MIY8"/>
      <c r="MIZ8"/>
      <c r="MJA8"/>
      <c r="MJB8"/>
      <c r="MJC8"/>
      <c r="MJD8"/>
      <c r="MJE8"/>
      <c r="MJF8"/>
      <c r="MJG8"/>
      <c r="MJH8"/>
      <c r="MJI8"/>
      <c r="MJJ8"/>
      <c r="MJK8"/>
      <c r="MJL8"/>
      <c r="MJM8"/>
      <c r="MJN8"/>
      <c r="MJO8"/>
      <c r="MJP8"/>
      <c r="MJQ8"/>
      <c r="MJR8"/>
      <c r="MJS8"/>
      <c r="MJT8"/>
      <c r="MJU8"/>
      <c r="MJV8"/>
      <c r="MJW8"/>
      <c r="MJX8"/>
      <c r="MJY8"/>
      <c r="MJZ8"/>
      <c r="MKA8"/>
      <c r="MKB8"/>
      <c r="MKC8"/>
      <c r="MKD8"/>
      <c r="MKE8"/>
      <c r="MKF8"/>
      <c r="MKG8"/>
      <c r="MKH8"/>
      <c r="MKI8"/>
      <c r="MKJ8"/>
      <c r="MKK8"/>
      <c r="MKL8"/>
      <c r="MKM8"/>
      <c r="MKN8"/>
      <c r="MKO8"/>
      <c r="MKP8"/>
      <c r="MKQ8"/>
      <c r="MKR8"/>
      <c r="MKS8"/>
      <c r="MKT8"/>
      <c r="MKU8"/>
      <c r="MKV8"/>
      <c r="MKW8"/>
      <c r="MKX8"/>
      <c r="MKY8"/>
      <c r="MKZ8"/>
      <c r="MLA8"/>
      <c r="MLB8"/>
      <c r="MLC8"/>
      <c r="MLD8"/>
      <c r="MLE8"/>
      <c r="MLF8"/>
      <c r="MLG8"/>
      <c r="MLH8"/>
      <c r="MLI8"/>
      <c r="MLJ8"/>
      <c r="MLK8"/>
      <c r="MLL8"/>
      <c r="MLM8"/>
      <c r="MLN8"/>
      <c r="MLO8"/>
      <c r="MLP8"/>
      <c r="MLQ8"/>
      <c r="MLR8"/>
      <c r="MLS8"/>
      <c r="MLT8"/>
      <c r="MLU8"/>
      <c r="MLV8"/>
      <c r="MLW8"/>
      <c r="MLX8"/>
      <c r="MLY8"/>
      <c r="MLZ8"/>
      <c r="MMA8"/>
      <c r="MMB8"/>
      <c r="MMC8"/>
      <c r="MMD8"/>
      <c r="MME8"/>
      <c r="MMF8"/>
      <c r="MMG8"/>
      <c r="MMH8"/>
      <c r="MMI8"/>
      <c r="MMJ8"/>
      <c r="MMK8"/>
      <c r="MML8"/>
      <c r="MMM8"/>
      <c r="MMN8"/>
      <c r="MMO8"/>
      <c r="MMP8"/>
      <c r="MMQ8"/>
      <c r="MMR8"/>
      <c r="MMS8"/>
      <c r="MMT8"/>
      <c r="MMU8"/>
      <c r="MMV8"/>
      <c r="MMW8"/>
      <c r="MMX8"/>
      <c r="MMY8"/>
      <c r="MMZ8"/>
      <c r="MNA8"/>
      <c r="MNB8"/>
      <c r="MNC8"/>
      <c r="MND8"/>
      <c r="MNE8"/>
      <c r="MNF8"/>
      <c r="MNG8"/>
      <c r="MNH8"/>
      <c r="MNI8"/>
      <c r="MNJ8"/>
      <c r="MNK8"/>
      <c r="MNL8"/>
      <c r="MNM8"/>
      <c r="MNN8"/>
      <c r="MNO8"/>
      <c r="MNP8"/>
      <c r="MNQ8"/>
      <c r="MNR8"/>
      <c r="MNS8"/>
      <c r="MNT8"/>
      <c r="MNU8"/>
      <c r="MNV8"/>
      <c r="MNW8"/>
      <c r="MNX8"/>
      <c r="MNY8"/>
      <c r="MNZ8"/>
      <c r="MOA8"/>
      <c r="MOB8"/>
      <c r="MOC8"/>
      <c r="MOD8"/>
      <c r="MOE8"/>
      <c r="MOF8"/>
      <c r="MOG8"/>
      <c r="MOH8"/>
      <c r="MOI8"/>
      <c r="MOJ8"/>
      <c r="MOK8"/>
      <c r="MOL8"/>
      <c r="MOM8"/>
      <c r="MON8"/>
      <c r="MOO8"/>
      <c r="MOP8"/>
      <c r="MOQ8"/>
      <c r="MOR8"/>
      <c r="MOS8"/>
      <c r="MOT8"/>
      <c r="MOU8"/>
      <c r="MOV8"/>
      <c r="MOW8"/>
      <c r="MOX8"/>
      <c r="MOY8"/>
      <c r="MOZ8"/>
      <c r="MPA8"/>
      <c r="MPB8"/>
      <c r="MPC8"/>
      <c r="MPD8"/>
      <c r="MPE8"/>
      <c r="MPF8"/>
      <c r="MPG8"/>
      <c r="MPH8"/>
      <c r="MPI8"/>
      <c r="MPJ8"/>
      <c r="MPK8"/>
      <c r="MPL8"/>
      <c r="MPM8"/>
      <c r="MPN8"/>
      <c r="MPO8"/>
      <c r="MPP8"/>
      <c r="MPQ8"/>
      <c r="MPR8"/>
      <c r="MPS8"/>
      <c r="MPT8"/>
      <c r="MPU8"/>
      <c r="MPV8"/>
      <c r="MPW8"/>
      <c r="MPX8"/>
      <c r="MPY8"/>
      <c r="MPZ8"/>
      <c r="MQA8"/>
      <c r="MQB8"/>
      <c r="MQC8"/>
      <c r="MQD8"/>
      <c r="MQE8"/>
      <c r="MQF8"/>
      <c r="MQG8"/>
      <c r="MQH8"/>
      <c r="MQI8"/>
      <c r="MQJ8"/>
      <c r="MQK8"/>
      <c r="MQL8"/>
      <c r="MQM8"/>
      <c r="MQN8"/>
      <c r="MQO8"/>
      <c r="MQP8"/>
      <c r="MQQ8"/>
      <c r="MQR8"/>
      <c r="MQS8"/>
      <c r="MQT8"/>
      <c r="MQU8"/>
      <c r="MQV8"/>
      <c r="MQW8"/>
      <c r="MQX8"/>
      <c r="MQY8"/>
      <c r="MQZ8"/>
      <c r="MRA8"/>
      <c r="MRB8"/>
      <c r="MRC8"/>
      <c r="MRD8"/>
      <c r="MRE8"/>
      <c r="MRF8"/>
      <c r="MRG8"/>
      <c r="MRH8"/>
      <c r="MRI8"/>
      <c r="MRJ8"/>
      <c r="MRK8"/>
      <c r="MRL8"/>
      <c r="MRM8"/>
      <c r="MRN8"/>
      <c r="MRO8"/>
      <c r="MRP8"/>
      <c r="MRQ8"/>
      <c r="MRR8"/>
      <c r="MRS8"/>
      <c r="MRT8"/>
      <c r="MRU8"/>
      <c r="MRV8"/>
      <c r="MRW8"/>
      <c r="MRX8"/>
      <c r="MRY8"/>
      <c r="MRZ8"/>
      <c r="MSA8"/>
      <c r="MSB8"/>
      <c r="MSC8"/>
      <c r="MSD8"/>
      <c r="MSE8"/>
      <c r="MSF8"/>
      <c r="MSG8"/>
      <c r="MSH8"/>
      <c r="MSI8"/>
      <c r="MSJ8"/>
      <c r="MSK8"/>
      <c r="MSL8"/>
      <c r="MSM8"/>
      <c r="MSN8"/>
      <c r="MSO8"/>
      <c r="MSP8"/>
      <c r="MSQ8"/>
      <c r="MSR8"/>
      <c r="MSS8"/>
      <c r="MST8"/>
      <c r="MSU8"/>
      <c r="MSV8"/>
      <c r="MSW8"/>
      <c r="MSX8"/>
      <c r="MSY8"/>
      <c r="MSZ8"/>
      <c r="MTA8"/>
      <c r="MTB8"/>
      <c r="MTC8"/>
      <c r="MTD8"/>
      <c r="MTE8"/>
      <c r="MTF8"/>
      <c r="MTG8"/>
      <c r="MTH8"/>
      <c r="MTI8"/>
      <c r="MTJ8"/>
      <c r="MTK8"/>
      <c r="MTL8"/>
      <c r="MTM8"/>
      <c r="MTN8"/>
      <c r="MTO8"/>
      <c r="MTP8"/>
      <c r="MTQ8"/>
      <c r="MTR8"/>
      <c r="MTS8"/>
      <c r="MTT8"/>
      <c r="MTU8"/>
      <c r="MTV8"/>
      <c r="MTW8"/>
      <c r="MTX8"/>
      <c r="MTY8"/>
      <c r="MTZ8"/>
      <c r="MUA8"/>
      <c r="MUB8"/>
      <c r="MUC8"/>
      <c r="MUD8"/>
      <c r="MUE8"/>
      <c r="MUF8"/>
      <c r="MUG8"/>
      <c r="MUH8"/>
      <c r="MUI8"/>
      <c r="MUJ8"/>
      <c r="MUK8"/>
      <c r="MUL8"/>
      <c r="MUM8"/>
      <c r="MUN8"/>
      <c r="MUO8"/>
      <c r="MUP8"/>
      <c r="MUQ8"/>
      <c r="MUR8"/>
      <c r="MUS8"/>
      <c r="MUT8"/>
      <c r="MUU8"/>
      <c r="MUV8"/>
      <c r="MUW8"/>
      <c r="MUX8"/>
      <c r="MUY8"/>
      <c r="MUZ8"/>
      <c r="MVA8"/>
      <c r="MVB8"/>
      <c r="MVC8"/>
      <c r="MVD8"/>
      <c r="MVE8"/>
      <c r="MVF8"/>
      <c r="MVG8"/>
      <c r="MVH8"/>
      <c r="MVI8"/>
      <c r="MVJ8"/>
      <c r="MVK8"/>
      <c r="MVL8"/>
      <c r="MVM8"/>
      <c r="MVN8"/>
      <c r="MVO8"/>
      <c r="MVP8"/>
      <c r="MVQ8"/>
      <c r="MVR8"/>
      <c r="MVS8"/>
      <c r="MVT8"/>
      <c r="MVU8"/>
      <c r="MVV8"/>
      <c r="MVW8"/>
      <c r="MVX8"/>
      <c r="MVY8"/>
      <c r="MVZ8"/>
      <c r="MWA8"/>
      <c r="MWB8"/>
      <c r="MWC8"/>
      <c r="MWD8"/>
      <c r="MWE8"/>
      <c r="MWF8"/>
      <c r="MWG8"/>
      <c r="MWH8"/>
      <c r="MWI8"/>
      <c r="MWJ8"/>
      <c r="MWK8"/>
      <c r="MWL8"/>
      <c r="MWM8"/>
      <c r="MWN8"/>
      <c r="MWO8"/>
      <c r="MWP8"/>
      <c r="MWQ8"/>
      <c r="MWR8"/>
      <c r="MWS8"/>
      <c r="MWT8"/>
      <c r="MWU8"/>
      <c r="MWV8"/>
      <c r="MWW8"/>
      <c r="MWX8"/>
      <c r="MWY8"/>
      <c r="MWZ8"/>
      <c r="MXA8"/>
      <c r="MXB8"/>
      <c r="MXC8"/>
      <c r="MXD8"/>
      <c r="MXE8"/>
      <c r="MXF8"/>
      <c r="MXG8"/>
      <c r="MXH8"/>
      <c r="MXI8"/>
      <c r="MXJ8"/>
      <c r="MXK8"/>
      <c r="MXL8"/>
      <c r="MXM8"/>
      <c r="MXN8"/>
      <c r="MXO8"/>
      <c r="MXP8"/>
      <c r="MXQ8"/>
      <c r="MXR8"/>
      <c r="MXS8"/>
      <c r="MXT8"/>
      <c r="MXU8"/>
      <c r="MXV8"/>
      <c r="MXW8"/>
      <c r="MXX8"/>
      <c r="MXY8"/>
      <c r="MXZ8"/>
      <c r="MYA8"/>
      <c r="MYB8"/>
      <c r="MYC8"/>
      <c r="MYD8"/>
      <c r="MYE8"/>
      <c r="MYF8"/>
      <c r="MYG8"/>
      <c r="MYH8"/>
      <c r="MYI8"/>
      <c r="MYJ8"/>
      <c r="MYK8"/>
      <c r="MYL8"/>
      <c r="MYM8"/>
      <c r="MYN8"/>
      <c r="MYO8"/>
      <c r="MYP8"/>
      <c r="MYQ8"/>
      <c r="MYR8"/>
      <c r="MYS8"/>
      <c r="MYT8"/>
      <c r="MYU8"/>
      <c r="MYV8"/>
      <c r="MYW8"/>
      <c r="MYX8"/>
      <c r="MYY8"/>
      <c r="MYZ8"/>
      <c r="MZA8"/>
      <c r="MZB8"/>
      <c r="MZC8"/>
      <c r="MZD8"/>
      <c r="MZE8"/>
      <c r="MZF8"/>
      <c r="MZG8"/>
      <c r="MZH8"/>
      <c r="MZI8"/>
      <c r="MZJ8"/>
      <c r="MZK8"/>
      <c r="MZL8"/>
      <c r="MZM8"/>
      <c r="MZN8"/>
      <c r="MZO8"/>
      <c r="MZP8"/>
      <c r="MZQ8"/>
      <c r="MZR8"/>
      <c r="MZS8"/>
      <c r="MZT8"/>
      <c r="MZU8"/>
      <c r="MZV8"/>
      <c r="MZW8"/>
      <c r="MZX8"/>
      <c r="MZY8"/>
      <c r="MZZ8"/>
      <c r="NAA8"/>
      <c r="NAB8"/>
      <c r="NAC8"/>
      <c r="NAD8"/>
      <c r="NAE8"/>
      <c r="NAF8"/>
      <c r="NAG8"/>
      <c r="NAH8"/>
      <c r="NAI8"/>
      <c r="NAJ8"/>
      <c r="NAK8"/>
      <c r="NAL8"/>
      <c r="NAM8"/>
      <c r="NAN8"/>
      <c r="NAO8"/>
      <c r="NAP8"/>
      <c r="NAQ8"/>
      <c r="NAR8"/>
      <c r="NAS8"/>
      <c r="NAT8"/>
      <c r="NAU8"/>
      <c r="NAV8"/>
      <c r="NAW8"/>
      <c r="NAX8"/>
      <c r="NAY8"/>
      <c r="NAZ8"/>
      <c r="NBA8"/>
      <c r="NBB8"/>
      <c r="NBC8"/>
      <c r="NBD8"/>
      <c r="NBE8"/>
      <c r="NBF8"/>
      <c r="NBG8"/>
      <c r="NBH8"/>
      <c r="NBI8"/>
      <c r="NBJ8"/>
      <c r="NBK8"/>
      <c r="NBL8"/>
      <c r="NBM8"/>
      <c r="NBN8"/>
      <c r="NBO8"/>
      <c r="NBP8"/>
      <c r="NBQ8"/>
      <c r="NBR8"/>
      <c r="NBS8"/>
      <c r="NBT8"/>
      <c r="NBU8"/>
      <c r="NBV8"/>
      <c r="NBW8"/>
      <c r="NBX8"/>
      <c r="NBY8"/>
      <c r="NBZ8"/>
      <c r="NCA8"/>
      <c r="NCB8"/>
      <c r="NCC8"/>
      <c r="NCD8"/>
      <c r="NCE8"/>
      <c r="NCF8"/>
      <c r="NCG8"/>
      <c r="NCH8"/>
      <c r="NCI8"/>
      <c r="NCJ8"/>
      <c r="NCK8"/>
      <c r="NCL8"/>
      <c r="NCM8"/>
      <c r="NCN8"/>
      <c r="NCO8"/>
      <c r="NCP8"/>
      <c r="NCQ8"/>
      <c r="NCR8"/>
      <c r="NCS8"/>
      <c r="NCT8"/>
      <c r="NCU8"/>
      <c r="NCV8"/>
      <c r="NCW8"/>
      <c r="NCX8"/>
      <c r="NCY8"/>
      <c r="NCZ8"/>
      <c r="NDA8"/>
      <c r="NDB8"/>
      <c r="NDC8"/>
      <c r="NDD8"/>
      <c r="NDE8"/>
      <c r="NDF8"/>
      <c r="NDG8"/>
      <c r="NDH8"/>
      <c r="NDI8"/>
      <c r="NDJ8"/>
      <c r="NDK8"/>
      <c r="NDL8"/>
      <c r="NDM8"/>
      <c r="NDN8"/>
      <c r="NDO8"/>
      <c r="NDP8"/>
      <c r="NDQ8"/>
      <c r="NDR8"/>
      <c r="NDS8"/>
      <c r="NDT8"/>
      <c r="NDU8"/>
      <c r="NDV8"/>
      <c r="NDW8"/>
      <c r="NDX8"/>
      <c r="NDY8"/>
      <c r="NDZ8"/>
      <c r="NEA8"/>
      <c r="NEB8"/>
      <c r="NEC8"/>
      <c r="NED8"/>
      <c r="NEE8"/>
      <c r="NEF8"/>
      <c r="NEG8"/>
      <c r="NEH8"/>
      <c r="NEI8"/>
      <c r="NEJ8"/>
      <c r="NEK8"/>
      <c r="NEL8"/>
      <c r="NEM8"/>
      <c r="NEN8"/>
      <c r="NEO8"/>
      <c r="NEP8"/>
      <c r="NEQ8"/>
      <c r="NER8"/>
      <c r="NES8"/>
      <c r="NET8"/>
      <c r="NEU8"/>
      <c r="NEV8"/>
      <c r="NEW8"/>
      <c r="NEX8"/>
      <c r="NEY8"/>
      <c r="NEZ8"/>
      <c r="NFA8"/>
      <c r="NFB8"/>
      <c r="NFC8"/>
      <c r="NFD8"/>
      <c r="NFE8"/>
      <c r="NFF8"/>
      <c r="NFG8"/>
      <c r="NFH8"/>
      <c r="NFI8"/>
      <c r="NFJ8"/>
      <c r="NFK8"/>
      <c r="NFL8"/>
      <c r="NFM8"/>
      <c r="NFN8"/>
      <c r="NFO8"/>
      <c r="NFP8"/>
      <c r="NFQ8"/>
      <c r="NFR8"/>
      <c r="NFS8"/>
      <c r="NFT8"/>
      <c r="NFU8"/>
      <c r="NFV8"/>
      <c r="NFW8"/>
      <c r="NFX8"/>
      <c r="NFY8"/>
      <c r="NFZ8"/>
      <c r="NGA8"/>
      <c r="NGB8"/>
      <c r="NGC8"/>
      <c r="NGD8"/>
      <c r="NGE8"/>
      <c r="NGF8"/>
      <c r="NGG8"/>
      <c r="NGH8"/>
      <c r="NGI8"/>
      <c r="NGJ8"/>
      <c r="NGK8"/>
      <c r="NGL8"/>
      <c r="NGM8"/>
      <c r="NGN8"/>
      <c r="NGO8"/>
      <c r="NGP8"/>
      <c r="NGQ8"/>
      <c r="NGR8"/>
      <c r="NGS8"/>
      <c r="NGT8"/>
      <c r="NGU8"/>
      <c r="NGV8"/>
      <c r="NGW8"/>
      <c r="NGX8"/>
      <c r="NGY8"/>
      <c r="NGZ8"/>
      <c r="NHA8"/>
      <c r="NHB8"/>
      <c r="NHC8"/>
      <c r="NHD8"/>
      <c r="NHE8"/>
      <c r="NHF8"/>
      <c r="NHG8"/>
      <c r="NHH8"/>
      <c r="NHI8"/>
      <c r="NHJ8"/>
      <c r="NHK8"/>
      <c r="NHL8"/>
      <c r="NHM8"/>
      <c r="NHN8"/>
      <c r="NHO8"/>
      <c r="NHP8"/>
      <c r="NHQ8"/>
      <c r="NHR8"/>
      <c r="NHS8"/>
      <c r="NHT8"/>
      <c r="NHU8"/>
      <c r="NHV8"/>
      <c r="NHW8"/>
      <c r="NHX8"/>
      <c r="NHY8"/>
      <c r="NHZ8"/>
      <c r="NIA8"/>
      <c r="NIB8"/>
      <c r="NIC8"/>
      <c r="NID8"/>
      <c r="NIE8"/>
      <c r="NIF8"/>
      <c r="NIG8"/>
      <c r="NIH8"/>
      <c r="NII8"/>
      <c r="NIJ8"/>
      <c r="NIK8"/>
      <c r="NIL8"/>
      <c r="NIM8"/>
      <c r="NIN8"/>
      <c r="NIO8"/>
      <c r="NIP8"/>
      <c r="NIQ8"/>
      <c r="NIR8"/>
      <c r="NIS8"/>
      <c r="NIT8"/>
      <c r="NIU8"/>
      <c r="NIV8"/>
      <c r="NIW8"/>
      <c r="NIX8"/>
      <c r="NIY8"/>
      <c r="NIZ8"/>
      <c r="NJA8"/>
      <c r="NJB8"/>
      <c r="NJC8"/>
      <c r="NJD8"/>
      <c r="NJE8"/>
      <c r="NJF8"/>
      <c r="NJG8"/>
      <c r="NJH8"/>
      <c r="NJI8"/>
      <c r="NJJ8"/>
      <c r="NJK8"/>
      <c r="NJL8"/>
      <c r="NJM8"/>
      <c r="NJN8"/>
      <c r="NJO8"/>
      <c r="NJP8"/>
      <c r="NJQ8"/>
      <c r="NJR8"/>
      <c r="NJS8"/>
      <c r="NJT8"/>
      <c r="NJU8"/>
      <c r="NJV8"/>
      <c r="NJW8"/>
      <c r="NJX8"/>
      <c r="NJY8"/>
      <c r="NJZ8"/>
      <c r="NKA8"/>
      <c r="NKB8"/>
      <c r="NKC8"/>
      <c r="NKD8"/>
      <c r="NKE8"/>
      <c r="NKF8"/>
      <c r="NKG8"/>
      <c r="NKH8"/>
      <c r="NKI8"/>
      <c r="NKJ8"/>
      <c r="NKK8"/>
      <c r="NKL8"/>
      <c r="NKM8"/>
      <c r="NKN8"/>
      <c r="NKO8"/>
      <c r="NKP8"/>
      <c r="NKQ8"/>
      <c r="NKR8"/>
      <c r="NKS8"/>
      <c r="NKT8"/>
      <c r="NKU8"/>
      <c r="NKV8"/>
      <c r="NKW8"/>
      <c r="NKX8"/>
      <c r="NKY8"/>
      <c r="NKZ8"/>
      <c r="NLA8"/>
      <c r="NLB8"/>
      <c r="NLC8"/>
      <c r="NLD8"/>
      <c r="NLE8"/>
      <c r="NLF8"/>
      <c r="NLG8"/>
      <c r="NLH8"/>
      <c r="NLI8"/>
      <c r="NLJ8"/>
      <c r="NLK8"/>
      <c r="NLL8"/>
      <c r="NLM8"/>
      <c r="NLN8"/>
      <c r="NLO8"/>
      <c r="NLP8"/>
      <c r="NLQ8"/>
      <c r="NLR8"/>
      <c r="NLS8"/>
      <c r="NLT8"/>
      <c r="NLU8"/>
      <c r="NLV8"/>
      <c r="NLW8"/>
      <c r="NLX8"/>
      <c r="NLY8"/>
      <c r="NLZ8"/>
      <c r="NMA8"/>
      <c r="NMB8"/>
      <c r="NMC8"/>
      <c r="NMD8"/>
      <c r="NME8"/>
      <c r="NMF8"/>
      <c r="NMG8"/>
      <c r="NMH8"/>
      <c r="NMI8"/>
      <c r="NMJ8"/>
      <c r="NMK8"/>
      <c r="NML8"/>
      <c r="NMM8"/>
      <c r="NMN8"/>
      <c r="NMO8"/>
      <c r="NMP8"/>
      <c r="NMQ8"/>
      <c r="NMR8"/>
      <c r="NMS8"/>
      <c r="NMT8"/>
      <c r="NMU8"/>
      <c r="NMV8"/>
      <c r="NMW8"/>
      <c r="NMX8"/>
      <c r="NMY8"/>
      <c r="NMZ8"/>
      <c r="NNA8"/>
      <c r="NNB8"/>
      <c r="NNC8"/>
      <c r="NND8"/>
      <c r="NNE8"/>
      <c r="NNF8"/>
      <c r="NNG8"/>
      <c r="NNH8"/>
      <c r="NNI8"/>
      <c r="NNJ8"/>
      <c r="NNK8"/>
      <c r="NNL8"/>
      <c r="NNM8"/>
      <c r="NNN8"/>
      <c r="NNO8"/>
      <c r="NNP8"/>
      <c r="NNQ8"/>
      <c r="NNR8"/>
      <c r="NNS8"/>
      <c r="NNT8"/>
      <c r="NNU8"/>
      <c r="NNV8"/>
      <c r="NNW8"/>
      <c r="NNX8"/>
      <c r="NNY8"/>
      <c r="NNZ8"/>
      <c r="NOA8"/>
      <c r="NOB8"/>
      <c r="NOC8"/>
      <c r="NOD8"/>
      <c r="NOE8"/>
      <c r="NOF8"/>
      <c r="NOG8"/>
      <c r="NOH8"/>
      <c r="NOI8"/>
      <c r="NOJ8"/>
      <c r="NOK8"/>
      <c r="NOL8"/>
      <c r="NOM8"/>
      <c r="NON8"/>
      <c r="NOO8"/>
      <c r="NOP8"/>
      <c r="NOQ8"/>
      <c r="NOR8"/>
      <c r="NOS8"/>
      <c r="NOT8"/>
      <c r="NOU8"/>
      <c r="NOV8"/>
      <c r="NOW8"/>
      <c r="NOX8"/>
      <c r="NOY8"/>
      <c r="NOZ8"/>
      <c r="NPA8"/>
      <c r="NPB8"/>
      <c r="NPC8"/>
      <c r="NPD8"/>
      <c r="NPE8"/>
      <c r="NPF8"/>
      <c r="NPG8"/>
      <c r="NPH8"/>
      <c r="NPI8"/>
      <c r="NPJ8"/>
      <c r="NPK8"/>
      <c r="NPL8"/>
      <c r="NPM8"/>
      <c r="NPN8"/>
      <c r="NPO8"/>
      <c r="NPP8"/>
      <c r="NPQ8"/>
      <c r="NPR8"/>
      <c r="NPS8"/>
      <c r="NPT8"/>
      <c r="NPU8"/>
      <c r="NPV8"/>
      <c r="NPW8"/>
      <c r="NPX8"/>
      <c r="NPY8"/>
      <c r="NPZ8"/>
      <c r="NQA8"/>
      <c r="NQB8"/>
      <c r="NQC8"/>
      <c r="NQD8"/>
      <c r="NQE8"/>
      <c r="NQF8"/>
      <c r="NQG8"/>
      <c r="NQH8"/>
      <c r="NQI8"/>
      <c r="NQJ8"/>
      <c r="NQK8"/>
      <c r="NQL8"/>
      <c r="NQM8"/>
      <c r="NQN8"/>
      <c r="NQO8"/>
      <c r="NQP8"/>
      <c r="NQQ8"/>
      <c r="NQR8"/>
      <c r="NQS8"/>
      <c r="NQT8"/>
      <c r="NQU8"/>
      <c r="NQV8"/>
      <c r="NQW8"/>
      <c r="NQX8"/>
      <c r="NQY8"/>
      <c r="NQZ8"/>
      <c r="NRA8"/>
      <c r="NRB8"/>
      <c r="NRC8"/>
      <c r="NRD8"/>
      <c r="NRE8"/>
      <c r="NRF8"/>
      <c r="NRG8"/>
      <c r="NRH8"/>
      <c r="NRI8"/>
      <c r="NRJ8"/>
      <c r="NRK8"/>
      <c r="NRL8"/>
      <c r="NRM8"/>
      <c r="NRN8"/>
      <c r="NRO8"/>
      <c r="NRP8"/>
      <c r="NRQ8"/>
      <c r="NRR8"/>
      <c r="NRS8"/>
      <c r="NRT8"/>
      <c r="NRU8"/>
      <c r="NRV8"/>
      <c r="NRW8"/>
      <c r="NRX8"/>
      <c r="NRY8"/>
      <c r="NRZ8"/>
      <c r="NSA8"/>
      <c r="NSB8"/>
      <c r="NSC8"/>
      <c r="NSD8"/>
      <c r="NSE8"/>
      <c r="NSF8"/>
      <c r="NSG8"/>
      <c r="NSH8"/>
      <c r="NSI8"/>
      <c r="NSJ8"/>
      <c r="NSK8"/>
      <c r="NSL8"/>
      <c r="NSM8"/>
      <c r="NSN8"/>
      <c r="NSO8"/>
      <c r="NSP8"/>
      <c r="NSQ8"/>
      <c r="NSR8"/>
      <c r="NSS8"/>
      <c r="NST8"/>
      <c r="NSU8"/>
      <c r="NSV8"/>
      <c r="NSW8"/>
      <c r="NSX8"/>
      <c r="NSY8"/>
      <c r="NSZ8"/>
      <c r="NTA8"/>
      <c r="NTB8"/>
      <c r="NTC8"/>
      <c r="NTD8"/>
      <c r="NTE8"/>
      <c r="NTF8"/>
      <c r="NTG8"/>
      <c r="NTH8"/>
      <c r="NTI8"/>
      <c r="NTJ8"/>
      <c r="NTK8"/>
      <c r="NTL8"/>
      <c r="NTM8"/>
      <c r="NTN8"/>
      <c r="NTO8"/>
      <c r="NTP8"/>
      <c r="NTQ8"/>
      <c r="NTR8"/>
      <c r="NTS8"/>
      <c r="NTT8"/>
      <c r="NTU8"/>
      <c r="NTV8"/>
      <c r="NTW8"/>
      <c r="NTX8"/>
      <c r="NTY8"/>
      <c r="NTZ8"/>
      <c r="NUA8"/>
      <c r="NUB8"/>
      <c r="NUC8"/>
      <c r="NUD8"/>
      <c r="NUE8"/>
      <c r="NUF8"/>
      <c r="NUG8"/>
      <c r="NUH8"/>
      <c r="NUI8"/>
      <c r="NUJ8"/>
      <c r="NUK8"/>
      <c r="NUL8"/>
      <c r="NUM8"/>
      <c r="NUN8"/>
      <c r="NUO8"/>
      <c r="NUP8"/>
      <c r="NUQ8"/>
      <c r="NUR8"/>
      <c r="NUS8"/>
      <c r="NUT8"/>
      <c r="NUU8"/>
      <c r="NUV8"/>
      <c r="NUW8"/>
      <c r="NUX8"/>
      <c r="NUY8"/>
      <c r="NUZ8"/>
      <c r="NVA8"/>
      <c r="NVB8"/>
      <c r="NVC8"/>
      <c r="NVD8"/>
      <c r="NVE8"/>
      <c r="NVF8"/>
      <c r="NVG8"/>
      <c r="NVH8"/>
      <c r="NVI8"/>
      <c r="NVJ8"/>
      <c r="NVK8"/>
      <c r="NVL8"/>
      <c r="NVM8"/>
      <c r="NVN8"/>
      <c r="NVO8"/>
      <c r="NVP8"/>
      <c r="NVQ8"/>
      <c r="NVR8"/>
      <c r="NVS8"/>
      <c r="NVT8"/>
      <c r="NVU8"/>
      <c r="NVV8"/>
      <c r="NVW8"/>
      <c r="NVX8"/>
      <c r="NVY8"/>
      <c r="NVZ8"/>
      <c r="NWA8"/>
      <c r="NWB8"/>
      <c r="NWC8"/>
      <c r="NWD8"/>
      <c r="NWE8"/>
      <c r="NWF8"/>
      <c r="NWG8"/>
      <c r="NWH8"/>
      <c r="NWI8"/>
      <c r="NWJ8"/>
      <c r="NWK8"/>
      <c r="NWL8"/>
      <c r="NWM8"/>
      <c r="NWN8"/>
      <c r="NWO8"/>
      <c r="NWP8"/>
      <c r="NWQ8"/>
      <c r="NWR8"/>
      <c r="NWS8"/>
      <c r="NWT8"/>
      <c r="NWU8"/>
      <c r="NWV8"/>
      <c r="NWW8"/>
      <c r="NWX8"/>
      <c r="NWY8"/>
      <c r="NWZ8"/>
      <c r="NXA8"/>
      <c r="NXB8"/>
      <c r="NXC8"/>
      <c r="NXD8"/>
      <c r="NXE8"/>
      <c r="NXF8"/>
      <c r="NXG8"/>
      <c r="NXH8"/>
      <c r="NXI8"/>
      <c r="NXJ8"/>
      <c r="NXK8"/>
      <c r="NXL8"/>
      <c r="NXM8"/>
      <c r="NXN8"/>
      <c r="NXO8"/>
      <c r="NXP8"/>
      <c r="NXQ8"/>
      <c r="NXR8"/>
      <c r="NXS8"/>
      <c r="NXT8"/>
      <c r="NXU8"/>
      <c r="NXV8"/>
      <c r="NXW8"/>
      <c r="NXX8"/>
      <c r="NXY8"/>
      <c r="NXZ8"/>
      <c r="NYA8"/>
      <c r="NYB8"/>
      <c r="NYC8"/>
      <c r="NYD8"/>
      <c r="NYE8"/>
      <c r="NYF8"/>
      <c r="NYG8"/>
      <c r="NYH8"/>
      <c r="NYI8"/>
      <c r="NYJ8"/>
      <c r="NYK8"/>
      <c r="NYL8"/>
      <c r="NYM8"/>
      <c r="NYN8"/>
      <c r="NYO8"/>
      <c r="NYP8"/>
      <c r="NYQ8"/>
      <c r="NYR8"/>
      <c r="NYS8"/>
      <c r="NYT8"/>
      <c r="NYU8"/>
      <c r="NYV8"/>
      <c r="NYW8"/>
      <c r="NYX8"/>
      <c r="NYY8"/>
      <c r="NYZ8"/>
      <c r="NZA8"/>
      <c r="NZB8"/>
      <c r="NZC8"/>
      <c r="NZD8"/>
      <c r="NZE8"/>
      <c r="NZF8"/>
      <c r="NZG8"/>
      <c r="NZH8"/>
      <c r="NZI8"/>
      <c r="NZJ8"/>
      <c r="NZK8"/>
      <c r="NZL8"/>
      <c r="NZM8"/>
      <c r="NZN8"/>
      <c r="NZO8"/>
      <c r="NZP8"/>
      <c r="NZQ8"/>
      <c r="NZR8"/>
      <c r="NZS8"/>
      <c r="NZT8"/>
      <c r="NZU8"/>
      <c r="NZV8"/>
      <c r="NZW8"/>
      <c r="NZX8"/>
      <c r="NZY8"/>
      <c r="NZZ8"/>
      <c r="OAA8"/>
      <c r="OAB8"/>
      <c r="OAC8"/>
      <c r="OAD8"/>
      <c r="OAE8"/>
      <c r="OAF8"/>
      <c r="OAG8"/>
      <c r="OAH8"/>
      <c r="OAI8"/>
      <c r="OAJ8"/>
      <c r="OAK8"/>
      <c r="OAL8"/>
      <c r="OAM8"/>
      <c r="OAN8"/>
      <c r="OAO8"/>
      <c r="OAP8"/>
      <c r="OAQ8"/>
      <c r="OAR8"/>
      <c r="OAS8"/>
      <c r="OAT8"/>
      <c r="OAU8"/>
      <c r="OAV8"/>
      <c r="OAW8"/>
      <c r="OAX8"/>
      <c r="OAY8"/>
      <c r="OAZ8"/>
      <c r="OBA8"/>
      <c r="OBB8"/>
      <c r="OBC8"/>
      <c r="OBD8"/>
      <c r="OBE8"/>
      <c r="OBF8"/>
      <c r="OBG8"/>
      <c r="OBH8"/>
      <c r="OBI8"/>
      <c r="OBJ8"/>
      <c r="OBK8"/>
      <c r="OBL8"/>
      <c r="OBM8"/>
      <c r="OBN8"/>
      <c r="OBO8"/>
      <c r="OBP8"/>
      <c r="OBQ8"/>
      <c r="OBR8"/>
      <c r="OBS8"/>
      <c r="OBT8"/>
      <c r="OBU8"/>
      <c r="OBV8"/>
      <c r="OBW8"/>
      <c r="OBX8"/>
      <c r="OBY8"/>
      <c r="OBZ8"/>
      <c r="OCA8"/>
      <c r="OCB8"/>
      <c r="OCC8"/>
      <c r="OCD8"/>
      <c r="OCE8"/>
      <c r="OCF8"/>
      <c r="OCG8"/>
      <c r="OCH8"/>
      <c r="OCI8"/>
      <c r="OCJ8"/>
      <c r="OCK8"/>
      <c r="OCL8"/>
      <c r="OCM8"/>
      <c r="OCN8"/>
      <c r="OCO8"/>
      <c r="OCP8"/>
      <c r="OCQ8"/>
      <c r="OCR8"/>
      <c r="OCS8"/>
      <c r="OCT8"/>
      <c r="OCU8"/>
      <c r="OCV8"/>
      <c r="OCW8"/>
      <c r="OCX8"/>
      <c r="OCY8"/>
      <c r="OCZ8"/>
      <c r="ODA8"/>
      <c r="ODB8"/>
      <c r="ODC8"/>
      <c r="ODD8"/>
      <c r="ODE8"/>
      <c r="ODF8"/>
      <c r="ODG8"/>
      <c r="ODH8"/>
      <c r="ODI8"/>
      <c r="ODJ8"/>
      <c r="ODK8"/>
      <c r="ODL8"/>
      <c r="ODM8"/>
      <c r="ODN8"/>
      <c r="ODO8"/>
      <c r="ODP8"/>
      <c r="ODQ8"/>
      <c r="ODR8"/>
      <c r="ODS8"/>
      <c r="ODT8"/>
      <c r="ODU8"/>
      <c r="ODV8"/>
      <c r="ODW8"/>
      <c r="ODX8"/>
      <c r="ODY8"/>
      <c r="ODZ8"/>
      <c r="OEA8"/>
      <c r="OEB8"/>
      <c r="OEC8"/>
      <c r="OED8"/>
      <c r="OEE8"/>
      <c r="OEF8"/>
      <c r="OEG8"/>
      <c r="OEH8"/>
      <c r="OEI8"/>
      <c r="OEJ8"/>
      <c r="OEK8"/>
      <c r="OEL8"/>
      <c r="OEM8"/>
      <c r="OEN8"/>
      <c r="OEO8"/>
      <c r="OEP8"/>
      <c r="OEQ8"/>
      <c r="OER8"/>
      <c r="OES8"/>
      <c r="OET8"/>
      <c r="OEU8"/>
      <c r="OEV8"/>
      <c r="OEW8"/>
      <c r="OEX8"/>
      <c r="OEY8"/>
      <c r="OEZ8"/>
      <c r="OFA8"/>
      <c r="OFB8"/>
      <c r="OFC8"/>
      <c r="OFD8"/>
      <c r="OFE8"/>
      <c r="OFF8"/>
      <c r="OFG8"/>
      <c r="OFH8"/>
      <c r="OFI8"/>
      <c r="OFJ8"/>
      <c r="OFK8"/>
      <c r="OFL8"/>
      <c r="OFM8"/>
      <c r="OFN8"/>
      <c r="OFO8"/>
      <c r="OFP8"/>
      <c r="OFQ8"/>
      <c r="OFR8"/>
      <c r="OFS8"/>
      <c r="OFT8"/>
      <c r="OFU8"/>
      <c r="OFV8"/>
      <c r="OFW8"/>
      <c r="OFX8"/>
      <c r="OFY8"/>
      <c r="OFZ8"/>
      <c r="OGA8"/>
      <c r="OGB8"/>
      <c r="OGC8"/>
      <c r="OGD8"/>
      <c r="OGE8"/>
      <c r="OGF8"/>
      <c r="OGG8"/>
      <c r="OGH8"/>
      <c r="OGI8"/>
      <c r="OGJ8"/>
      <c r="OGK8"/>
      <c r="OGL8"/>
      <c r="OGM8"/>
      <c r="OGN8"/>
      <c r="OGO8"/>
      <c r="OGP8"/>
      <c r="OGQ8"/>
      <c r="OGR8"/>
      <c r="OGS8"/>
      <c r="OGT8"/>
      <c r="OGU8"/>
      <c r="OGV8"/>
      <c r="OGW8"/>
      <c r="OGX8"/>
      <c r="OGY8"/>
      <c r="OGZ8"/>
      <c r="OHA8"/>
      <c r="OHB8"/>
      <c r="OHC8"/>
      <c r="OHD8"/>
      <c r="OHE8"/>
      <c r="OHF8"/>
      <c r="OHG8"/>
      <c r="OHH8"/>
      <c r="OHI8"/>
      <c r="OHJ8"/>
      <c r="OHK8"/>
      <c r="OHL8"/>
      <c r="OHM8"/>
      <c r="OHN8"/>
      <c r="OHO8"/>
      <c r="OHP8"/>
      <c r="OHQ8"/>
      <c r="OHR8"/>
      <c r="OHS8"/>
      <c r="OHT8"/>
      <c r="OHU8"/>
      <c r="OHV8"/>
      <c r="OHW8"/>
      <c r="OHX8"/>
      <c r="OHY8"/>
      <c r="OHZ8"/>
      <c r="OIA8"/>
      <c r="OIB8"/>
      <c r="OIC8"/>
      <c r="OID8"/>
      <c r="OIE8"/>
      <c r="OIF8"/>
      <c r="OIG8"/>
      <c r="OIH8"/>
      <c r="OII8"/>
      <c r="OIJ8"/>
      <c r="OIK8"/>
      <c r="OIL8"/>
      <c r="OIM8"/>
      <c r="OIN8"/>
      <c r="OIO8"/>
      <c r="OIP8"/>
      <c r="OIQ8"/>
      <c r="OIR8"/>
      <c r="OIS8"/>
      <c r="OIT8"/>
      <c r="OIU8"/>
      <c r="OIV8"/>
      <c r="OIW8"/>
      <c r="OIX8"/>
      <c r="OIY8"/>
      <c r="OIZ8"/>
      <c r="OJA8"/>
      <c r="OJB8"/>
      <c r="OJC8"/>
      <c r="OJD8"/>
      <c r="OJE8"/>
      <c r="OJF8"/>
      <c r="OJG8"/>
      <c r="OJH8"/>
      <c r="OJI8"/>
      <c r="OJJ8"/>
      <c r="OJK8"/>
      <c r="OJL8"/>
      <c r="OJM8"/>
      <c r="OJN8"/>
      <c r="OJO8"/>
      <c r="OJP8"/>
      <c r="OJQ8"/>
      <c r="OJR8"/>
      <c r="OJS8"/>
      <c r="OJT8"/>
      <c r="OJU8"/>
      <c r="OJV8"/>
      <c r="OJW8"/>
      <c r="OJX8"/>
      <c r="OJY8"/>
      <c r="OJZ8"/>
      <c r="OKA8"/>
      <c r="OKB8"/>
      <c r="OKC8"/>
      <c r="OKD8"/>
      <c r="OKE8"/>
      <c r="OKF8"/>
      <c r="OKG8"/>
      <c r="OKH8"/>
      <c r="OKI8"/>
      <c r="OKJ8"/>
      <c r="OKK8"/>
      <c r="OKL8"/>
      <c r="OKM8"/>
      <c r="OKN8"/>
      <c r="OKO8"/>
      <c r="OKP8"/>
      <c r="OKQ8"/>
      <c r="OKR8"/>
      <c r="OKS8"/>
      <c r="OKT8"/>
      <c r="OKU8"/>
      <c r="OKV8"/>
      <c r="OKW8"/>
      <c r="OKX8"/>
      <c r="OKY8"/>
      <c r="OKZ8"/>
      <c r="OLA8"/>
      <c r="OLB8"/>
      <c r="OLC8"/>
      <c r="OLD8"/>
      <c r="OLE8"/>
      <c r="OLF8"/>
      <c r="OLG8"/>
      <c r="OLH8"/>
      <c r="OLI8"/>
      <c r="OLJ8"/>
      <c r="OLK8"/>
      <c r="OLL8"/>
      <c r="OLM8"/>
      <c r="OLN8"/>
      <c r="OLO8"/>
      <c r="OLP8"/>
      <c r="OLQ8"/>
      <c r="OLR8"/>
      <c r="OLS8"/>
      <c r="OLT8"/>
      <c r="OLU8"/>
      <c r="OLV8"/>
      <c r="OLW8"/>
      <c r="OLX8"/>
      <c r="OLY8"/>
      <c r="OLZ8"/>
      <c r="OMA8"/>
      <c r="OMB8"/>
      <c r="OMC8"/>
      <c r="OMD8"/>
      <c r="OME8"/>
      <c r="OMF8"/>
      <c r="OMG8"/>
      <c r="OMH8"/>
      <c r="OMI8"/>
      <c r="OMJ8"/>
      <c r="OMK8"/>
      <c r="OML8"/>
      <c r="OMM8"/>
      <c r="OMN8"/>
      <c r="OMO8"/>
      <c r="OMP8"/>
      <c r="OMQ8"/>
      <c r="OMR8"/>
      <c r="OMS8"/>
      <c r="OMT8"/>
      <c r="OMU8"/>
      <c r="OMV8"/>
      <c r="OMW8"/>
      <c r="OMX8"/>
      <c r="OMY8"/>
      <c r="OMZ8"/>
      <c r="ONA8"/>
      <c r="ONB8"/>
      <c r="ONC8"/>
      <c r="OND8"/>
      <c r="ONE8"/>
      <c r="ONF8"/>
      <c r="ONG8"/>
      <c r="ONH8"/>
      <c r="ONI8"/>
      <c r="ONJ8"/>
      <c r="ONK8"/>
      <c r="ONL8"/>
      <c r="ONM8"/>
      <c r="ONN8"/>
      <c r="ONO8"/>
      <c r="ONP8"/>
      <c r="ONQ8"/>
      <c r="ONR8"/>
      <c r="ONS8"/>
      <c r="ONT8"/>
      <c r="ONU8"/>
      <c r="ONV8"/>
      <c r="ONW8"/>
      <c r="ONX8"/>
      <c r="ONY8"/>
      <c r="ONZ8"/>
      <c r="OOA8"/>
      <c r="OOB8"/>
      <c r="OOC8"/>
      <c r="OOD8"/>
      <c r="OOE8"/>
      <c r="OOF8"/>
      <c r="OOG8"/>
      <c r="OOH8"/>
      <c r="OOI8"/>
      <c r="OOJ8"/>
      <c r="OOK8"/>
      <c r="OOL8"/>
      <c r="OOM8"/>
      <c r="OON8"/>
      <c r="OOO8"/>
      <c r="OOP8"/>
      <c r="OOQ8"/>
      <c r="OOR8"/>
      <c r="OOS8"/>
      <c r="OOT8"/>
      <c r="OOU8"/>
      <c r="OOV8"/>
      <c r="OOW8"/>
      <c r="OOX8"/>
      <c r="OOY8"/>
      <c r="OOZ8"/>
      <c r="OPA8"/>
      <c r="OPB8"/>
      <c r="OPC8"/>
      <c r="OPD8"/>
      <c r="OPE8"/>
      <c r="OPF8"/>
      <c r="OPG8"/>
      <c r="OPH8"/>
      <c r="OPI8"/>
      <c r="OPJ8"/>
      <c r="OPK8"/>
      <c r="OPL8"/>
      <c r="OPM8"/>
      <c r="OPN8"/>
      <c r="OPO8"/>
      <c r="OPP8"/>
      <c r="OPQ8"/>
      <c r="OPR8"/>
      <c r="OPS8"/>
      <c r="OPT8"/>
      <c r="OPU8"/>
      <c r="OPV8"/>
      <c r="OPW8"/>
      <c r="OPX8"/>
      <c r="OPY8"/>
      <c r="OPZ8"/>
      <c r="OQA8"/>
      <c r="OQB8"/>
      <c r="OQC8"/>
      <c r="OQD8"/>
      <c r="OQE8"/>
      <c r="OQF8"/>
      <c r="OQG8"/>
      <c r="OQH8"/>
      <c r="OQI8"/>
      <c r="OQJ8"/>
      <c r="OQK8"/>
      <c r="OQL8"/>
      <c r="OQM8"/>
      <c r="OQN8"/>
      <c r="OQO8"/>
      <c r="OQP8"/>
      <c r="OQQ8"/>
      <c r="OQR8"/>
      <c r="OQS8"/>
      <c r="OQT8"/>
      <c r="OQU8"/>
      <c r="OQV8"/>
      <c r="OQW8"/>
      <c r="OQX8"/>
      <c r="OQY8"/>
      <c r="OQZ8"/>
      <c r="ORA8"/>
      <c r="ORB8"/>
      <c r="ORC8"/>
      <c r="ORD8"/>
      <c r="ORE8"/>
      <c r="ORF8"/>
      <c r="ORG8"/>
      <c r="ORH8"/>
      <c r="ORI8"/>
      <c r="ORJ8"/>
      <c r="ORK8"/>
      <c r="ORL8"/>
      <c r="ORM8"/>
      <c r="ORN8"/>
      <c r="ORO8"/>
      <c r="ORP8"/>
      <c r="ORQ8"/>
      <c r="ORR8"/>
      <c r="ORS8"/>
      <c r="ORT8"/>
      <c r="ORU8"/>
      <c r="ORV8"/>
      <c r="ORW8"/>
      <c r="ORX8"/>
      <c r="ORY8"/>
      <c r="ORZ8"/>
      <c r="OSA8"/>
      <c r="OSB8"/>
      <c r="OSC8"/>
      <c r="OSD8"/>
      <c r="OSE8"/>
      <c r="OSF8"/>
      <c r="OSG8"/>
      <c r="OSH8"/>
      <c r="OSI8"/>
      <c r="OSJ8"/>
      <c r="OSK8"/>
      <c r="OSL8"/>
      <c r="OSM8"/>
      <c r="OSN8"/>
      <c r="OSO8"/>
      <c r="OSP8"/>
      <c r="OSQ8"/>
      <c r="OSR8"/>
      <c r="OSS8"/>
      <c r="OST8"/>
      <c r="OSU8"/>
      <c r="OSV8"/>
      <c r="OSW8"/>
      <c r="OSX8"/>
      <c r="OSY8"/>
      <c r="OSZ8"/>
      <c r="OTA8"/>
      <c r="OTB8"/>
      <c r="OTC8"/>
      <c r="OTD8"/>
      <c r="OTE8"/>
      <c r="OTF8"/>
      <c r="OTG8"/>
      <c r="OTH8"/>
      <c r="OTI8"/>
      <c r="OTJ8"/>
      <c r="OTK8"/>
      <c r="OTL8"/>
      <c r="OTM8"/>
      <c r="OTN8"/>
      <c r="OTO8"/>
      <c r="OTP8"/>
      <c r="OTQ8"/>
      <c r="OTR8"/>
      <c r="OTS8"/>
      <c r="OTT8"/>
      <c r="OTU8"/>
      <c r="OTV8"/>
      <c r="OTW8"/>
      <c r="OTX8"/>
      <c r="OTY8"/>
      <c r="OTZ8"/>
      <c r="OUA8"/>
      <c r="OUB8"/>
      <c r="OUC8"/>
      <c r="OUD8"/>
      <c r="OUE8"/>
      <c r="OUF8"/>
      <c r="OUG8"/>
      <c r="OUH8"/>
      <c r="OUI8"/>
      <c r="OUJ8"/>
      <c r="OUK8"/>
      <c r="OUL8"/>
      <c r="OUM8"/>
      <c r="OUN8"/>
      <c r="OUO8"/>
      <c r="OUP8"/>
      <c r="OUQ8"/>
      <c r="OUR8"/>
      <c r="OUS8"/>
      <c r="OUT8"/>
      <c r="OUU8"/>
      <c r="OUV8"/>
      <c r="OUW8"/>
      <c r="OUX8"/>
      <c r="OUY8"/>
      <c r="OUZ8"/>
      <c r="OVA8"/>
      <c r="OVB8"/>
      <c r="OVC8"/>
      <c r="OVD8"/>
      <c r="OVE8"/>
      <c r="OVF8"/>
      <c r="OVG8"/>
      <c r="OVH8"/>
      <c r="OVI8"/>
      <c r="OVJ8"/>
      <c r="OVK8"/>
      <c r="OVL8"/>
      <c r="OVM8"/>
      <c r="OVN8"/>
      <c r="OVO8"/>
      <c r="OVP8"/>
      <c r="OVQ8"/>
      <c r="OVR8"/>
      <c r="OVS8"/>
      <c r="OVT8"/>
      <c r="OVU8"/>
      <c r="OVV8"/>
      <c r="OVW8"/>
      <c r="OVX8"/>
      <c r="OVY8"/>
      <c r="OVZ8"/>
      <c r="OWA8"/>
      <c r="OWB8"/>
      <c r="OWC8"/>
      <c r="OWD8"/>
      <c r="OWE8"/>
      <c r="OWF8"/>
      <c r="OWG8"/>
      <c r="OWH8"/>
      <c r="OWI8"/>
      <c r="OWJ8"/>
      <c r="OWK8"/>
      <c r="OWL8"/>
      <c r="OWM8"/>
      <c r="OWN8"/>
      <c r="OWO8"/>
      <c r="OWP8"/>
      <c r="OWQ8"/>
      <c r="OWR8"/>
      <c r="OWS8"/>
      <c r="OWT8"/>
      <c r="OWU8"/>
      <c r="OWV8"/>
      <c r="OWW8"/>
      <c r="OWX8"/>
      <c r="OWY8"/>
      <c r="OWZ8"/>
      <c r="OXA8"/>
      <c r="OXB8"/>
      <c r="OXC8"/>
      <c r="OXD8"/>
      <c r="OXE8"/>
      <c r="OXF8"/>
      <c r="OXG8"/>
      <c r="OXH8"/>
      <c r="OXI8"/>
      <c r="OXJ8"/>
      <c r="OXK8"/>
      <c r="OXL8"/>
      <c r="OXM8"/>
      <c r="OXN8"/>
      <c r="OXO8"/>
      <c r="OXP8"/>
      <c r="OXQ8"/>
      <c r="OXR8"/>
      <c r="OXS8"/>
      <c r="OXT8"/>
      <c r="OXU8"/>
      <c r="OXV8"/>
      <c r="OXW8"/>
      <c r="OXX8"/>
      <c r="OXY8"/>
      <c r="OXZ8"/>
      <c r="OYA8"/>
      <c r="OYB8"/>
      <c r="OYC8"/>
      <c r="OYD8"/>
      <c r="OYE8"/>
      <c r="OYF8"/>
      <c r="OYG8"/>
      <c r="OYH8"/>
      <c r="OYI8"/>
      <c r="OYJ8"/>
      <c r="OYK8"/>
      <c r="OYL8"/>
      <c r="OYM8"/>
      <c r="OYN8"/>
      <c r="OYO8"/>
      <c r="OYP8"/>
      <c r="OYQ8"/>
      <c r="OYR8"/>
      <c r="OYS8"/>
      <c r="OYT8"/>
      <c r="OYU8"/>
      <c r="OYV8"/>
      <c r="OYW8"/>
      <c r="OYX8"/>
      <c r="OYY8"/>
      <c r="OYZ8"/>
      <c r="OZA8"/>
      <c r="OZB8"/>
      <c r="OZC8"/>
      <c r="OZD8"/>
      <c r="OZE8"/>
      <c r="OZF8"/>
      <c r="OZG8"/>
      <c r="OZH8"/>
      <c r="OZI8"/>
      <c r="OZJ8"/>
      <c r="OZK8"/>
      <c r="OZL8"/>
      <c r="OZM8"/>
      <c r="OZN8"/>
      <c r="OZO8"/>
      <c r="OZP8"/>
      <c r="OZQ8"/>
      <c r="OZR8"/>
      <c r="OZS8"/>
      <c r="OZT8"/>
      <c r="OZU8"/>
      <c r="OZV8"/>
      <c r="OZW8"/>
      <c r="OZX8"/>
      <c r="OZY8"/>
      <c r="OZZ8"/>
      <c r="PAA8"/>
      <c r="PAB8"/>
      <c r="PAC8"/>
      <c r="PAD8"/>
      <c r="PAE8"/>
      <c r="PAF8"/>
      <c r="PAG8"/>
      <c r="PAH8"/>
      <c r="PAI8"/>
      <c r="PAJ8"/>
      <c r="PAK8"/>
      <c r="PAL8"/>
      <c r="PAM8"/>
      <c r="PAN8"/>
      <c r="PAO8"/>
      <c r="PAP8"/>
      <c r="PAQ8"/>
      <c r="PAR8"/>
      <c r="PAS8"/>
      <c r="PAT8"/>
      <c r="PAU8"/>
      <c r="PAV8"/>
      <c r="PAW8"/>
      <c r="PAX8"/>
      <c r="PAY8"/>
      <c r="PAZ8"/>
      <c r="PBA8"/>
      <c r="PBB8"/>
      <c r="PBC8"/>
      <c r="PBD8"/>
      <c r="PBE8"/>
      <c r="PBF8"/>
      <c r="PBG8"/>
      <c r="PBH8"/>
      <c r="PBI8"/>
      <c r="PBJ8"/>
      <c r="PBK8"/>
      <c r="PBL8"/>
      <c r="PBM8"/>
      <c r="PBN8"/>
      <c r="PBO8"/>
      <c r="PBP8"/>
      <c r="PBQ8"/>
      <c r="PBR8"/>
      <c r="PBS8"/>
      <c r="PBT8"/>
      <c r="PBU8"/>
      <c r="PBV8"/>
      <c r="PBW8"/>
      <c r="PBX8"/>
      <c r="PBY8"/>
      <c r="PBZ8"/>
      <c r="PCA8"/>
      <c r="PCB8"/>
      <c r="PCC8"/>
      <c r="PCD8"/>
      <c r="PCE8"/>
      <c r="PCF8"/>
      <c r="PCG8"/>
      <c r="PCH8"/>
      <c r="PCI8"/>
      <c r="PCJ8"/>
      <c r="PCK8"/>
      <c r="PCL8"/>
      <c r="PCM8"/>
      <c r="PCN8"/>
      <c r="PCO8"/>
      <c r="PCP8"/>
      <c r="PCQ8"/>
      <c r="PCR8"/>
      <c r="PCS8"/>
      <c r="PCT8"/>
      <c r="PCU8"/>
      <c r="PCV8"/>
      <c r="PCW8"/>
      <c r="PCX8"/>
      <c r="PCY8"/>
      <c r="PCZ8"/>
      <c r="PDA8"/>
      <c r="PDB8"/>
      <c r="PDC8"/>
      <c r="PDD8"/>
      <c r="PDE8"/>
      <c r="PDF8"/>
      <c r="PDG8"/>
      <c r="PDH8"/>
      <c r="PDI8"/>
      <c r="PDJ8"/>
      <c r="PDK8"/>
      <c r="PDL8"/>
      <c r="PDM8"/>
      <c r="PDN8"/>
      <c r="PDO8"/>
      <c r="PDP8"/>
      <c r="PDQ8"/>
      <c r="PDR8"/>
      <c r="PDS8"/>
      <c r="PDT8"/>
      <c r="PDU8"/>
      <c r="PDV8"/>
      <c r="PDW8"/>
      <c r="PDX8"/>
      <c r="PDY8"/>
      <c r="PDZ8"/>
      <c r="PEA8"/>
      <c r="PEB8"/>
      <c r="PEC8"/>
      <c r="PED8"/>
      <c r="PEE8"/>
      <c r="PEF8"/>
      <c r="PEG8"/>
      <c r="PEH8"/>
      <c r="PEI8"/>
      <c r="PEJ8"/>
      <c r="PEK8"/>
      <c r="PEL8"/>
      <c r="PEM8"/>
      <c r="PEN8"/>
      <c r="PEO8"/>
      <c r="PEP8"/>
      <c r="PEQ8"/>
      <c r="PER8"/>
      <c r="PES8"/>
      <c r="PET8"/>
      <c r="PEU8"/>
      <c r="PEV8"/>
      <c r="PEW8"/>
      <c r="PEX8"/>
      <c r="PEY8"/>
      <c r="PEZ8"/>
      <c r="PFA8"/>
      <c r="PFB8"/>
      <c r="PFC8"/>
      <c r="PFD8"/>
      <c r="PFE8"/>
      <c r="PFF8"/>
      <c r="PFG8"/>
      <c r="PFH8"/>
      <c r="PFI8"/>
      <c r="PFJ8"/>
      <c r="PFK8"/>
      <c r="PFL8"/>
      <c r="PFM8"/>
      <c r="PFN8"/>
      <c r="PFO8"/>
      <c r="PFP8"/>
      <c r="PFQ8"/>
      <c r="PFR8"/>
      <c r="PFS8"/>
      <c r="PFT8"/>
      <c r="PFU8"/>
      <c r="PFV8"/>
      <c r="PFW8"/>
      <c r="PFX8"/>
      <c r="PFY8"/>
      <c r="PFZ8"/>
      <c r="PGA8"/>
      <c r="PGB8"/>
      <c r="PGC8"/>
      <c r="PGD8"/>
      <c r="PGE8"/>
      <c r="PGF8"/>
      <c r="PGG8"/>
      <c r="PGH8"/>
      <c r="PGI8"/>
      <c r="PGJ8"/>
      <c r="PGK8"/>
      <c r="PGL8"/>
      <c r="PGM8"/>
      <c r="PGN8"/>
      <c r="PGO8"/>
      <c r="PGP8"/>
      <c r="PGQ8"/>
      <c r="PGR8"/>
      <c r="PGS8"/>
      <c r="PGT8"/>
      <c r="PGU8"/>
      <c r="PGV8"/>
      <c r="PGW8"/>
      <c r="PGX8"/>
      <c r="PGY8"/>
      <c r="PGZ8"/>
      <c r="PHA8"/>
      <c r="PHB8"/>
      <c r="PHC8"/>
      <c r="PHD8"/>
      <c r="PHE8"/>
      <c r="PHF8"/>
      <c r="PHG8"/>
      <c r="PHH8"/>
      <c r="PHI8"/>
      <c r="PHJ8"/>
      <c r="PHK8"/>
      <c r="PHL8"/>
      <c r="PHM8"/>
      <c r="PHN8"/>
      <c r="PHO8"/>
      <c r="PHP8"/>
      <c r="PHQ8"/>
      <c r="PHR8"/>
      <c r="PHS8"/>
      <c r="PHT8"/>
      <c r="PHU8"/>
      <c r="PHV8"/>
      <c r="PHW8"/>
      <c r="PHX8"/>
      <c r="PHY8"/>
      <c r="PHZ8"/>
      <c r="PIA8"/>
      <c r="PIB8"/>
      <c r="PIC8"/>
      <c r="PID8"/>
      <c r="PIE8"/>
      <c r="PIF8"/>
      <c r="PIG8"/>
      <c r="PIH8"/>
      <c r="PII8"/>
      <c r="PIJ8"/>
      <c r="PIK8"/>
      <c r="PIL8"/>
      <c r="PIM8"/>
      <c r="PIN8"/>
      <c r="PIO8"/>
      <c r="PIP8"/>
      <c r="PIQ8"/>
      <c r="PIR8"/>
      <c r="PIS8"/>
      <c r="PIT8"/>
      <c r="PIU8"/>
      <c r="PIV8"/>
      <c r="PIW8"/>
      <c r="PIX8"/>
      <c r="PIY8"/>
      <c r="PIZ8"/>
      <c r="PJA8"/>
      <c r="PJB8"/>
      <c r="PJC8"/>
      <c r="PJD8"/>
      <c r="PJE8"/>
      <c r="PJF8"/>
      <c r="PJG8"/>
      <c r="PJH8"/>
      <c r="PJI8"/>
      <c r="PJJ8"/>
      <c r="PJK8"/>
      <c r="PJL8"/>
      <c r="PJM8"/>
      <c r="PJN8"/>
      <c r="PJO8"/>
      <c r="PJP8"/>
      <c r="PJQ8"/>
      <c r="PJR8"/>
      <c r="PJS8"/>
      <c r="PJT8"/>
      <c r="PJU8"/>
      <c r="PJV8"/>
      <c r="PJW8"/>
      <c r="PJX8"/>
      <c r="PJY8"/>
      <c r="PJZ8"/>
      <c r="PKA8"/>
      <c r="PKB8"/>
      <c r="PKC8"/>
      <c r="PKD8"/>
      <c r="PKE8"/>
      <c r="PKF8"/>
      <c r="PKG8"/>
      <c r="PKH8"/>
      <c r="PKI8"/>
      <c r="PKJ8"/>
      <c r="PKK8"/>
      <c r="PKL8"/>
      <c r="PKM8"/>
      <c r="PKN8"/>
      <c r="PKO8"/>
      <c r="PKP8"/>
      <c r="PKQ8"/>
      <c r="PKR8"/>
      <c r="PKS8"/>
      <c r="PKT8"/>
      <c r="PKU8"/>
      <c r="PKV8"/>
      <c r="PKW8"/>
      <c r="PKX8"/>
      <c r="PKY8"/>
      <c r="PKZ8"/>
      <c r="PLA8"/>
      <c r="PLB8"/>
      <c r="PLC8"/>
      <c r="PLD8"/>
      <c r="PLE8"/>
      <c r="PLF8"/>
      <c r="PLG8"/>
      <c r="PLH8"/>
      <c r="PLI8"/>
      <c r="PLJ8"/>
      <c r="PLK8"/>
      <c r="PLL8"/>
      <c r="PLM8"/>
      <c r="PLN8"/>
      <c r="PLO8"/>
      <c r="PLP8"/>
      <c r="PLQ8"/>
      <c r="PLR8"/>
      <c r="PLS8"/>
      <c r="PLT8"/>
      <c r="PLU8"/>
      <c r="PLV8"/>
      <c r="PLW8"/>
      <c r="PLX8"/>
      <c r="PLY8"/>
      <c r="PLZ8"/>
      <c r="PMA8"/>
      <c r="PMB8"/>
      <c r="PMC8"/>
      <c r="PMD8"/>
      <c r="PME8"/>
      <c r="PMF8"/>
      <c r="PMG8"/>
      <c r="PMH8"/>
      <c r="PMI8"/>
      <c r="PMJ8"/>
      <c r="PMK8"/>
      <c r="PML8"/>
      <c r="PMM8"/>
      <c r="PMN8"/>
      <c r="PMO8"/>
      <c r="PMP8"/>
      <c r="PMQ8"/>
      <c r="PMR8"/>
      <c r="PMS8"/>
      <c r="PMT8"/>
      <c r="PMU8"/>
      <c r="PMV8"/>
      <c r="PMW8"/>
      <c r="PMX8"/>
      <c r="PMY8"/>
      <c r="PMZ8"/>
      <c r="PNA8"/>
      <c r="PNB8"/>
      <c r="PNC8"/>
      <c r="PND8"/>
      <c r="PNE8"/>
      <c r="PNF8"/>
      <c r="PNG8"/>
      <c r="PNH8"/>
      <c r="PNI8"/>
      <c r="PNJ8"/>
      <c r="PNK8"/>
      <c r="PNL8"/>
      <c r="PNM8"/>
      <c r="PNN8"/>
      <c r="PNO8"/>
      <c r="PNP8"/>
      <c r="PNQ8"/>
      <c r="PNR8"/>
      <c r="PNS8"/>
      <c r="PNT8"/>
      <c r="PNU8"/>
      <c r="PNV8"/>
      <c r="PNW8"/>
      <c r="PNX8"/>
      <c r="PNY8"/>
      <c r="PNZ8"/>
      <c r="POA8"/>
      <c r="POB8"/>
      <c r="POC8"/>
      <c r="POD8"/>
      <c r="POE8"/>
      <c r="POF8"/>
      <c r="POG8"/>
      <c r="POH8"/>
      <c r="POI8"/>
      <c r="POJ8"/>
      <c r="POK8"/>
      <c r="POL8"/>
      <c r="POM8"/>
      <c r="PON8"/>
      <c r="POO8"/>
      <c r="POP8"/>
      <c r="POQ8"/>
      <c r="POR8"/>
      <c r="POS8"/>
      <c r="POT8"/>
      <c r="POU8"/>
      <c r="POV8"/>
      <c r="POW8"/>
      <c r="POX8"/>
      <c r="POY8"/>
      <c r="POZ8"/>
      <c r="PPA8"/>
      <c r="PPB8"/>
      <c r="PPC8"/>
      <c r="PPD8"/>
      <c r="PPE8"/>
      <c r="PPF8"/>
      <c r="PPG8"/>
      <c r="PPH8"/>
      <c r="PPI8"/>
      <c r="PPJ8"/>
      <c r="PPK8"/>
      <c r="PPL8"/>
      <c r="PPM8"/>
      <c r="PPN8"/>
      <c r="PPO8"/>
      <c r="PPP8"/>
      <c r="PPQ8"/>
      <c r="PPR8"/>
      <c r="PPS8"/>
      <c r="PPT8"/>
      <c r="PPU8"/>
      <c r="PPV8"/>
      <c r="PPW8"/>
      <c r="PPX8"/>
      <c r="PPY8"/>
      <c r="PPZ8"/>
      <c r="PQA8"/>
      <c r="PQB8"/>
      <c r="PQC8"/>
      <c r="PQD8"/>
      <c r="PQE8"/>
      <c r="PQF8"/>
      <c r="PQG8"/>
      <c r="PQH8"/>
      <c r="PQI8"/>
      <c r="PQJ8"/>
      <c r="PQK8"/>
      <c r="PQL8"/>
      <c r="PQM8"/>
      <c r="PQN8"/>
      <c r="PQO8"/>
      <c r="PQP8"/>
      <c r="PQQ8"/>
      <c r="PQR8"/>
      <c r="PQS8"/>
      <c r="PQT8"/>
      <c r="PQU8"/>
      <c r="PQV8"/>
      <c r="PQW8"/>
      <c r="PQX8"/>
      <c r="PQY8"/>
      <c r="PQZ8"/>
      <c r="PRA8"/>
      <c r="PRB8"/>
      <c r="PRC8"/>
      <c r="PRD8"/>
      <c r="PRE8"/>
      <c r="PRF8"/>
      <c r="PRG8"/>
      <c r="PRH8"/>
      <c r="PRI8"/>
      <c r="PRJ8"/>
      <c r="PRK8"/>
      <c r="PRL8"/>
      <c r="PRM8"/>
      <c r="PRN8"/>
      <c r="PRO8"/>
      <c r="PRP8"/>
      <c r="PRQ8"/>
      <c r="PRR8"/>
      <c r="PRS8"/>
      <c r="PRT8"/>
      <c r="PRU8"/>
      <c r="PRV8"/>
      <c r="PRW8"/>
      <c r="PRX8"/>
      <c r="PRY8"/>
      <c r="PRZ8"/>
      <c r="PSA8"/>
      <c r="PSB8"/>
      <c r="PSC8"/>
      <c r="PSD8"/>
      <c r="PSE8"/>
      <c r="PSF8"/>
      <c r="PSG8"/>
      <c r="PSH8"/>
      <c r="PSI8"/>
      <c r="PSJ8"/>
      <c r="PSK8"/>
      <c r="PSL8"/>
      <c r="PSM8"/>
      <c r="PSN8"/>
      <c r="PSO8"/>
      <c r="PSP8"/>
      <c r="PSQ8"/>
      <c r="PSR8"/>
      <c r="PSS8"/>
      <c r="PST8"/>
      <c r="PSU8"/>
      <c r="PSV8"/>
      <c r="PSW8"/>
      <c r="PSX8"/>
      <c r="PSY8"/>
      <c r="PSZ8"/>
      <c r="PTA8"/>
      <c r="PTB8"/>
      <c r="PTC8"/>
      <c r="PTD8"/>
      <c r="PTE8"/>
      <c r="PTF8"/>
      <c r="PTG8"/>
      <c r="PTH8"/>
      <c r="PTI8"/>
      <c r="PTJ8"/>
      <c r="PTK8"/>
      <c r="PTL8"/>
      <c r="PTM8"/>
      <c r="PTN8"/>
      <c r="PTO8"/>
      <c r="PTP8"/>
      <c r="PTQ8"/>
      <c r="PTR8"/>
      <c r="PTS8"/>
      <c r="PTT8"/>
      <c r="PTU8"/>
      <c r="PTV8"/>
      <c r="PTW8"/>
      <c r="PTX8"/>
      <c r="PTY8"/>
      <c r="PTZ8"/>
      <c r="PUA8"/>
      <c r="PUB8"/>
      <c r="PUC8"/>
      <c r="PUD8"/>
      <c r="PUE8"/>
      <c r="PUF8"/>
      <c r="PUG8"/>
      <c r="PUH8"/>
      <c r="PUI8"/>
      <c r="PUJ8"/>
      <c r="PUK8"/>
      <c r="PUL8"/>
      <c r="PUM8"/>
      <c r="PUN8"/>
      <c r="PUO8"/>
      <c r="PUP8"/>
      <c r="PUQ8"/>
      <c r="PUR8"/>
      <c r="PUS8"/>
      <c r="PUT8"/>
      <c r="PUU8"/>
      <c r="PUV8"/>
      <c r="PUW8"/>
      <c r="PUX8"/>
      <c r="PUY8"/>
      <c r="PUZ8"/>
      <c r="PVA8"/>
      <c r="PVB8"/>
      <c r="PVC8"/>
      <c r="PVD8"/>
      <c r="PVE8"/>
      <c r="PVF8"/>
      <c r="PVG8"/>
      <c r="PVH8"/>
      <c r="PVI8"/>
      <c r="PVJ8"/>
      <c r="PVK8"/>
      <c r="PVL8"/>
      <c r="PVM8"/>
      <c r="PVN8"/>
      <c r="PVO8"/>
      <c r="PVP8"/>
      <c r="PVQ8"/>
      <c r="PVR8"/>
      <c r="PVS8"/>
      <c r="PVT8"/>
      <c r="PVU8"/>
      <c r="PVV8"/>
      <c r="PVW8"/>
      <c r="PVX8"/>
      <c r="PVY8"/>
      <c r="PVZ8"/>
      <c r="PWA8"/>
      <c r="PWB8"/>
      <c r="PWC8"/>
      <c r="PWD8"/>
      <c r="PWE8"/>
      <c r="PWF8"/>
      <c r="PWG8"/>
      <c r="PWH8"/>
      <c r="PWI8"/>
      <c r="PWJ8"/>
      <c r="PWK8"/>
      <c r="PWL8"/>
      <c r="PWM8"/>
      <c r="PWN8"/>
      <c r="PWO8"/>
      <c r="PWP8"/>
      <c r="PWQ8"/>
      <c r="PWR8"/>
      <c r="PWS8"/>
      <c r="PWT8"/>
      <c r="PWU8"/>
      <c r="PWV8"/>
      <c r="PWW8"/>
      <c r="PWX8"/>
      <c r="PWY8"/>
      <c r="PWZ8"/>
      <c r="PXA8"/>
      <c r="PXB8"/>
      <c r="PXC8"/>
      <c r="PXD8"/>
      <c r="PXE8"/>
      <c r="PXF8"/>
      <c r="PXG8"/>
      <c r="PXH8"/>
      <c r="PXI8"/>
      <c r="PXJ8"/>
      <c r="PXK8"/>
      <c r="PXL8"/>
      <c r="PXM8"/>
      <c r="PXN8"/>
      <c r="PXO8"/>
      <c r="PXP8"/>
      <c r="PXQ8"/>
      <c r="PXR8"/>
      <c r="PXS8"/>
      <c r="PXT8"/>
      <c r="PXU8"/>
      <c r="PXV8"/>
      <c r="PXW8"/>
      <c r="PXX8"/>
      <c r="PXY8"/>
      <c r="PXZ8"/>
      <c r="PYA8"/>
      <c r="PYB8"/>
      <c r="PYC8"/>
      <c r="PYD8"/>
      <c r="PYE8"/>
      <c r="PYF8"/>
      <c r="PYG8"/>
      <c r="PYH8"/>
      <c r="PYI8"/>
      <c r="PYJ8"/>
      <c r="PYK8"/>
      <c r="PYL8"/>
      <c r="PYM8"/>
      <c r="PYN8"/>
      <c r="PYO8"/>
      <c r="PYP8"/>
      <c r="PYQ8"/>
      <c r="PYR8"/>
      <c r="PYS8"/>
      <c r="PYT8"/>
      <c r="PYU8"/>
      <c r="PYV8"/>
      <c r="PYW8"/>
      <c r="PYX8"/>
      <c r="PYY8"/>
      <c r="PYZ8"/>
      <c r="PZA8"/>
      <c r="PZB8"/>
      <c r="PZC8"/>
      <c r="PZD8"/>
      <c r="PZE8"/>
      <c r="PZF8"/>
      <c r="PZG8"/>
      <c r="PZH8"/>
      <c r="PZI8"/>
      <c r="PZJ8"/>
      <c r="PZK8"/>
      <c r="PZL8"/>
      <c r="PZM8"/>
      <c r="PZN8"/>
      <c r="PZO8"/>
      <c r="PZP8"/>
      <c r="PZQ8"/>
      <c r="PZR8"/>
      <c r="PZS8"/>
      <c r="PZT8"/>
      <c r="PZU8"/>
      <c r="PZV8"/>
      <c r="PZW8"/>
      <c r="PZX8"/>
      <c r="PZY8"/>
      <c r="PZZ8"/>
      <c r="QAA8"/>
      <c r="QAB8"/>
      <c r="QAC8"/>
      <c r="QAD8"/>
      <c r="QAE8"/>
      <c r="QAF8"/>
      <c r="QAG8"/>
      <c r="QAH8"/>
      <c r="QAI8"/>
      <c r="QAJ8"/>
      <c r="QAK8"/>
      <c r="QAL8"/>
      <c r="QAM8"/>
      <c r="QAN8"/>
      <c r="QAO8"/>
      <c r="QAP8"/>
      <c r="QAQ8"/>
      <c r="QAR8"/>
      <c r="QAS8"/>
      <c r="QAT8"/>
      <c r="QAU8"/>
      <c r="QAV8"/>
      <c r="QAW8"/>
      <c r="QAX8"/>
      <c r="QAY8"/>
      <c r="QAZ8"/>
      <c r="QBA8"/>
      <c r="QBB8"/>
      <c r="QBC8"/>
      <c r="QBD8"/>
      <c r="QBE8"/>
      <c r="QBF8"/>
      <c r="QBG8"/>
      <c r="QBH8"/>
      <c r="QBI8"/>
      <c r="QBJ8"/>
      <c r="QBK8"/>
      <c r="QBL8"/>
      <c r="QBM8"/>
      <c r="QBN8"/>
      <c r="QBO8"/>
      <c r="QBP8"/>
      <c r="QBQ8"/>
      <c r="QBR8"/>
      <c r="QBS8"/>
      <c r="QBT8"/>
      <c r="QBU8"/>
      <c r="QBV8"/>
      <c r="QBW8"/>
      <c r="QBX8"/>
      <c r="QBY8"/>
      <c r="QBZ8"/>
      <c r="QCA8"/>
      <c r="QCB8"/>
      <c r="QCC8"/>
      <c r="QCD8"/>
      <c r="QCE8"/>
      <c r="QCF8"/>
      <c r="QCG8"/>
      <c r="QCH8"/>
      <c r="QCI8"/>
      <c r="QCJ8"/>
      <c r="QCK8"/>
      <c r="QCL8"/>
      <c r="QCM8"/>
      <c r="QCN8"/>
      <c r="QCO8"/>
      <c r="QCP8"/>
      <c r="QCQ8"/>
      <c r="QCR8"/>
      <c r="QCS8"/>
      <c r="QCT8"/>
      <c r="QCU8"/>
      <c r="QCV8"/>
      <c r="QCW8"/>
      <c r="QCX8"/>
      <c r="QCY8"/>
      <c r="QCZ8"/>
      <c r="QDA8"/>
      <c r="QDB8"/>
      <c r="QDC8"/>
      <c r="QDD8"/>
      <c r="QDE8"/>
      <c r="QDF8"/>
      <c r="QDG8"/>
      <c r="QDH8"/>
      <c r="QDI8"/>
      <c r="QDJ8"/>
      <c r="QDK8"/>
      <c r="QDL8"/>
      <c r="QDM8"/>
      <c r="QDN8"/>
      <c r="QDO8"/>
      <c r="QDP8"/>
      <c r="QDQ8"/>
      <c r="QDR8"/>
      <c r="QDS8"/>
      <c r="QDT8"/>
      <c r="QDU8"/>
      <c r="QDV8"/>
      <c r="QDW8"/>
      <c r="QDX8"/>
      <c r="QDY8"/>
      <c r="QDZ8"/>
      <c r="QEA8"/>
      <c r="QEB8"/>
      <c r="QEC8"/>
      <c r="QED8"/>
      <c r="QEE8"/>
      <c r="QEF8"/>
      <c r="QEG8"/>
      <c r="QEH8"/>
      <c r="QEI8"/>
      <c r="QEJ8"/>
      <c r="QEK8"/>
      <c r="QEL8"/>
      <c r="QEM8"/>
      <c r="QEN8"/>
      <c r="QEO8"/>
      <c r="QEP8"/>
      <c r="QEQ8"/>
      <c r="QER8"/>
      <c r="QES8"/>
      <c r="QET8"/>
      <c r="QEU8"/>
      <c r="QEV8"/>
      <c r="QEW8"/>
      <c r="QEX8"/>
      <c r="QEY8"/>
      <c r="QEZ8"/>
      <c r="QFA8"/>
      <c r="QFB8"/>
      <c r="QFC8"/>
      <c r="QFD8"/>
      <c r="QFE8"/>
      <c r="QFF8"/>
      <c r="QFG8"/>
      <c r="QFH8"/>
      <c r="QFI8"/>
      <c r="QFJ8"/>
      <c r="QFK8"/>
      <c r="QFL8"/>
      <c r="QFM8"/>
      <c r="QFN8"/>
      <c r="QFO8"/>
      <c r="QFP8"/>
      <c r="QFQ8"/>
      <c r="QFR8"/>
      <c r="QFS8"/>
      <c r="QFT8"/>
      <c r="QFU8"/>
      <c r="QFV8"/>
      <c r="QFW8"/>
      <c r="QFX8"/>
      <c r="QFY8"/>
      <c r="QFZ8"/>
      <c r="QGA8"/>
      <c r="QGB8"/>
      <c r="QGC8"/>
      <c r="QGD8"/>
      <c r="QGE8"/>
      <c r="QGF8"/>
      <c r="QGG8"/>
      <c r="QGH8"/>
      <c r="QGI8"/>
      <c r="QGJ8"/>
      <c r="QGK8"/>
      <c r="QGL8"/>
      <c r="QGM8"/>
      <c r="QGN8"/>
      <c r="QGO8"/>
      <c r="QGP8"/>
      <c r="QGQ8"/>
      <c r="QGR8"/>
      <c r="QGS8"/>
      <c r="QGT8"/>
      <c r="QGU8"/>
      <c r="QGV8"/>
      <c r="QGW8"/>
      <c r="QGX8"/>
      <c r="QGY8"/>
      <c r="QGZ8"/>
      <c r="QHA8"/>
      <c r="QHB8"/>
      <c r="QHC8"/>
      <c r="QHD8"/>
      <c r="QHE8"/>
      <c r="QHF8"/>
      <c r="QHG8"/>
      <c r="QHH8"/>
      <c r="QHI8"/>
      <c r="QHJ8"/>
      <c r="QHK8"/>
      <c r="QHL8"/>
      <c r="QHM8"/>
      <c r="QHN8"/>
      <c r="QHO8"/>
      <c r="QHP8"/>
      <c r="QHQ8"/>
      <c r="QHR8"/>
      <c r="QHS8"/>
      <c r="QHT8"/>
      <c r="QHU8"/>
      <c r="QHV8"/>
      <c r="QHW8"/>
      <c r="QHX8"/>
      <c r="QHY8"/>
      <c r="QHZ8"/>
      <c r="QIA8"/>
      <c r="QIB8"/>
      <c r="QIC8"/>
      <c r="QID8"/>
      <c r="QIE8"/>
      <c r="QIF8"/>
      <c r="QIG8"/>
      <c r="QIH8"/>
      <c r="QII8"/>
      <c r="QIJ8"/>
      <c r="QIK8"/>
      <c r="QIL8"/>
      <c r="QIM8"/>
      <c r="QIN8"/>
      <c r="QIO8"/>
      <c r="QIP8"/>
      <c r="QIQ8"/>
      <c r="QIR8"/>
      <c r="QIS8"/>
      <c r="QIT8"/>
      <c r="QIU8"/>
      <c r="QIV8"/>
      <c r="QIW8"/>
      <c r="QIX8"/>
      <c r="QIY8"/>
      <c r="QIZ8"/>
      <c r="QJA8"/>
      <c r="QJB8"/>
      <c r="QJC8"/>
      <c r="QJD8"/>
      <c r="QJE8"/>
      <c r="QJF8"/>
      <c r="QJG8"/>
      <c r="QJH8"/>
      <c r="QJI8"/>
      <c r="QJJ8"/>
      <c r="QJK8"/>
      <c r="QJL8"/>
      <c r="QJM8"/>
      <c r="QJN8"/>
      <c r="QJO8"/>
      <c r="QJP8"/>
      <c r="QJQ8"/>
      <c r="QJR8"/>
      <c r="QJS8"/>
      <c r="QJT8"/>
      <c r="QJU8"/>
      <c r="QJV8"/>
      <c r="QJW8"/>
      <c r="QJX8"/>
      <c r="QJY8"/>
      <c r="QJZ8"/>
      <c r="QKA8"/>
      <c r="QKB8"/>
      <c r="QKC8"/>
      <c r="QKD8"/>
      <c r="QKE8"/>
      <c r="QKF8"/>
      <c r="QKG8"/>
      <c r="QKH8"/>
      <c r="QKI8"/>
      <c r="QKJ8"/>
      <c r="QKK8"/>
      <c r="QKL8"/>
      <c r="QKM8"/>
      <c r="QKN8"/>
      <c r="QKO8"/>
      <c r="QKP8"/>
      <c r="QKQ8"/>
      <c r="QKR8"/>
      <c r="QKS8"/>
      <c r="QKT8"/>
      <c r="QKU8"/>
      <c r="QKV8"/>
      <c r="QKW8"/>
      <c r="QKX8"/>
      <c r="QKY8"/>
      <c r="QKZ8"/>
      <c r="QLA8"/>
      <c r="QLB8"/>
      <c r="QLC8"/>
      <c r="QLD8"/>
      <c r="QLE8"/>
      <c r="QLF8"/>
      <c r="QLG8"/>
      <c r="QLH8"/>
      <c r="QLI8"/>
      <c r="QLJ8"/>
      <c r="QLK8"/>
      <c r="QLL8"/>
      <c r="QLM8"/>
      <c r="QLN8"/>
      <c r="QLO8"/>
      <c r="QLP8"/>
      <c r="QLQ8"/>
      <c r="QLR8"/>
      <c r="QLS8"/>
      <c r="QLT8"/>
      <c r="QLU8"/>
      <c r="QLV8"/>
      <c r="QLW8"/>
      <c r="QLX8"/>
      <c r="QLY8"/>
      <c r="QLZ8"/>
      <c r="QMA8"/>
      <c r="QMB8"/>
      <c r="QMC8"/>
      <c r="QMD8"/>
      <c r="QME8"/>
      <c r="QMF8"/>
      <c r="QMG8"/>
      <c r="QMH8"/>
      <c r="QMI8"/>
      <c r="QMJ8"/>
      <c r="QMK8"/>
      <c r="QML8"/>
      <c r="QMM8"/>
      <c r="QMN8"/>
      <c r="QMO8"/>
      <c r="QMP8"/>
      <c r="QMQ8"/>
      <c r="QMR8"/>
      <c r="QMS8"/>
      <c r="QMT8"/>
      <c r="QMU8"/>
      <c r="QMV8"/>
      <c r="QMW8"/>
      <c r="QMX8"/>
      <c r="QMY8"/>
      <c r="QMZ8"/>
      <c r="QNA8"/>
      <c r="QNB8"/>
      <c r="QNC8"/>
      <c r="QND8"/>
      <c r="QNE8"/>
      <c r="QNF8"/>
      <c r="QNG8"/>
      <c r="QNH8"/>
      <c r="QNI8"/>
      <c r="QNJ8"/>
      <c r="QNK8"/>
      <c r="QNL8"/>
      <c r="QNM8"/>
      <c r="QNN8"/>
      <c r="QNO8"/>
      <c r="QNP8"/>
      <c r="QNQ8"/>
      <c r="QNR8"/>
      <c r="QNS8"/>
      <c r="QNT8"/>
      <c r="QNU8"/>
      <c r="QNV8"/>
      <c r="QNW8"/>
      <c r="QNX8"/>
      <c r="QNY8"/>
      <c r="QNZ8"/>
      <c r="QOA8"/>
      <c r="QOB8"/>
      <c r="QOC8"/>
      <c r="QOD8"/>
      <c r="QOE8"/>
      <c r="QOF8"/>
      <c r="QOG8"/>
      <c r="QOH8"/>
      <c r="QOI8"/>
      <c r="QOJ8"/>
      <c r="QOK8"/>
      <c r="QOL8"/>
      <c r="QOM8"/>
      <c r="QON8"/>
      <c r="QOO8"/>
      <c r="QOP8"/>
      <c r="QOQ8"/>
      <c r="QOR8"/>
      <c r="QOS8"/>
      <c r="QOT8"/>
      <c r="QOU8"/>
      <c r="QOV8"/>
      <c r="QOW8"/>
      <c r="QOX8"/>
      <c r="QOY8"/>
      <c r="QOZ8"/>
      <c r="QPA8"/>
      <c r="QPB8"/>
      <c r="QPC8"/>
      <c r="QPD8"/>
      <c r="QPE8"/>
      <c r="QPF8"/>
      <c r="QPG8"/>
      <c r="QPH8"/>
      <c r="QPI8"/>
      <c r="QPJ8"/>
      <c r="QPK8"/>
      <c r="QPL8"/>
      <c r="QPM8"/>
      <c r="QPN8"/>
      <c r="QPO8"/>
      <c r="QPP8"/>
      <c r="QPQ8"/>
      <c r="QPR8"/>
      <c r="QPS8"/>
      <c r="QPT8"/>
      <c r="QPU8"/>
      <c r="QPV8"/>
      <c r="QPW8"/>
      <c r="QPX8"/>
      <c r="QPY8"/>
      <c r="QPZ8"/>
      <c r="QQA8"/>
      <c r="QQB8"/>
      <c r="QQC8"/>
      <c r="QQD8"/>
      <c r="QQE8"/>
      <c r="QQF8"/>
      <c r="QQG8"/>
      <c r="QQH8"/>
      <c r="QQI8"/>
      <c r="QQJ8"/>
      <c r="QQK8"/>
      <c r="QQL8"/>
      <c r="QQM8"/>
      <c r="QQN8"/>
      <c r="QQO8"/>
      <c r="QQP8"/>
      <c r="QQQ8"/>
      <c r="QQR8"/>
      <c r="QQS8"/>
      <c r="QQT8"/>
      <c r="QQU8"/>
      <c r="QQV8"/>
      <c r="QQW8"/>
      <c r="QQX8"/>
      <c r="QQY8"/>
      <c r="QQZ8"/>
      <c r="QRA8"/>
      <c r="QRB8"/>
      <c r="QRC8"/>
      <c r="QRD8"/>
      <c r="QRE8"/>
      <c r="QRF8"/>
      <c r="QRG8"/>
      <c r="QRH8"/>
      <c r="QRI8"/>
      <c r="QRJ8"/>
      <c r="QRK8"/>
      <c r="QRL8"/>
      <c r="QRM8"/>
      <c r="QRN8"/>
      <c r="QRO8"/>
      <c r="QRP8"/>
      <c r="QRQ8"/>
      <c r="QRR8"/>
      <c r="QRS8"/>
      <c r="QRT8"/>
      <c r="QRU8"/>
      <c r="QRV8"/>
      <c r="QRW8"/>
      <c r="QRX8"/>
      <c r="QRY8"/>
      <c r="QRZ8"/>
      <c r="QSA8"/>
      <c r="QSB8"/>
      <c r="QSC8"/>
      <c r="QSD8"/>
      <c r="QSE8"/>
      <c r="QSF8"/>
      <c r="QSG8"/>
      <c r="QSH8"/>
      <c r="QSI8"/>
      <c r="QSJ8"/>
      <c r="QSK8"/>
      <c r="QSL8"/>
      <c r="QSM8"/>
      <c r="QSN8"/>
      <c r="QSO8"/>
      <c r="QSP8"/>
      <c r="QSQ8"/>
      <c r="QSR8"/>
      <c r="QSS8"/>
      <c r="QST8"/>
      <c r="QSU8"/>
      <c r="QSV8"/>
      <c r="QSW8"/>
      <c r="QSX8"/>
      <c r="QSY8"/>
      <c r="QSZ8"/>
      <c r="QTA8"/>
      <c r="QTB8"/>
      <c r="QTC8"/>
      <c r="QTD8"/>
      <c r="QTE8"/>
      <c r="QTF8"/>
      <c r="QTG8"/>
      <c r="QTH8"/>
      <c r="QTI8"/>
      <c r="QTJ8"/>
      <c r="QTK8"/>
      <c r="QTL8"/>
      <c r="QTM8"/>
      <c r="QTN8"/>
      <c r="QTO8"/>
      <c r="QTP8"/>
      <c r="QTQ8"/>
      <c r="QTR8"/>
      <c r="QTS8"/>
      <c r="QTT8"/>
      <c r="QTU8"/>
      <c r="QTV8"/>
      <c r="QTW8"/>
      <c r="QTX8"/>
      <c r="QTY8"/>
      <c r="QTZ8"/>
      <c r="QUA8"/>
      <c r="QUB8"/>
      <c r="QUC8"/>
      <c r="QUD8"/>
      <c r="QUE8"/>
      <c r="QUF8"/>
      <c r="QUG8"/>
      <c r="QUH8"/>
      <c r="QUI8"/>
      <c r="QUJ8"/>
      <c r="QUK8"/>
      <c r="QUL8"/>
      <c r="QUM8"/>
      <c r="QUN8"/>
      <c r="QUO8"/>
      <c r="QUP8"/>
      <c r="QUQ8"/>
      <c r="QUR8"/>
      <c r="QUS8"/>
      <c r="QUT8"/>
      <c r="QUU8"/>
      <c r="QUV8"/>
      <c r="QUW8"/>
      <c r="QUX8"/>
      <c r="QUY8"/>
      <c r="QUZ8"/>
      <c r="QVA8"/>
      <c r="QVB8"/>
      <c r="QVC8"/>
      <c r="QVD8"/>
      <c r="QVE8"/>
      <c r="QVF8"/>
      <c r="QVG8"/>
      <c r="QVH8"/>
      <c r="QVI8"/>
      <c r="QVJ8"/>
      <c r="QVK8"/>
      <c r="QVL8"/>
      <c r="QVM8"/>
      <c r="QVN8"/>
      <c r="QVO8"/>
      <c r="QVP8"/>
      <c r="QVQ8"/>
      <c r="QVR8"/>
      <c r="QVS8"/>
      <c r="QVT8"/>
      <c r="QVU8"/>
      <c r="QVV8"/>
      <c r="QVW8"/>
      <c r="QVX8"/>
      <c r="QVY8"/>
      <c r="QVZ8"/>
      <c r="QWA8"/>
      <c r="QWB8"/>
      <c r="QWC8"/>
      <c r="QWD8"/>
      <c r="QWE8"/>
      <c r="QWF8"/>
      <c r="QWG8"/>
      <c r="QWH8"/>
      <c r="QWI8"/>
      <c r="QWJ8"/>
      <c r="QWK8"/>
      <c r="QWL8"/>
      <c r="QWM8"/>
      <c r="QWN8"/>
      <c r="QWO8"/>
      <c r="QWP8"/>
      <c r="QWQ8"/>
      <c r="QWR8"/>
      <c r="QWS8"/>
      <c r="QWT8"/>
      <c r="QWU8"/>
      <c r="QWV8"/>
      <c r="QWW8"/>
      <c r="QWX8"/>
      <c r="QWY8"/>
      <c r="QWZ8"/>
      <c r="QXA8"/>
      <c r="QXB8"/>
      <c r="QXC8"/>
      <c r="QXD8"/>
      <c r="QXE8"/>
      <c r="QXF8"/>
      <c r="QXG8"/>
      <c r="QXH8"/>
      <c r="QXI8"/>
      <c r="QXJ8"/>
      <c r="QXK8"/>
      <c r="QXL8"/>
      <c r="QXM8"/>
      <c r="QXN8"/>
      <c r="QXO8"/>
      <c r="QXP8"/>
      <c r="QXQ8"/>
      <c r="QXR8"/>
      <c r="QXS8"/>
      <c r="QXT8"/>
      <c r="QXU8"/>
      <c r="QXV8"/>
      <c r="QXW8"/>
      <c r="QXX8"/>
      <c r="QXY8"/>
      <c r="QXZ8"/>
      <c r="QYA8"/>
      <c r="QYB8"/>
      <c r="QYC8"/>
      <c r="QYD8"/>
      <c r="QYE8"/>
      <c r="QYF8"/>
      <c r="QYG8"/>
      <c r="QYH8"/>
      <c r="QYI8"/>
      <c r="QYJ8"/>
      <c r="QYK8"/>
      <c r="QYL8"/>
      <c r="QYM8"/>
      <c r="QYN8"/>
      <c r="QYO8"/>
      <c r="QYP8"/>
      <c r="QYQ8"/>
      <c r="QYR8"/>
      <c r="QYS8"/>
      <c r="QYT8"/>
      <c r="QYU8"/>
      <c r="QYV8"/>
      <c r="QYW8"/>
      <c r="QYX8"/>
      <c r="QYY8"/>
      <c r="QYZ8"/>
      <c r="QZA8"/>
      <c r="QZB8"/>
      <c r="QZC8"/>
      <c r="QZD8"/>
      <c r="QZE8"/>
      <c r="QZF8"/>
      <c r="QZG8"/>
      <c r="QZH8"/>
      <c r="QZI8"/>
      <c r="QZJ8"/>
      <c r="QZK8"/>
      <c r="QZL8"/>
      <c r="QZM8"/>
      <c r="QZN8"/>
      <c r="QZO8"/>
      <c r="QZP8"/>
      <c r="QZQ8"/>
      <c r="QZR8"/>
      <c r="QZS8"/>
      <c r="QZT8"/>
      <c r="QZU8"/>
      <c r="QZV8"/>
      <c r="QZW8"/>
      <c r="QZX8"/>
      <c r="QZY8"/>
      <c r="QZZ8"/>
      <c r="RAA8"/>
      <c r="RAB8"/>
      <c r="RAC8"/>
      <c r="RAD8"/>
      <c r="RAE8"/>
      <c r="RAF8"/>
      <c r="RAG8"/>
      <c r="RAH8"/>
      <c r="RAI8"/>
      <c r="RAJ8"/>
      <c r="RAK8"/>
      <c r="RAL8"/>
      <c r="RAM8"/>
      <c r="RAN8"/>
      <c r="RAO8"/>
      <c r="RAP8"/>
      <c r="RAQ8"/>
      <c r="RAR8"/>
      <c r="RAS8"/>
      <c r="RAT8"/>
      <c r="RAU8"/>
      <c r="RAV8"/>
      <c r="RAW8"/>
      <c r="RAX8"/>
      <c r="RAY8"/>
      <c r="RAZ8"/>
      <c r="RBA8"/>
      <c r="RBB8"/>
      <c r="RBC8"/>
      <c r="RBD8"/>
      <c r="RBE8"/>
      <c r="RBF8"/>
      <c r="RBG8"/>
      <c r="RBH8"/>
      <c r="RBI8"/>
      <c r="RBJ8"/>
      <c r="RBK8"/>
      <c r="RBL8"/>
      <c r="RBM8"/>
      <c r="RBN8"/>
      <c r="RBO8"/>
      <c r="RBP8"/>
      <c r="RBQ8"/>
      <c r="RBR8"/>
      <c r="RBS8"/>
      <c r="RBT8"/>
      <c r="RBU8"/>
      <c r="RBV8"/>
      <c r="RBW8"/>
      <c r="RBX8"/>
      <c r="RBY8"/>
      <c r="RBZ8"/>
      <c r="RCA8"/>
      <c r="RCB8"/>
      <c r="RCC8"/>
      <c r="RCD8"/>
      <c r="RCE8"/>
      <c r="RCF8"/>
      <c r="RCG8"/>
      <c r="RCH8"/>
      <c r="RCI8"/>
      <c r="RCJ8"/>
      <c r="RCK8"/>
      <c r="RCL8"/>
      <c r="RCM8"/>
      <c r="RCN8"/>
      <c r="RCO8"/>
      <c r="RCP8"/>
      <c r="RCQ8"/>
      <c r="RCR8"/>
      <c r="RCS8"/>
      <c r="RCT8"/>
      <c r="RCU8"/>
      <c r="RCV8"/>
      <c r="RCW8"/>
      <c r="RCX8"/>
      <c r="RCY8"/>
      <c r="RCZ8"/>
      <c r="RDA8"/>
      <c r="RDB8"/>
      <c r="RDC8"/>
      <c r="RDD8"/>
      <c r="RDE8"/>
      <c r="RDF8"/>
      <c r="RDG8"/>
      <c r="RDH8"/>
      <c r="RDI8"/>
      <c r="RDJ8"/>
      <c r="RDK8"/>
      <c r="RDL8"/>
      <c r="RDM8"/>
      <c r="RDN8"/>
      <c r="RDO8"/>
      <c r="RDP8"/>
      <c r="RDQ8"/>
      <c r="RDR8"/>
      <c r="RDS8"/>
      <c r="RDT8"/>
      <c r="RDU8"/>
      <c r="RDV8"/>
      <c r="RDW8"/>
      <c r="RDX8"/>
      <c r="RDY8"/>
      <c r="RDZ8"/>
      <c r="REA8"/>
      <c r="REB8"/>
      <c r="REC8"/>
      <c r="RED8"/>
      <c r="REE8"/>
      <c r="REF8"/>
      <c r="REG8"/>
      <c r="REH8"/>
      <c r="REI8"/>
      <c r="REJ8"/>
      <c r="REK8"/>
      <c r="REL8"/>
      <c r="REM8"/>
      <c r="REN8"/>
      <c r="REO8"/>
      <c r="REP8"/>
      <c r="REQ8"/>
      <c r="RER8"/>
      <c r="RES8"/>
      <c r="RET8"/>
      <c r="REU8"/>
      <c r="REV8"/>
      <c r="REW8"/>
      <c r="REX8"/>
      <c r="REY8"/>
      <c r="REZ8"/>
      <c r="RFA8"/>
      <c r="RFB8"/>
      <c r="RFC8"/>
      <c r="RFD8"/>
      <c r="RFE8"/>
      <c r="RFF8"/>
      <c r="RFG8"/>
      <c r="RFH8"/>
      <c r="RFI8"/>
      <c r="RFJ8"/>
      <c r="RFK8"/>
      <c r="RFL8"/>
      <c r="RFM8"/>
      <c r="RFN8"/>
      <c r="RFO8"/>
      <c r="RFP8"/>
      <c r="RFQ8"/>
      <c r="RFR8"/>
      <c r="RFS8"/>
      <c r="RFT8"/>
      <c r="RFU8"/>
      <c r="RFV8"/>
      <c r="RFW8"/>
      <c r="RFX8"/>
      <c r="RFY8"/>
      <c r="RFZ8"/>
      <c r="RGA8"/>
      <c r="RGB8"/>
      <c r="RGC8"/>
      <c r="RGD8"/>
      <c r="RGE8"/>
      <c r="RGF8"/>
      <c r="RGG8"/>
      <c r="RGH8"/>
      <c r="RGI8"/>
      <c r="RGJ8"/>
      <c r="RGK8"/>
      <c r="RGL8"/>
      <c r="RGM8"/>
      <c r="RGN8"/>
      <c r="RGO8"/>
      <c r="RGP8"/>
      <c r="RGQ8"/>
      <c r="RGR8"/>
      <c r="RGS8"/>
      <c r="RGT8"/>
      <c r="RGU8"/>
      <c r="RGV8"/>
      <c r="RGW8"/>
      <c r="RGX8"/>
      <c r="RGY8"/>
      <c r="RGZ8"/>
      <c r="RHA8"/>
      <c r="RHB8"/>
      <c r="RHC8"/>
      <c r="RHD8"/>
      <c r="RHE8"/>
      <c r="RHF8"/>
      <c r="RHG8"/>
      <c r="RHH8"/>
      <c r="RHI8"/>
      <c r="RHJ8"/>
      <c r="RHK8"/>
      <c r="RHL8"/>
      <c r="RHM8"/>
      <c r="RHN8"/>
      <c r="RHO8"/>
      <c r="RHP8"/>
      <c r="RHQ8"/>
      <c r="RHR8"/>
      <c r="RHS8"/>
      <c r="RHT8"/>
      <c r="RHU8"/>
      <c r="RHV8"/>
      <c r="RHW8"/>
      <c r="RHX8"/>
      <c r="RHY8"/>
      <c r="RHZ8"/>
      <c r="RIA8"/>
      <c r="RIB8"/>
      <c r="RIC8"/>
      <c r="RID8"/>
      <c r="RIE8"/>
      <c r="RIF8"/>
      <c r="RIG8"/>
      <c r="RIH8"/>
      <c r="RII8"/>
      <c r="RIJ8"/>
      <c r="RIK8"/>
      <c r="RIL8"/>
      <c r="RIM8"/>
      <c r="RIN8"/>
      <c r="RIO8"/>
      <c r="RIP8"/>
      <c r="RIQ8"/>
      <c r="RIR8"/>
      <c r="RIS8"/>
      <c r="RIT8"/>
      <c r="RIU8"/>
      <c r="RIV8"/>
      <c r="RIW8"/>
      <c r="RIX8"/>
      <c r="RIY8"/>
      <c r="RIZ8"/>
      <c r="RJA8"/>
      <c r="RJB8"/>
      <c r="RJC8"/>
      <c r="RJD8"/>
      <c r="RJE8"/>
      <c r="RJF8"/>
      <c r="RJG8"/>
      <c r="RJH8"/>
      <c r="RJI8"/>
      <c r="RJJ8"/>
      <c r="RJK8"/>
      <c r="RJL8"/>
      <c r="RJM8"/>
      <c r="RJN8"/>
      <c r="RJO8"/>
      <c r="RJP8"/>
      <c r="RJQ8"/>
      <c r="RJR8"/>
      <c r="RJS8"/>
      <c r="RJT8"/>
      <c r="RJU8"/>
      <c r="RJV8"/>
      <c r="RJW8"/>
      <c r="RJX8"/>
      <c r="RJY8"/>
      <c r="RJZ8"/>
      <c r="RKA8"/>
      <c r="RKB8"/>
      <c r="RKC8"/>
      <c r="RKD8"/>
      <c r="RKE8"/>
      <c r="RKF8"/>
      <c r="RKG8"/>
      <c r="RKH8"/>
      <c r="RKI8"/>
      <c r="RKJ8"/>
      <c r="RKK8"/>
      <c r="RKL8"/>
      <c r="RKM8"/>
      <c r="RKN8"/>
      <c r="RKO8"/>
      <c r="RKP8"/>
      <c r="RKQ8"/>
      <c r="RKR8"/>
      <c r="RKS8"/>
      <c r="RKT8"/>
      <c r="RKU8"/>
      <c r="RKV8"/>
      <c r="RKW8"/>
      <c r="RKX8"/>
      <c r="RKY8"/>
      <c r="RKZ8"/>
      <c r="RLA8"/>
      <c r="RLB8"/>
      <c r="RLC8"/>
      <c r="RLD8"/>
      <c r="RLE8"/>
      <c r="RLF8"/>
      <c r="RLG8"/>
      <c r="RLH8"/>
      <c r="RLI8"/>
      <c r="RLJ8"/>
      <c r="RLK8"/>
      <c r="RLL8"/>
      <c r="RLM8"/>
      <c r="RLN8"/>
      <c r="RLO8"/>
      <c r="RLP8"/>
      <c r="RLQ8"/>
      <c r="RLR8"/>
      <c r="RLS8"/>
      <c r="RLT8"/>
      <c r="RLU8"/>
      <c r="RLV8"/>
      <c r="RLW8"/>
      <c r="RLX8"/>
      <c r="RLY8"/>
      <c r="RLZ8"/>
      <c r="RMA8"/>
      <c r="RMB8"/>
      <c r="RMC8"/>
      <c r="RMD8"/>
      <c r="RME8"/>
      <c r="RMF8"/>
      <c r="RMG8"/>
      <c r="RMH8"/>
      <c r="RMI8"/>
      <c r="RMJ8"/>
      <c r="RMK8"/>
      <c r="RML8"/>
      <c r="RMM8"/>
      <c r="RMN8"/>
      <c r="RMO8"/>
      <c r="RMP8"/>
      <c r="RMQ8"/>
      <c r="RMR8"/>
      <c r="RMS8"/>
      <c r="RMT8"/>
      <c r="RMU8"/>
      <c r="RMV8"/>
      <c r="RMW8"/>
      <c r="RMX8"/>
      <c r="RMY8"/>
      <c r="RMZ8"/>
      <c r="RNA8"/>
      <c r="RNB8"/>
      <c r="RNC8"/>
      <c r="RND8"/>
      <c r="RNE8"/>
      <c r="RNF8"/>
      <c r="RNG8"/>
      <c r="RNH8"/>
      <c r="RNI8"/>
      <c r="RNJ8"/>
      <c r="RNK8"/>
      <c r="RNL8"/>
      <c r="RNM8"/>
      <c r="RNN8"/>
      <c r="RNO8"/>
      <c r="RNP8"/>
      <c r="RNQ8"/>
      <c r="RNR8"/>
      <c r="RNS8"/>
      <c r="RNT8"/>
      <c r="RNU8"/>
      <c r="RNV8"/>
      <c r="RNW8"/>
      <c r="RNX8"/>
      <c r="RNY8"/>
      <c r="RNZ8"/>
      <c r="ROA8"/>
      <c r="ROB8"/>
      <c r="ROC8"/>
      <c r="ROD8"/>
      <c r="ROE8"/>
      <c r="ROF8"/>
      <c r="ROG8"/>
      <c r="ROH8"/>
      <c r="ROI8"/>
      <c r="ROJ8"/>
      <c r="ROK8"/>
      <c r="ROL8"/>
      <c r="ROM8"/>
      <c r="RON8"/>
      <c r="ROO8"/>
      <c r="ROP8"/>
      <c r="ROQ8"/>
      <c r="ROR8"/>
      <c r="ROS8"/>
      <c r="ROT8"/>
      <c r="ROU8"/>
      <c r="ROV8"/>
      <c r="ROW8"/>
      <c r="ROX8"/>
      <c r="ROY8"/>
      <c r="ROZ8"/>
      <c r="RPA8"/>
      <c r="RPB8"/>
      <c r="RPC8"/>
      <c r="RPD8"/>
      <c r="RPE8"/>
      <c r="RPF8"/>
      <c r="RPG8"/>
      <c r="RPH8"/>
      <c r="RPI8"/>
      <c r="RPJ8"/>
      <c r="RPK8"/>
      <c r="RPL8"/>
      <c r="RPM8"/>
      <c r="RPN8"/>
      <c r="RPO8"/>
      <c r="RPP8"/>
      <c r="RPQ8"/>
      <c r="RPR8"/>
      <c r="RPS8"/>
      <c r="RPT8"/>
      <c r="RPU8"/>
      <c r="RPV8"/>
      <c r="RPW8"/>
      <c r="RPX8"/>
      <c r="RPY8"/>
      <c r="RPZ8"/>
      <c r="RQA8"/>
      <c r="RQB8"/>
      <c r="RQC8"/>
      <c r="RQD8"/>
      <c r="RQE8"/>
      <c r="RQF8"/>
      <c r="RQG8"/>
      <c r="RQH8"/>
      <c r="RQI8"/>
      <c r="RQJ8"/>
      <c r="RQK8"/>
      <c r="RQL8"/>
      <c r="RQM8"/>
      <c r="RQN8"/>
      <c r="RQO8"/>
      <c r="RQP8"/>
      <c r="RQQ8"/>
      <c r="RQR8"/>
      <c r="RQS8"/>
      <c r="RQT8"/>
      <c r="RQU8"/>
      <c r="RQV8"/>
      <c r="RQW8"/>
      <c r="RQX8"/>
      <c r="RQY8"/>
      <c r="RQZ8"/>
      <c r="RRA8"/>
      <c r="RRB8"/>
      <c r="RRC8"/>
      <c r="RRD8"/>
      <c r="RRE8"/>
      <c r="RRF8"/>
      <c r="RRG8"/>
      <c r="RRH8"/>
      <c r="RRI8"/>
      <c r="RRJ8"/>
      <c r="RRK8"/>
      <c r="RRL8"/>
      <c r="RRM8"/>
      <c r="RRN8"/>
      <c r="RRO8"/>
      <c r="RRP8"/>
      <c r="RRQ8"/>
      <c r="RRR8"/>
      <c r="RRS8"/>
      <c r="RRT8"/>
      <c r="RRU8"/>
      <c r="RRV8"/>
      <c r="RRW8"/>
      <c r="RRX8"/>
      <c r="RRY8"/>
      <c r="RRZ8"/>
      <c r="RSA8"/>
      <c r="RSB8"/>
      <c r="RSC8"/>
      <c r="RSD8"/>
      <c r="RSE8"/>
      <c r="RSF8"/>
      <c r="RSG8"/>
      <c r="RSH8"/>
      <c r="RSI8"/>
      <c r="RSJ8"/>
      <c r="RSK8"/>
      <c r="RSL8"/>
      <c r="RSM8"/>
      <c r="RSN8"/>
      <c r="RSO8"/>
      <c r="RSP8"/>
      <c r="RSQ8"/>
      <c r="RSR8"/>
      <c r="RSS8"/>
      <c r="RST8"/>
      <c r="RSU8"/>
      <c r="RSV8"/>
      <c r="RSW8"/>
      <c r="RSX8"/>
      <c r="RSY8"/>
      <c r="RSZ8"/>
      <c r="RTA8"/>
      <c r="RTB8"/>
      <c r="RTC8"/>
      <c r="RTD8"/>
      <c r="RTE8"/>
      <c r="RTF8"/>
      <c r="RTG8"/>
      <c r="RTH8"/>
      <c r="RTI8"/>
      <c r="RTJ8"/>
      <c r="RTK8"/>
      <c r="RTL8"/>
      <c r="RTM8"/>
      <c r="RTN8"/>
      <c r="RTO8"/>
      <c r="RTP8"/>
      <c r="RTQ8"/>
      <c r="RTR8"/>
      <c r="RTS8"/>
      <c r="RTT8"/>
      <c r="RTU8"/>
      <c r="RTV8"/>
      <c r="RTW8"/>
      <c r="RTX8"/>
      <c r="RTY8"/>
      <c r="RTZ8"/>
      <c r="RUA8"/>
      <c r="RUB8"/>
      <c r="RUC8"/>
      <c r="RUD8"/>
      <c r="RUE8"/>
      <c r="RUF8"/>
      <c r="RUG8"/>
      <c r="RUH8"/>
      <c r="RUI8"/>
      <c r="RUJ8"/>
      <c r="RUK8"/>
      <c r="RUL8"/>
      <c r="RUM8"/>
      <c r="RUN8"/>
      <c r="RUO8"/>
      <c r="RUP8"/>
      <c r="RUQ8"/>
      <c r="RUR8"/>
      <c r="RUS8"/>
      <c r="RUT8"/>
      <c r="RUU8"/>
      <c r="RUV8"/>
      <c r="RUW8"/>
      <c r="RUX8"/>
      <c r="RUY8"/>
      <c r="RUZ8"/>
      <c r="RVA8"/>
      <c r="RVB8"/>
      <c r="RVC8"/>
      <c r="RVD8"/>
      <c r="RVE8"/>
      <c r="RVF8"/>
      <c r="RVG8"/>
      <c r="RVH8"/>
      <c r="RVI8"/>
      <c r="RVJ8"/>
      <c r="RVK8"/>
      <c r="RVL8"/>
      <c r="RVM8"/>
      <c r="RVN8"/>
      <c r="RVO8"/>
      <c r="RVP8"/>
      <c r="RVQ8"/>
      <c r="RVR8"/>
      <c r="RVS8"/>
      <c r="RVT8"/>
      <c r="RVU8"/>
      <c r="RVV8"/>
      <c r="RVW8"/>
      <c r="RVX8"/>
      <c r="RVY8"/>
      <c r="RVZ8"/>
      <c r="RWA8"/>
      <c r="RWB8"/>
      <c r="RWC8"/>
      <c r="RWD8"/>
      <c r="RWE8"/>
      <c r="RWF8"/>
      <c r="RWG8"/>
      <c r="RWH8"/>
      <c r="RWI8"/>
      <c r="RWJ8"/>
      <c r="RWK8"/>
      <c r="RWL8"/>
      <c r="RWM8"/>
      <c r="RWN8"/>
      <c r="RWO8"/>
      <c r="RWP8"/>
      <c r="RWQ8"/>
      <c r="RWR8"/>
      <c r="RWS8"/>
      <c r="RWT8"/>
      <c r="RWU8"/>
      <c r="RWV8"/>
      <c r="RWW8"/>
      <c r="RWX8"/>
      <c r="RWY8"/>
      <c r="RWZ8"/>
      <c r="RXA8"/>
      <c r="RXB8"/>
      <c r="RXC8"/>
      <c r="RXD8"/>
      <c r="RXE8"/>
      <c r="RXF8"/>
      <c r="RXG8"/>
      <c r="RXH8"/>
      <c r="RXI8"/>
      <c r="RXJ8"/>
      <c r="RXK8"/>
      <c r="RXL8"/>
      <c r="RXM8"/>
      <c r="RXN8"/>
      <c r="RXO8"/>
      <c r="RXP8"/>
      <c r="RXQ8"/>
      <c r="RXR8"/>
      <c r="RXS8"/>
      <c r="RXT8"/>
      <c r="RXU8"/>
      <c r="RXV8"/>
      <c r="RXW8"/>
      <c r="RXX8"/>
      <c r="RXY8"/>
      <c r="RXZ8"/>
      <c r="RYA8"/>
      <c r="RYB8"/>
      <c r="RYC8"/>
      <c r="RYD8"/>
      <c r="RYE8"/>
      <c r="RYF8"/>
      <c r="RYG8"/>
      <c r="RYH8"/>
      <c r="RYI8"/>
      <c r="RYJ8"/>
      <c r="RYK8"/>
      <c r="RYL8"/>
      <c r="RYM8"/>
      <c r="RYN8"/>
      <c r="RYO8"/>
      <c r="RYP8"/>
      <c r="RYQ8"/>
      <c r="RYR8"/>
      <c r="RYS8"/>
      <c r="RYT8"/>
      <c r="RYU8"/>
      <c r="RYV8"/>
      <c r="RYW8"/>
      <c r="RYX8"/>
      <c r="RYY8"/>
      <c r="RYZ8"/>
      <c r="RZA8"/>
      <c r="RZB8"/>
      <c r="RZC8"/>
      <c r="RZD8"/>
      <c r="RZE8"/>
      <c r="RZF8"/>
      <c r="RZG8"/>
      <c r="RZH8"/>
      <c r="RZI8"/>
      <c r="RZJ8"/>
      <c r="RZK8"/>
      <c r="RZL8"/>
      <c r="RZM8"/>
      <c r="RZN8"/>
      <c r="RZO8"/>
      <c r="RZP8"/>
      <c r="RZQ8"/>
      <c r="RZR8"/>
      <c r="RZS8"/>
      <c r="RZT8"/>
      <c r="RZU8"/>
      <c r="RZV8"/>
      <c r="RZW8"/>
      <c r="RZX8"/>
      <c r="RZY8"/>
      <c r="RZZ8"/>
      <c r="SAA8"/>
      <c r="SAB8"/>
      <c r="SAC8"/>
      <c r="SAD8"/>
      <c r="SAE8"/>
      <c r="SAF8"/>
      <c r="SAG8"/>
      <c r="SAH8"/>
      <c r="SAI8"/>
      <c r="SAJ8"/>
      <c r="SAK8"/>
      <c r="SAL8"/>
      <c r="SAM8"/>
      <c r="SAN8"/>
      <c r="SAO8"/>
      <c r="SAP8"/>
      <c r="SAQ8"/>
      <c r="SAR8"/>
      <c r="SAS8"/>
      <c r="SAT8"/>
      <c r="SAU8"/>
      <c r="SAV8"/>
      <c r="SAW8"/>
      <c r="SAX8"/>
      <c r="SAY8"/>
      <c r="SAZ8"/>
      <c r="SBA8"/>
      <c r="SBB8"/>
      <c r="SBC8"/>
      <c r="SBD8"/>
      <c r="SBE8"/>
      <c r="SBF8"/>
      <c r="SBG8"/>
      <c r="SBH8"/>
      <c r="SBI8"/>
      <c r="SBJ8"/>
      <c r="SBK8"/>
      <c r="SBL8"/>
      <c r="SBM8"/>
      <c r="SBN8"/>
      <c r="SBO8"/>
      <c r="SBP8"/>
      <c r="SBQ8"/>
      <c r="SBR8"/>
      <c r="SBS8"/>
      <c r="SBT8"/>
      <c r="SBU8"/>
      <c r="SBV8"/>
      <c r="SBW8"/>
      <c r="SBX8"/>
      <c r="SBY8"/>
      <c r="SBZ8"/>
      <c r="SCA8"/>
      <c r="SCB8"/>
      <c r="SCC8"/>
      <c r="SCD8"/>
      <c r="SCE8"/>
      <c r="SCF8"/>
      <c r="SCG8"/>
      <c r="SCH8"/>
      <c r="SCI8"/>
      <c r="SCJ8"/>
      <c r="SCK8"/>
      <c r="SCL8"/>
      <c r="SCM8"/>
      <c r="SCN8"/>
      <c r="SCO8"/>
      <c r="SCP8"/>
      <c r="SCQ8"/>
      <c r="SCR8"/>
      <c r="SCS8"/>
      <c r="SCT8"/>
      <c r="SCU8"/>
      <c r="SCV8"/>
      <c r="SCW8"/>
      <c r="SCX8"/>
      <c r="SCY8"/>
      <c r="SCZ8"/>
      <c r="SDA8"/>
      <c r="SDB8"/>
      <c r="SDC8"/>
      <c r="SDD8"/>
      <c r="SDE8"/>
      <c r="SDF8"/>
      <c r="SDG8"/>
      <c r="SDH8"/>
      <c r="SDI8"/>
      <c r="SDJ8"/>
      <c r="SDK8"/>
      <c r="SDL8"/>
      <c r="SDM8"/>
      <c r="SDN8"/>
      <c r="SDO8"/>
      <c r="SDP8"/>
      <c r="SDQ8"/>
      <c r="SDR8"/>
      <c r="SDS8"/>
      <c r="SDT8"/>
      <c r="SDU8"/>
      <c r="SDV8"/>
      <c r="SDW8"/>
      <c r="SDX8"/>
      <c r="SDY8"/>
      <c r="SDZ8"/>
      <c r="SEA8"/>
      <c r="SEB8"/>
      <c r="SEC8"/>
      <c r="SED8"/>
      <c r="SEE8"/>
      <c r="SEF8"/>
      <c r="SEG8"/>
      <c r="SEH8"/>
      <c r="SEI8"/>
      <c r="SEJ8"/>
      <c r="SEK8"/>
      <c r="SEL8"/>
      <c r="SEM8"/>
      <c r="SEN8"/>
      <c r="SEO8"/>
      <c r="SEP8"/>
      <c r="SEQ8"/>
      <c r="SER8"/>
      <c r="SES8"/>
      <c r="SET8"/>
      <c r="SEU8"/>
      <c r="SEV8"/>
      <c r="SEW8"/>
      <c r="SEX8"/>
      <c r="SEY8"/>
      <c r="SEZ8"/>
      <c r="SFA8"/>
      <c r="SFB8"/>
      <c r="SFC8"/>
      <c r="SFD8"/>
      <c r="SFE8"/>
      <c r="SFF8"/>
      <c r="SFG8"/>
      <c r="SFH8"/>
      <c r="SFI8"/>
      <c r="SFJ8"/>
      <c r="SFK8"/>
      <c r="SFL8"/>
      <c r="SFM8"/>
      <c r="SFN8"/>
      <c r="SFO8"/>
      <c r="SFP8"/>
      <c r="SFQ8"/>
      <c r="SFR8"/>
      <c r="SFS8"/>
      <c r="SFT8"/>
      <c r="SFU8"/>
      <c r="SFV8"/>
      <c r="SFW8"/>
      <c r="SFX8"/>
      <c r="SFY8"/>
      <c r="SFZ8"/>
      <c r="SGA8"/>
      <c r="SGB8"/>
      <c r="SGC8"/>
      <c r="SGD8"/>
      <c r="SGE8"/>
      <c r="SGF8"/>
      <c r="SGG8"/>
      <c r="SGH8"/>
      <c r="SGI8"/>
      <c r="SGJ8"/>
      <c r="SGK8"/>
      <c r="SGL8"/>
      <c r="SGM8"/>
      <c r="SGN8"/>
      <c r="SGO8"/>
      <c r="SGP8"/>
      <c r="SGQ8"/>
      <c r="SGR8"/>
      <c r="SGS8"/>
      <c r="SGT8"/>
      <c r="SGU8"/>
      <c r="SGV8"/>
      <c r="SGW8"/>
      <c r="SGX8"/>
      <c r="SGY8"/>
      <c r="SGZ8"/>
      <c r="SHA8"/>
      <c r="SHB8"/>
      <c r="SHC8"/>
      <c r="SHD8"/>
      <c r="SHE8"/>
      <c r="SHF8"/>
      <c r="SHG8"/>
      <c r="SHH8"/>
      <c r="SHI8"/>
      <c r="SHJ8"/>
      <c r="SHK8"/>
      <c r="SHL8"/>
      <c r="SHM8"/>
      <c r="SHN8"/>
      <c r="SHO8"/>
      <c r="SHP8"/>
      <c r="SHQ8"/>
      <c r="SHR8"/>
      <c r="SHS8"/>
      <c r="SHT8"/>
      <c r="SHU8"/>
      <c r="SHV8"/>
      <c r="SHW8"/>
      <c r="SHX8"/>
      <c r="SHY8"/>
      <c r="SHZ8"/>
      <c r="SIA8"/>
      <c r="SIB8"/>
      <c r="SIC8"/>
      <c r="SID8"/>
      <c r="SIE8"/>
      <c r="SIF8"/>
      <c r="SIG8"/>
      <c r="SIH8"/>
      <c r="SII8"/>
      <c r="SIJ8"/>
      <c r="SIK8"/>
      <c r="SIL8"/>
      <c r="SIM8"/>
      <c r="SIN8"/>
      <c r="SIO8"/>
      <c r="SIP8"/>
      <c r="SIQ8"/>
      <c r="SIR8"/>
      <c r="SIS8"/>
      <c r="SIT8"/>
      <c r="SIU8"/>
      <c r="SIV8"/>
      <c r="SIW8"/>
      <c r="SIX8"/>
      <c r="SIY8"/>
      <c r="SIZ8"/>
      <c r="SJA8"/>
      <c r="SJB8"/>
      <c r="SJC8"/>
      <c r="SJD8"/>
      <c r="SJE8"/>
      <c r="SJF8"/>
      <c r="SJG8"/>
      <c r="SJH8"/>
      <c r="SJI8"/>
      <c r="SJJ8"/>
      <c r="SJK8"/>
      <c r="SJL8"/>
      <c r="SJM8"/>
      <c r="SJN8"/>
      <c r="SJO8"/>
      <c r="SJP8"/>
      <c r="SJQ8"/>
      <c r="SJR8"/>
      <c r="SJS8"/>
      <c r="SJT8"/>
      <c r="SJU8"/>
      <c r="SJV8"/>
      <c r="SJW8"/>
      <c r="SJX8"/>
      <c r="SJY8"/>
      <c r="SJZ8"/>
      <c r="SKA8"/>
      <c r="SKB8"/>
      <c r="SKC8"/>
      <c r="SKD8"/>
      <c r="SKE8"/>
      <c r="SKF8"/>
      <c r="SKG8"/>
      <c r="SKH8"/>
      <c r="SKI8"/>
      <c r="SKJ8"/>
      <c r="SKK8"/>
      <c r="SKL8"/>
      <c r="SKM8"/>
      <c r="SKN8"/>
      <c r="SKO8"/>
      <c r="SKP8"/>
      <c r="SKQ8"/>
      <c r="SKR8"/>
      <c r="SKS8"/>
      <c r="SKT8"/>
      <c r="SKU8"/>
      <c r="SKV8"/>
      <c r="SKW8"/>
      <c r="SKX8"/>
      <c r="SKY8"/>
      <c r="SKZ8"/>
      <c r="SLA8"/>
      <c r="SLB8"/>
      <c r="SLC8"/>
      <c r="SLD8"/>
      <c r="SLE8"/>
      <c r="SLF8"/>
      <c r="SLG8"/>
      <c r="SLH8"/>
      <c r="SLI8"/>
      <c r="SLJ8"/>
      <c r="SLK8"/>
      <c r="SLL8"/>
      <c r="SLM8"/>
      <c r="SLN8"/>
      <c r="SLO8"/>
      <c r="SLP8"/>
      <c r="SLQ8"/>
      <c r="SLR8"/>
      <c r="SLS8"/>
      <c r="SLT8"/>
      <c r="SLU8"/>
      <c r="SLV8"/>
      <c r="SLW8"/>
      <c r="SLX8"/>
      <c r="SLY8"/>
      <c r="SLZ8"/>
      <c r="SMA8"/>
      <c r="SMB8"/>
      <c r="SMC8"/>
      <c r="SMD8"/>
      <c r="SME8"/>
      <c r="SMF8"/>
      <c r="SMG8"/>
      <c r="SMH8"/>
      <c r="SMI8"/>
      <c r="SMJ8"/>
      <c r="SMK8"/>
      <c r="SML8"/>
      <c r="SMM8"/>
      <c r="SMN8"/>
      <c r="SMO8"/>
      <c r="SMP8"/>
      <c r="SMQ8"/>
      <c r="SMR8"/>
      <c r="SMS8"/>
      <c r="SMT8"/>
      <c r="SMU8"/>
      <c r="SMV8"/>
      <c r="SMW8"/>
      <c r="SMX8"/>
      <c r="SMY8"/>
      <c r="SMZ8"/>
      <c r="SNA8"/>
      <c r="SNB8"/>
      <c r="SNC8"/>
      <c r="SND8"/>
      <c r="SNE8"/>
      <c r="SNF8"/>
      <c r="SNG8"/>
      <c r="SNH8"/>
      <c r="SNI8"/>
      <c r="SNJ8"/>
      <c r="SNK8"/>
      <c r="SNL8"/>
      <c r="SNM8"/>
      <c r="SNN8"/>
      <c r="SNO8"/>
      <c r="SNP8"/>
      <c r="SNQ8"/>
      <c r="SNR8"/>
      <c r="SNS8"/>
      <c r="SNT8"/>
      <c r="SNU8"/>
      <c r="SNV8"/>
      <c r="SNW8"/>
      <c r="SNX8"/>
      <c r="SNY8"/>
      <c r="SNZ8"/>
      <c r="SOA8"/>
      <c r="SOB8"/>
      <c r="SOC8"/>
      <c r="SOD8"/>
      <c r="SOE8"/>
      <c r="SOF8"/>
      <c r="SOG8"/>
      <c r="SOH8"/>
      <c r="SOI8"/>
      <c r="SOJ8"/>
      <c r="SOK8"/>
      <c r="SOL8"/>
      <c r="SOM8"/>
      <c r="SON8"/>
      <c r="SOO8"/>
      <c r="SOP8"/>
      <c r="SOQ8"/>
      <c r="SOR8"/>
      <c r="SOS8"/>
      <c r="SOT8"/>
      <c r="SOU8"/>
      <c r="SOV8"/>
      <c r="SOW8"/>
      <c r="SOX8"/>
      <c r="SOY8"/>
      <c r="SOZ8"/>
      <c r="SPA8"/>
      <c r="SPB8"/>
      <c r="SPC8"/>
      <c r="SPD8"/>
      <c r="SPE8"/>
      <c r="SPF8"/>
      <c r="SPG8"/>
      <c r="SPH8"/>
      <c r="SPI8"/>
      <c r="SPJ8"/>
      <c r="SPK8"/>
      <c r="SPL8"/>
      <c r="SPM8"/>
      <c r="SPN8"/>
      <c r="SPO8"/>
      <c r="SPP8"/>
      <c r="SPQ8"/>
      <c r="SPR8"/>
      <c r="SPS8"/>
      <c r="SPT8"/>
      <c r="SPU8"/>
      <c r="SPV8"/>
      <c r="SPW8"/>
      <c r="SPX8"/>
      <c r="SPY8"/>
      <c r="SPZ8"/>
      <c r="SQA8"/>
      <c r="SQB8"/>
      <c r="SQC8"/>
      <c r="SQD8"/>
      <c r="SQE8"/>
      <c r="SQF8"/>
      <c r="SQG8"/>
      <c r="SQH8"/>
      <c r="SQI8"/>
      <c r="SQJ8"/>
      <c r="SQK8"/>
      <c r="SQL8"/>
      <c r="SQM8"/>
      <c r="SQN8"/>
      <c r="SQO8"/>
      <c r="SQP8"/>
      <c r="SQQ8"/>
      <c r="SQR8"/>
      <c r="SQS8"/>
      <c r="SQT8"/>
      <c r="SQU8"/>
      <c r="SQV8"/>
      <c r="SQW8"/>
      <c r="SQX8"/>
      <c r="SQY8"/>
      <c r="SQZ8"/>
      <c r="SRA8"/>
      <c r="SRB8"/>
      <c r="SRC8"/>
      <c r="SRD8"/>
      <c r="SRE8"/>
      <c r="SRF8"/>
      <c r="SRG8"/>
      <c r="SRH8"/>
      <c r="SRI8"/>
      <c r="SRJ8"/>
      <c r="SRK8"/>
      <c r="SRL8"/>
      <c r="SRM8"/>
      <c r="SRN8"/>
      <c r="SRO8"/>
      <c r="SRP8"/>
      <c r="SRQ8"/>
      <c r="SRR8"/>
      <c r="SRS8"/>
      <c r="SRT8"/>
      <c r="SRU8"/>
      <c r="SRV8"/>
      <c r="SRW8"/>
      <c r="SRX8"/>
      <c r="SRY8"/>
      <c r="SRZ8"/>
      <c r="SSA8"/>
      <c r="SSB8"/>
      <c r="SSC8"/>
      <c r="SSD8"/>
      <c r="SSE8"/>
      <c r="SSF8"/>
      <c r="SSG8"/>
      <c r="SSH8"/>
      <c r="SSI8"/>
      <c r="SSJ8"/>
      <c r="SSK8"/>
      <c r="SSL8"/>
      <c r="SSM8"/>
      <c r="SSN8"/>
      <c r="SSO8"/>
      <c r="SSP8"/>
      <c r="SSQ8"/>
      <c r="SSR8"/>
      <c r="SSS8"/>
      <c r="SST8"/>
      <c r="SSU8"/>
      <c r="SSV8"/>
      <c r="SSW8"/>
      <c r="SSX8"/>
      <c r="SSY8"/>
      <c r="SSZ8"/>
      <c r="STA8"/>
      <c r="STB8"/>
      <c r="STC8"/>
      <c r="STD8"/>
      <c r="STE8"/>
      <c r="STF8"/>
      <c r="STG8"/>
      <c r="STH8"/>
      <c r="STI8"/>
      <c r="STJ8"/>
      <c r="STK8"/>
      <c r="STL8"/>
      <c r="STM8"/>
      <c r="STN8"/>
      <c r="STO8"/>
      <c r="STP8"/>
      <c r="STQ8"/>
      <c r="STR8"/>
      <c r="STS8"/>
      <c r="STT8"/>
      <c r="STU8"/>
      <c r="STV8"/>
      <c r="STW8"/>
      <c r="STX8"/>
      <c r="STY8"/>
      <c r="STZ8"/>
      <c r="SUA8"/>
      <c r="SUB8"/>
      <c r="SUC8"/>
      <c r="SUD8"/>
      <c r="SUE8"/>
      <c r="SUF8"/>
      <c r="SUG8"/>
      <c r="SUH8"/>
      <c r="SUI8"/>
      <c r="SUJ8"/>
      <c r="SUK8"/>
      <c r="SUL8"/>
      <c r="SUM8"/>
      <c r="SUN8"/>
      <c r="SUO8"/>
      <c r="SUP8"/>
      <c r="SUQ8"/>
      <c r="SUR8"/>
      <c r="SUS8"/>
      <c r="SUT8"/>
      <c r="SUU8"/>
      <c r="SUV8"/>
      <c r="SUW8"/>
      <c r="SUX8"/>
      <c r="SUY8"/>
      <c r="SUZ8"/>
      <c r="SVA8"/>
      <c r="SVB8"/>
      <c r="SVC8"/>
      <c r="SVD8"/>
      <c r="SVE8"/>
      <c r="SVF8"/>
      <c r="SVG8"/>
      <c r="SVH8"/>
      <c r="SVI8"/>
      <c r="SVJ8"/>
      <c r="SVK8"/>
      <c r="SVL8"/>
      <c r="SVM8"/>
      <c r="SVN8"/>
      <c r="SVO8"/>
      <c r="SVP8"/>
      <c r="SVQ8"/>
      <c r="SVR8"/>
      <c r="SVS8"/>
      <c r="SVT8"/>
      <c r="SVU8"/>
      <c r="SVV8"/>
      <c r="SVW8"/>
      <c r="SVX8"/>
      <c r="SVY8"/>
      <c r="SVZ8"/>
      <c r="SWA8"/>
      <c r="SWB8"/>
      <c r="SWC8"/>
      <c r="SWD8"/>
      <c r="SWE8"/>
      <c r="SWF8"/>
      <c r="SWG8"/>
      <c r="SWH8"/>
      <c r="SWI8"/>
      <c r="SWJ8"/>
      <c r="SWK8"/>
      <c r="SWL8"/>
      <c r="SWM8"/>
      <c r="SWN8"/>
      <c r="SWO8"/>
      <c r="SWP8"/>
      <c r="SWQ8"/>
      <c r="SWR8"/>
      <c r="SWS8"/>
      <c r="SWT8"/>
      <c r="SWU8"/>
      <c r="SWV8"/>
      <c r="SWW8"/>
      <c r="SWX8"/>
      <c r="SWY8"/>
      <c r="SWZ8"/>
      <c r="SXA8"/>
      <c r="SXB8"/>
      <c r="SXC8"/>
      <c r="SXD8"/>
      <c r="SXE8"/>
      <c r="SXF8"/>
      <c r="SXG8"/>
      <c r="SXH8"/>
      <c r="SXI8"/>
      <c r="SXJ8"/>
      <c r="SXK8"/>
      <c r="SXL8"/>
      <c r="SXM8"/>
      <c r="SXN8"/>
      <c r="SXO8"/>
      <c r="SXP8"/>
      <c r="SXQ8"/>
      <c r="SXR8"/>
      <c r="SXS8"/>
      <c r="SXT8"/>
      <c r="SXU8"/>
      <c r="SXV8"/>
      <c r="SXW8"/>
      <c r="SXX8"/>
      <c r="SXY8"/>
      <c r="SXZ8"/>
      <c r="SYA8"/>
      <c r="SYB8"/>
      <c r="SYC8"/>
      <c r="SYD8"/>
      <c r="SYE8"/>
      <c r="SYF8"/>
      <c r="SYG8"/>
      <c r="SYH8"/>
      <c r="SYI8"/>
      <c r="SYJ8"/>
      <c r="SYK8"/>
      <c r="SYL8"/>
      <c r="SYM8"/>
      <c r="SYN8"/>
      <c r="SYO8"/>
      <c r="SYP8"/>
      <c r="SYQ8"/>
      <c r="SYR8"/>
      <c r="SYS8"/>
      <c r="SYT8"/>
      <c r="SYU8"/>
      <c r="SYV8"/>
      <c r="SYW8"/>
      <c r="SYX8"/>
      <c r="SYY8"/>
      <c r="SYZ8"/>
      <c r="SZA8"/>
      <c r="SZB8"/>
      <c r="SZC8"/>
      <c r="SZD8"/>
      <c r="SZE8"/>
      <c r="SZF8"/>
      <c r="SZG8"/>
      <c r="SZH8"/>
      <c r="SZI8"/>
      <c r="SZJ8"/>
      <c r="SZK8"/>
      <c r="SZL8"/>
      <c r="SZM8"/>
      <c r="SZN8"/>
      <c r="SZO8"/>
      <c r="SZP8"/>
      <c r="SZQ8"/>
      <c r="SZR8"/>
      <c r="SZS8"/>
      <c r="SZT8"/>
      <c r="SZU8"/>
      <c r="SZV8"/>
      <c r="SZW8"/>
      <c r="SZX8"/>
      <c r="SZY8"/>
      <c r="SZZ8"/>
      <c r="TAA8"/>
      <c r="TAB8"/>
      <c r="TAC8"/>
      <c r="TAD8"/>
      <c r="TAE8"/>
      <c r="TAF8"/>
      <c r="TAG8"/>
      <c r="TAH8"/>
      <c r="TAI8"/>
      <c r="TAJ8"/>
      <c r="TAK8"/>
      <c r="TAL8"/>
      <c r="TAM8"/>
      <c r="TAN8"/>
      <c r="TAO8"/>
      <c r="TAP8"/>
      <c r="TAQ8"/>
      <c r="TAR8"/>
      <c r="TAS8"/>
      <c r="TAT8"/>
      <c r="TAU8"/>
      <c r="TAV8"/>
      <c r="TAW8"/>
      <c r="TAX8"/>
      <c r="TAY8"/>
      <c r="TAZ8"/>
      <c r="TBA8"/>
      <c r="TBB8"/>
      <c r="TBC8"/>
      <c r="TBD8"/>
      <c r="TBE8"/>
      <c r="TBF8"/>
      <c r="TBG8"/>
      <c r="TBH8"/>
      <c r="TBI8"/>
      <c r="TBJ8"/>
      <c r="TBK8"/>
      <c r="TBL8"/>
      <c r="TBM8"/>
      <c r="TBN8"/>
      <c r="TBO8"/>
      <c r="TBP8"/>
      <c r="TBQ8"/>
      <c r="TBR8"/>
      <c r="TBS8"/>
      <c r="TBT8"/>
      <c r="TBU8"/>
      <c r="TBV8"/>
      <c r="TBW8"/>
      <c r="TBX8"/>
      <c r="TBY8"/>
      <c r="TBZ8"/>
      <c r="TCA8"/>
      <c r="TCB8"/>
      <c r="TCC8"/>
      <c r="TCD8"/>
      <c r="TCE8"/>
      <c r="TCF8"/>
      <c r="TCG8"/>
      <c r="TCH8"/>
      <c r="TCI8"/>
      <c r="TCJ8"/>
      <c r="TCK8"/>
      <c r="TCL8"/>
      <c r="TCM8"/>
      <c r="TCN8"/>
      <c r="TCO8"/>
      <c r="TCP8"/>
      <c r="TCQ8"/>
      <c r="TCR8"/>
      <c r="TCS8"/>
      <c r="TCT8"/>
      <c r="TCU8"/>
      <c r="TCV8"/>
      <c r="TCW8"/>
      <c r="TCX8"/>
      <c r="TCY8"/>
      <c r="TCZ8"/>
      <c r="TDA8"/>
      <c r="TDB8"/>
      <c r="TDC8"/>
      <c r="TDD8"/>
      <c r="TDE8"/>
      <c r="TDF8"/>
      <c r="TDG8"/>
      <c r="TDH8"/>
      <c r="TDI8"/>
      <c r="TDJ8"/>
      <c r="TDK8"/>
      <c r="TDL8"/>
      <c r="TDM8"/>
      <c r="TDN8"/>
      <c r="TDO8"/>
      <c r="TDP8"/>
      <c r="TDQ8"/>
      <c r="TDR8"/>
      <c r="TDS8"/>
      <c r="TDT8"/>
      <c r="TDU8"/>
      <c r="TDV8"/>
      <c r="TDW8"/>
      <c r="TDX8"/>
      <c r="TDY8"/>
      <c r="TDZ8"/>
      <c r="TEA8"/>
      <c r="TEB8"/>
      <c r="TEC8"/>
      <c r="TED8"/>
      <c r="TEE8"/>
      <c r="TEF8"/>
      <c r="TEG8"/>
      <c r="TEH8"/>
      <c r="TEI8"/>
      <c r="TEJ8"/>
      <c r="TEK8"/>
      <c r="TEL8"/>
      <c r="TEM8"/>
      <c r="TEN8"/>
      <c r="TEO8"/>
      <c r="TEP8"/>
      <c r="TEQ8"/>
      <c r="TER8"/>
      <c r="TES8"/>
      <c r="TET8"/>
      <c r="TEU8"/>
      <c r="TEV8"/>
      <c r="TEW8"/>
      <c r="TEX8"/>
      <c r="TEY8"/>
      <c r="TEZ8"/>
      <c r="TFA8"/>
      <c r="TFB8"/>
      <c r="TFC8"/>
      <c r="TFD8"/>
      <c r="TFE8"/>
      <c r="TFF8"/>
      <c r="TFG8"/>
      <c r="TFH8"/>
      <c r="TFI8"/>
      <c r="TFJ8"/>
      <c r="TFK8"/>
      <c r="TFL8"/>
      <c r="TFM8"/>
      <c r="TFN8"/>
      <c r="TFO8"/>
      <c r="TFP8"/>
      <c r="TFQ8"/>
      <c r="TFR8"/>
      <c r="TFS8"/>
      <c r="TFT8"/>
      <c r="TFU8"/>
      <c r="TFV8"/>
      <c r="TFW8"/>
      <c r="TFX8"/>
      <c r="TFY8"/>
      <c r="TFZ8"/>
      <c r="TGA8"/>
      <c r="TGB8"/>
      <c r="TGC8"/>
      <c r="TGD8"/>
      <c r="TGE8"/>
      <c r="TGF8"/>
      <c r="TGG8"/>
      <c r="TGH8"/>
      <c r="TGI8"/>
      <c r="TGJ8"/>
      <c r="TGK8"/>
      <c r="TGL8"/>
      <c r="TGM8"/>
      <c r="TGN8"/>
      <c r="TGO8"/>
      <c r="TGP8"/>
      <c r="TGQ8"/>
      <c r="TGR8"/>
      <c r="TGS8"/>
      <c r="TGT8"/>
      <c r="TGU8"/>
      <c r="TGV8"/>
      <c r="TGW8"/>
      <c r="TGX8"/>
      <c r="TGY8"/>
      <c r="TGZ8"/>
      <c r="THA8"/>
      <c r="THB8"/>
      <c r="THC8"/>
      <c r="THD8"/>
      <c r="THE8"/>
      <c r="THF8"/>
      <c r="THG8"/>
      <c r="THH8"/>
      <c r="THI8"/>
      <c r="THJ8"/>
      <c r="THK8"/>
      <c r="THL8"/>
      <c r="THM8"/>
      <c r="THN8"/>
      <c r="THO8"/>
      <c r="THP8"/>
      <c r="THQ8"/>
      <c r="THR8"/>
      <c r="THS8"/>
      <c r="THT8"/>
      <c r="THU8"/>
      <c r="THV8"/>
      <c r="THW8"/>
      <c r="THX8"/>
      <c r="THY8"/>
      <c r="THZ8"/>
      <c r="TIA8"/>
      <c r="TIB8"/>
      <c r="TIC8"/>
      <c r="TID8"/>
      <c r="TIE8"/>
      <c r="TIF8"/>
      <c r="TIG8"/>
      <c r="TIH8"/>
      <c r="TII8"/>
      <c r="TIJ8"/>
      <c r="TIK8"/>
      <c r="TIL8"/>
      <c r="TIM8"/>
      <c r="TIN8"/>
      <c r="TIO8"/>
      <c r="TIP8"/>
      <c r="TIQ8"/>
      <c r="TIR8"/>
      <c r="TIS8"/>
      <c r="TIT8"/>
      <c r="TIU8"/>
      <c r="TIV8"/>
      <c r="TIW8"/>
      <c r="TIX8"/>
      <c r="TIY8"/>
      <c r="TIZ8"/>
      <c r="TJA8"/>
      <c r="TJB8"/>
      <c r="TJC8"/>
      <c r="TJD8"/>
      <c r="TJE8"/>
      <c r="TJF8"/>
      <c r="TJG8"/>
      <c r="TJH8"/>
      <c r="TJI8"/>
      <c r="TJJ8"/>
      <c r="TJK8"/>
      <c r="TJL8"/>
      <c r="TJM8"/>
      <c r="TJN8"/>
      <c r="TJO8"/>
      <c r="TJP8"/>
      <c r="TJQ8"/>
      <c r="TJR8"/>
      <c r="TJS8"/>
      <c r="TJT8"/>
      <c r="TJU8"/>
      <c r="TJV8"/>
      <c r="TJW8"/>
      <c r="TJX8"/>
      <c r="TJY8"/>
      <c r="TJZ8"/>
      <c r="TKA8"/>
      <c r="TKB8"/>
      <c r="TKC8"/>
      <c r="TKD8"/>
      <c r="TKE8"/>
      <c r="TKF8"/>
      <c r="TKG8"/>
      <c r="TKH8"/>
      <c r="TKI8"/>
      <c r="TKJ8"/>
      <c r="TKK8"/>
      <c r="TKL8"/>
      <c r="TKM8"/>
      <c r="TKN8"/>
      <c r="TKO8"/>
      <c r="TKP8"/>
      <c r="TKQ8"/>
      <c r="TKR8"/>
      <c r="TKS8"/>
      <c r="TKT8"/>
      <c r="TKU8"/>
      <c r="TKV8"/>
      <c r="TKW8"/>
      <c r="TKX8"/>
      <c r="TKY8"/>
      <c r="TKZ8"/>
      <c r="TLA8"/>
      <c r="TLB8"/>
      <c r="TLC8"/>
      <c r="TLD8"/>
      <c r="TLE8"/>
      <c r="TLF8"/>
      <c r="TLG8"/>
      <c r="TLH8"/>
      <c r="TLI8"/>
      <c r="TLJ8"/>
      <c r="TLK8"/>
      <c r="TLL8"/>
      <c r="TLM8"/>
      <c r="TLN8"/>
      <c r="TLO8"/>
      <c r="TLP8"/>
      <c r="TLQ8"/>
      <c r="TLR8"/>
      <c r="TLS8"/>
      <c r="TLT8"/>
      <c r="TLU8"/>
      <c r="TLV8"/>
      <c r="TLW8"/>
      <c r="TLX8"/>
      <c r="TLY8"/>
      <c r="TLZ8"/>
      <c r="TMA8"/>
      <c r="TMB8"/>
      <c r="TMC8"/>
      <c r="TMD8"/>
      <c r="TME8"/>
      <c r="TMF8"/>
      <c r="TMG8"/>
      <c r="TMH8"/>
      <c r="TMI8"/>
      <c r="TMJ8"/>
      <c r="TMK8"/>
      <c r="TML8"/>
      <c r="TMM8"/>
      <c r="TMN8"/>
      <c r="TMO8"/>
      <c r="TMP8"/>
      <c r="TMQ8"/>
      <c r="TMR8"/>
      <c r="TMS8"/>
      <c r="TMT8"/>
      <c r="TMU8"/>
      <c r="TMV8"/>
      <c r="TMW8"/>
      <c r="TMX8"/>
      <c r="TMY8"/>
      <c r="TMZ8"/>
      <c r="TNA8"/>
      <c r="TNB8"/>
      <c r="TNC8"/>
      <c r="TND8"/>
      <c r="TNE8"/>
      <c r="TNF8"/>
      <c r="TNG8"/>
      <c r="TNH8"/>
      <c r="TNI8"/>
      <c r="TNJ8"/>
      <c r="TNK8"/>
      <c r="TNL8"/>
      <c r="TNM8"/>
      <c r="TNN8"/>
      <c r="TNO8"/>
      <c r="TNP8"/>
      <c r="TNQ8"/>
      <c r="TNR8"/>
      <c r="TNS8"/>
      <c r="TNT8"/>
      <c r="TNU8"/>
      <c r="TNV8"/>
      <c r="TNW8"/>
      <c r="TNX8"/>
      <c r="TNY8"/>
      <c r="TNZ8"/>
      <c r="TOA8"/>
      <c r="TOB8"/>
      <c r="TOC8"/>
      <c r="TOD8"/>
      <c r="TOE8"/>
      <c r="TOF8"/>
      <c r="TOG8"/>
      <c r="TOH8"/>
      <c r="TOI8"/>
      <c r="TOJ8"/>
      <c r="TOK8"/>
      <c r="TOL8"/>
      <c r="TOM8"/>
      <c r="TON8"/>
      <c r="TOO8"/>
      <c r="TOP8"/>
      <c r="TOQ8"/>
      <c r="TOR8"/>
      <c r="TOS8"/>
      <c r="TOT8"/>
      <c r="TOU8"/>
      <c r="TOV8"/>
      <c r="TOW8"/>
      <c r="TOX8"/>
      <c r="TOY8"/>
      <c r="TOZ8"/>
      <c r="TPA8"/>
      <c r="TPB8"/>
      <c r="TPC8"/>
      <c r="TPD8"/>
      <c r="TPE8"/>
      <c r="TPF8"/>
      <c r="TPG8"/>
      <c r="TPH8"/>
      <c r="TPI8"/>
      <c r="TPJ8"/>
      <c r="TPK8"/>
      <c r="TPL8"/>
      <c r="TPM8"/>
      <c r="TPN8"/>
      <c r="TPO8"/>
      <c r="TPP8"/>
      <c r="TPQ8"/>
      <c r="TPR8"/>
      <c r="TPS8"/>
      <c r="TPT8"/>
      <c r="TPU8"/>
      <c r="TPV8"/>
      <c r="TPW8"/>
      <c r="TPX8"/>
      <c r="TPY8"/>
      <c r="TPZ8"/>
      <c r="TQA8"/>
      <c r="TQB8"/>
      <c r="TQC8"/>
      <c r="TQD8"/>
      <c r="TQE8"/>
      <c r="TQF8"/>
      <c r="TQG8"/>
      <c r="TQH8"/>
      <c r="TQI8"/>
      <c r="TQJ8"/>
      <c r="TQK8"/>
      <c r="TQL8"/>
      <c r="TQM8"/>
      <c r="TQN8"/>
      <c r="TQO8"/>
      <c r="TQP8"/>
      <c r="TQQ8"/>
      <c r="TQR8"/>
      <c r="TQS8"/>
      <c r="TQT8"/>
      <c r="TQU8"/>
      <c r="TQV8"/>
      <c r="TQW8"/>
      <c r="TQX8"/>
      <c r="TQY8"/>
      <c r="TQZ8"/>
      <c r="TRA8"/>
      <c r="TRB8"/>
      <c r="TRC8"/>
      <c r="TRD8"/>
      <c r="TRE8"/>
      <c r="TRF8"/>
      <c r="TRG8"/>
      <c r="TRH8"/>
      <c r="TRI8"/>
      <c r="TRJ8"/>
      <c r="TRK8"/>
      <c r="TRL8"/>
      <c r="TRM8"/>
      <c r="TRN8"/>
      <c r="TRO8"/>
      <c r="TRP8"/>
      <c r="TRQ8"/>
      <c r="TRR8"/>
      <c r="TRS8"/>
      <c r="TRT8"/>
      <c r="TRU8"/>
      <c r="TRV8"/>
      <c r="TRW8"/>
      <c r="TRX8"/>
      <c r="TRY8"/>
      <c r="TRZ8"/>
      <c r="TSA8"/>
      <c r="TSB8"/>
      <c r="TSC8"/>
      <c r="TSD8"/>
      <c r="TSE8"/>
      <c r="TSF8"/>
      <c r="TSG8"/>
      <c r="TSH8"/>
      <c r="TSI8"/>
      <c r="TSJ8"/>
      <c r="TSK8"/>
      <c r="TSL8"/>
      <c r="TSM8"/>
      <c r="TSN8"/>
      <c r="TSO8"/>
      <c r="TSP8"/>
      <c r="TSQ8"/>
      <c r="TSR8"/>
      <c r="TSS8"/>
      <c r="TST8"/>
      <c r="TSU8"/>
      <c r="TSV8"/>
      <c r="TSW8"/>
      <c r="TSX8"/>
      <c r="TSY8"/>
      <c r="TSZ8"/>
      <c r="TTA8"/>
      <c r="TTB8"/>
      <c r="TTC8"/>
      <c r="TTD8"/>
      <c r="TTE8"/>
      <c r="TTF8"/>
      <c r="TTG8"/>
      <c r="TTH8"/>
      <c r="TTI8"/>
      <c r="TTJ8"/>
      <c r="TTK8"/>
      <c r="TTL8"/>
      <c r="TTM8"/>
      <c r="TTN8"/>
      <c r="TTO8"/>
      <c r="TTP8"/>
      <c r="TTQ8"/>
      <c r="TTR8"/>
      <c r="TTS8"/>
      <c r="TTT8"/>
      <c r="TTU8"/>
      <c r="TTV8"/>
      <c r="TTW8"/>
      <c r="TTX8"/>
      <c r="TTY8"/>
      <c r="TTZ8"/>
      <c r="TUA8"/>
      <c r="TUB8"/>
      <c r="TUC8"/>
      <c r="TUD8"/>
      <c r="TUE8"/>
      <c r="TUF8"/>
      <c r="TUG8"/>
      <c r="TUH8"/>
      <c r="TUI8"/>
      <c r="TUJ8"/>
      <c r="TUK8"/>
      <c r="TUL8"/>
      <c r="TUM8"/>
      <c r="TUN8"/>
      <c r="TUO8"/>
      <c r="TUP8"/>
      <c r="TUQ8"/>
      <c r="TUR8"/>
      <c r="TUS8"/>
      <c r="TUT8"/>
      <c r="TUU8"/>
      <c r="TUV8"/>
      <c r="TUW8"/>
      <c r="TUX8"/>
      <c r="TUY8"/>
      <c r="TUZ8"/>
      <c r="TVA8"/>
      <c r="TVB8"/>
      <c r="TVC8"/>
      <c r="TVD8"/>
      <c r="TVE8"/>
      <c r="TVF8"/>
      <c r="TVG8"/>
      <c r="TVH8"/>
      <c r="TVI8"/>
      <c r="TVJ8"/>
      <c r="TVK8"/>
      <c r="TVL8"/>
      <c r="TVM8"/>
      <c r="TVN8"/>
      <c r="TVO8"/>
      <c r="TVP8"/>
      <c r="TVQ8"/>
      <c r="TVR8"/>
      <c r="TVS8"/>
      <c r="TVT8"/>
      <c r="TVU8"/>
      <c r="TVV8"/>
      <c r="TVW8"/>
      <c r="TVX8"/>
      <c r="TVY8"/>
      <c r="TVZ8"/>
      <c r="TWA8"/>
      <c r="TWB8"/>
      <c r="TWC8"/>
      <c r="TWD8"/>
      <c r="TWE8"/>
      <c r="TWF8"/>
      <c r="TWG8"/>
      <c r="TWH8"/>
      <c r="TWI8"/>
      <c r="TWJ8"/>
      <c r="TWK8"/>
      <c r="TWL8"/>
      <c r="TWM8"/>
      <c r="TWN8"/>
      <c r="TWO8"/>
      <c r="TWP8"/>
      <c r="TWQ8"/>
      <c r="TWR8"/>
      <c r="TWS8"/>
      <c r="TWT8"/>
      <c r="TWU8"/>
      <c r="TWV8"/>
      <c r="TWW8"/>
      <c r="TWX8"/>
      <c r="TWY8"/>
      <c r="TWZ8"/>
      <c r="TXA8"/>
      <c r="TXB8"/>
      <c r="TXC8"/>
      <c r="TXD8"/>
      <c r="TXE8"/>
      <c r="TXF8"/>
      <c r="TXG8"/>
      <c r="TXH8"/>
      <c r="TXI8"/>
      <c r="TXJ8"/>
      <c r="TXK8"/>
      <c r="TXL8"/>
      <c r="TXM8"/>
      <c r="TXN8"/>
      <c r="TXO8"/>
      <c r="TXP8"/>
      <c r="TXQ8"/>
      <c r="TXR8"/>
      <c r="TXS8"/>
      <c r="TXT8"/>
      <c r="TXU8"/>
      <c r="TXV8"/>
      <c r="TXW8"/>
      <c r="TXX8"/>
      <c r="TXY8"/>
      <c r="TXZ8"/>
      <c r="TYA8"/>
      <c r="TYB8"/>
      <c r="TYC8"/>
      <c r="TYD8"/>
      <c r="TYE8"/>
      <c r="TYF8"/>
      <c r="TYG8"/>
      <c r="TYH8"/>
      <c r="TYI8"/>
      <c r="TYJ8"/>
      <c r="TYK8"/>
      <c r="TYL8"/>
      <c r="TYM8"/>
      <c r="TYN8"/>
      <c r="TYO8"/>
      <c r="TYP8"/>
      <c r="TYQ8"/>
      <c r="TYR8"/>
      <c r="TYS8"/>
      <c r="TYT8"/>
      <c r="TYU8"/>
      <c r="TYV8"/>
      <c r="TYW8"/>
      <c r="TYX8"/>
      <c r="TYY8"/>
      <c r="TYZ8"/>
      <c r="TZA8"/>
      <c r="TZB8"/>
      <c r="TZC8"/>
      <c r="TZD8"/>
      <c r="TZE8"/>
      <c r="TZF8"/>
      <c r="TZG8"/>
      <c r="TZH8"/>
      <c r="TZI8"/>
      <c r="TZJ8"/>
      <c r="TZK8"/>
      <c r="TZL8"/>
      <c r="TZM8"/>
      <c r="TZN8"/>
      <c r="TZO8"/>
      <c r="TZP8"/>
      <c r="TZQ8"/>
      <c r="TZR8"/>
      <c r="TZS8"/>
      <c r="TZT8"/>
      <c r="TZU8"/>
      <c r="TZV8"/>
      <c r="TZW8"/>
      <c r="TZX8"/>
      <c r="TZY8"/>
      <c r="TZZ8"/>
      <c r="UAA8"/>
      <c r="UAB8"/>
      <c r="UAC8"/>
      <c r="UAD8"/>
      <c r="UAE8"/>
      <c r="UAF8"/>
      <c r="UAG8"/>
      <c r="UAH8"/>
      <c r="UAI8"/>
      <c r="UAJ8"/>
      <c r="UAK8"/>
      <c r="UAL8"/>
      <c r="UAM8"/>
      <c r="UAN8"/>
      <c r="UAO8"/>
      <c r="UAP8"/>
      <c r="UAQ8"/>
      <c r="UAR8"/>
      <c r="UAS8"/>
      <c r="UAT8"/>
      <c r="UAU8"/>
      <c r="UAV8"/>
      <c r="UAW8"/>
      <c r="UAX8"/>
      <c r="UAY8"/>
      <c r="UAZ8"/>
      <c r="UBA8"/>
      <c r="UBB8"/>
      <c r="UBC8"/>
      <c r="UBD8"/>
      <c r="UBE8"/>
      <c r="UBF8"/>
      <c r="UBG8"/>
      <c r="UBH8"/>
      <c r="UBI8"/>
      <c r="UBJ8"/>
      <c r="UBK8"/>
      <c r="UBL8"/>
      <c r="UBM8"/>
      <c r="UBN8"/>
      <c r="UBO8"/>
      <c r="UBP8"/>
      <c r="UBQ8"/>
      <c r="UBR8"/>
      <c r="UBS8"/>
      <c r="UBT8"/>
      <c r="UBU8"/>
      <c r="UBV8"/>
      <c r="UBW8"/>
      <c r="UBX8"/>
      <c r="UBY8"/>
      <c r="UBZ8"/>
      <c r="UCA8"/>
      <c r="UCB8"/>
      <c r="UCC8"/>
      <c r="UCD8"/>
      <c r="UCE8"/>
      <c r="UCF8"/>
      <c r="UCG8"/>
      <c r="UCH8"/>
      <c r="UCI8"/>
      <c r="UCJ8"/>
      <c r="UCK8"/>
      <c r="UCL8"/>
      <c r="UCM8"/>
      <c r="UCN8"/>
      <c r="UCO8"/>
      <c r="UCP8"/>
      <c r="UCQ8"/>
      <c r="UCR8"/>
      <c r="UCS8"/>
      <c r="UCT8"/>
      <c r="UCU8"/>
      <c r="UCV8"/>
      <c r="UCW8"/>
      <c r="UCX8"/>
      <c r="UCY8"/>
      <c r="UCZ8"/>
      <c r="UDA8"/>
      <c r="UDB8"/>
      <c r="UDC8"/>
      <c r="UDD8"/>
      <c r="UDE8"/>
      <c r="UDF8"/>
      <c r="UDG8"/>
      <c r="UDH8"/>
      <c r="UDI8"/>
      <c r="UDJ8"/>
      <c r="UDK8"/>
      <c r="UDL8"/>
      <c r="UDM8"/>
      <c r="UDN8"/>
      <c r="UDO8"/>
      <c r="UDP8"/>
      <c r="UDQ8"/>
      <c r="UDR8"/>
      <c r="UDS8"/>
      <c r="UDT8"/>
      <c r="UDU8"/>
      <c r="UDV8"/>
      <c r="UDW8"/>
      <c r="UDX8"/>
      <c r="UDY8"/>
      <c r="UDZ8"/>
      <c r="UEA8"/>
      <c r="UEB8"/>
      <c r="UEC8"/>
      <c r="UED8"/>
      <c r="UEE8"/>
      <c r="UEF8"/>
      <c r="UEG8"/>
      <c r="UEH8"/>
      <c r="UEI8"/>
      <c r="UEJ8"/>
      <c r="UEK8"/>
      <c r="UEL8"/>
      <c r="UEM8"/>
      <c r="UEN8"/>
      <c r="UEO8"/>
      <c r="UEP8"/>
      <c r="UEQ8"/>
      <c r="UER8"/>
      <c r="UES8"/>
      <c r="UET8"/>
      <c r="UEU8"/>
      <c r="UEV8"/>
      <c r="UEW8"/>
      <c r="UEX8"/>
      <c r="UEY8"/>
      <c r="UEZ8"/>
      <c r="UFA8"/>
      <c r="UFB8"/>
      <c r="UFC8"/>
      <c r="UFD8"/>
      <c r="UFE8"/>
      <c r="UFF8"/>
      <c r="UFG8"/>
      <c r="UFH8"/>
      <c r="UFI8"/>
      <c r="UFJ8"/>
      <c r="UFK8"/>
      <c r="UFL8"/>
      <c r="UFM8"/>
      <c r="UFN8"/>
      <c r="UFO8"/>
      <c r="UFP8"/>
      <c r="UFQ8"/>
      <c r="UFR8"/>
      <c r="UFS8"/>
      <c r="UFT8"/>
      <c r="UFU8"/>
      <c r="UFV8"/>
      <c r="UFW8"/>
      <c r="UFX8"/>
      <c r="UFY8"/>
      <c r="UFZ8"/>
      <c r="UGA8"/>
      <c r="UGB8"/>
      <c r="UGC8"/>
      <c r="UGD8"/>
      <c r="UGE8"/>
      <c r="UGF8"/>
      <c r="UGG8"/>
      <c r="UGH8"/>
      <c r="UGI8"/>
      <c r="UGJ8"/>
      <c r="UGK8"/>
      <c r="UGL8"/>
      <c r="UGM8"/>
      <c r="UGN8"/>
      <c r="UGO8"/>
      <c r="UGP8"/>
      <c r="UGQ8"/>
      <c r="UGR8"/>
      <c r="UGS8"/>
      <c r="UGT8"/>
      <c r="UGU8"/>
      <c r="UGV8"/>
      <c r="UGW8"/>
      <c r="UGX8"/>
      <c r="UGY8"/>
      <c r="UGZ8"/>
      <c r="UHA8"/>
      <c r="UHB8"/>
      <c r="UHC8"/>
      <c r="UHD8"/>
      <c r="UHE8"/>
      <c r="UHF8"/>
      <c r="UHG8"/>
      <c r="UHH8"/>
      <c r="UHI8"/>
      <c r="UHJ8"/>
      <c r="UHK8"/>
      <c r="UHL8"/>
      <c r="UHM8"/>
      <c r="UHN8"/>
      <c r="UHO8"/>
      <c r="UHP8"/>
      <c r="UHQ8"/>
      <c r="UHR8"/>
      <c r="UHS8"/>
      <c r="UHT8"/>
      <c r="UHU8"/>
      <c r="UHV8"/>
      <c r="UHW8"/>
      <c r="UHX8"/>
      <c r="UHY8"/>
      <c r="UHZ8"/>
      <c r="UIA8"/>
      <c r="UIB8"/>
      <c r="UIC8"/>
      <c r="UID8"/>
      <c r="UIE8"/>
      <c r="UIF8"/>
      <c r="UIG8"/>
      <c r="UIH8"/>
      <c r="UII8"/>
      <c r="UIJ8"/>
      <c r="UIK8"/>
      <c r="UIL8"/>
      <c r="UIM8"/>
      <c r="UIN8"/>
      <c r="UIO8"/>
      <c r="UIP8"/>
      <c r="UIQ8"/>
      <c r="UIR8"/>
      <c r="UIS8"/>
      <c r="UIT8"/>
      <c r="UIU8"/>
      <c r="UIV8"/>
      <c r="UIW8"/>
      <c r="UIX8"/>
      <c r="UIY8"/>
      <c r="UIZ8"/>
      <c r="UJA8"/>
      <c r="UJB8"/>
      <c r="UJC8"/>
      <c r="UJD8"/>
      <c r="UJE8"/>
      <c r="UJF8"/>
      <c r="UJG8"/>
      <c r="UJH8"/>
      <c r="UJI8"/>
      <c r="UJJ8"/>
      <c r="UJK8"/>
      <c r="UJL8"/>
      <c r="UJM8"/>
      <c r="UJN8"/>
      <c r="UJO8"/>
      <c r="UJP8"/>
      <c r="UJQ8"/>
      <c r="UJR8"/>
      <c r="UJS8"/>
      <c r="UJT8"/>
      <c r="UJU8"/>
      <c r="UJV8"/>
      <c r="UJW8"/>
      <c r="UJX8"/>
      <c r="UJY8"/>
      <c r="UJZ8"/>
      <c r="UKA8"/>
      <c r="UKB8"/>
      <c r="UKC8"/>
      <c r="UKD8"/>
      <c r="UKE8"/>
      <c r="UKF8"/>
      <c r="UKG8"/>
      <c r="UKH8"/>
      <c r="UKI8"/>
      <c r="UKJ8"/>
      <c r="UKK8"/>
      <c r="UKL8"/>
      <c r="UKM8"/>
      <c r="UKN8"/>
      <c r="UKO8"/>
      <c r="UKP8"/>
      <c r="UKQ8"/>
      <c r="UKR8"/>
      <c r="UKS8"/>
      <c r="UKT8"/>
      <c r="UKU8"/>
      <c r="UKV8"/>
      <c r="UKW8"/>
      <c r="UKX8"/>
      <c r="UKY8"/>
      <c r="UKZ8"/>
      <c r="ULA8"/>
      <c r="ULB8"/>
      <c r="ULC8"/>
      <c r="ULD8"/>
      <c r="ULE8"/>
      <c r="ULF8"/>
      <c r="ULG8"/>
      <c r="ULH8"/>
      <c r="ULI8"/>
      <c r="ULJ8"/>
      <c r="ULK8"/>
      <c r="ULL8"/>
      <c r="ULM8"/>
      <c r="ULN8"/>
      <c r="ULO8"/>
      <c r="ULP8"/>
      <c r="ULQ8"/>
      <c r="ULR8"/>
      <c r="ULS8"/>
      <c r="ULT8"/>
      <c r="ULU8"/>
      <c r="ULV8"/>
      <c r="ULW8"/>
      <c r="ULX8"/>
      <c r="ULY8"/>
      <c r="ULZ8"/>
      <c r="UMA8"/>
      <c r="UMB8"/>
      <c r="UMC8"/>
      <c r="UMD8"/>
      <c r="UME8"/>
      <c r="UMF8"/>
      <c r="UMG8"/>
      <c r="UMH8"/>
      <c r="UMI8"/>
      <c r="UMJ8"/>
      <c r="UMK8"/>
      <c r="UML8"/>
      <c r="UMM8"/>
      <c r="UMN8"/>
      <c r="UMO8"/>
      <c r="UMP8"/>
      <c r="UMQ8"/>
      <c r="UMR8"/>
      <c r="UMS8"/>
      <c r="UMT8"/>
      <c r="UMU8"/>
      <c r="UMV8"/>
      <c r="UMW8"/>
      <c r="UMX8"/>
      <c r="UMY8"/>
      <c r="UMZ8"/>
      <c r="UNA8"/>
      <c r="UNB8"/>
      <c r="UNC8"/>
      <c r="UND8"/>
      <c r="UNE8"/>
      <c r="UNF8"/>
      <c r="UNG8"/>
      <c r="UNH8"/>
      <c r="UNI8"/>
      <c r="UNJ8"/>
      <c r="UNK8"/>
      <c r="UNL8"/>
      <c r="UNM8"/>
      <c r="UNN8"/>
      <c r="UNO8"/>
      <c r="UNP8"/>
      <c r="UNQ8"/>
      <c r="UNR8"/>
      <c r="UNS8"/>
      <c r="UNT8"/>
      <c r="UNU8"/>
      <c r="UNV8"/>
      <c r="UNW8"/>
      <c r="UNX8"/>
      <c r="UNY8"/>
      <c r="UNZ8"/>
      <c r="UOA8"/>
      <c r="UOB8"/>
      <c r="UOC8"/>
      <c r="UOD8"/>
      <c r="UOE8"/>
      <c r="UOF8"/>
      <c r="UOG8"/>
      <c r="UOH8"/>
      <c r="UOI8"/>
      <c r="UOJ8"/>
      <c r="UOK8"/>
      <c r="UOL8"/>
      <c r="UOM8"/>
      <c r="UON8"/>
      <c r="UOO8"/>
      <c r="UOP8"/>
      <c r="UOQ8"/>
      <c r="UOR8"/>
      <c r="UOS8"/>
      <c r="UOT8"/>
      <c r="UOU8"/>
      <c r="UOV8"/>
      <c r="UOW8"/>
      <c r="UOX8"/>
      <c r="UOY8"/>
      <c r="UOZ8"/>
      <c r="UPA8"/>
      <c r="UPB8"/>
      <c r="UPC8"/>
      <c r="UPD8"/>
      <c r="UPE8"/>
      <c r="UPF8"/>
      <c r="UPG8"/>
      <c r="UPH8"/>
      <c r="UPI8"/>
      <c r="UPJ8"/>
      <c r="UPK8"/>
      <c r="UPL8"/>
      <c r="UPM8"/>
      <c r="UPN8"/>
      <c r="UPO8"/>
      <c r="UPP8"/>
      <c r="UPQ8"/>
      <c r="UPR8"/>
      <c r="UPS8"/>
      <c r="UPT8"/>
      <c r="UPU8"/>
      <c r="UPV8"/>
      <c r="UPW8"/>
      <c r="UPX8"/>
      <c r="UPY8"/>
      <c r="UPZ8"/>
      <c r="UQA8"/>
      <c r="UQB8"/>
      <c r="UQC8"/>
      <c r="UQD8"/>
      <c r="UQE8"/>
      <c r="UQF8"/>
      <c r="UQG8"/>
      <c r="UQH8"/>
      <c r="UQI8"/>
      <c r="UQJ8"/>
      <c r="UQK8"/>
      <c r="UQL8"/>
      <c r="UQM8"/>
      <c r="UQN8"/>
      <c r="UQO8"/>
      <c r="UQP8"/>
      <c r="UQQ8"/>
      <c r="UQR8"/>
      <c r="UQS8"/>
      <c r="UQT8"/>
      <c r="UQU8"/>
      <c r="UQV8"/>
      <c r="UQW8"/>
      <c r="UQX8"/>
      <c r="UQY8"/>
      <c r="UQZ8"/>
      <c r="URA8"/>
      <c r="URB8"/>
      <c r="URC8"/>
      <c r="URD8"/>
      <c r="URE8"/>
      <c r="URF8"/>
      <c r="URG8"/>
      <c r="URH8"/>
      <c r="URI8"/>
      <c r="URJ8"/>
      <c r="URK8"/>
      <c r="URL8"/>
      <c r="URM8"/>
      <c r="URN8"/>
      <c r="URO8"/>
      <c r="URP8"/>
      <c r="URQ8"/>
      <c r="URR8"/>
      <c r="URS8"/>
      <c r="URT8"/>
      <c r="URU8"/>
      <c r="URV8"/>
      <c r="URW8"/>
      <c r="URX8"/>
      <c r="URY8"/>
      <c r="URZ8"/>
      <c r="USA8"/>
      <c r="USB8"/>
      <c r="USC8"/>
      <c r="USD8"/>
      <c r="USE8"/>
      <c r="USF8"/>
      <c r="USG8"/>
      <c r="USH8"/>
      <c r="USI8"/>
      <c r="USJ8"/>
      <c r="USK8"/>
      <c r="USL8"/>
      <c r="USM8"/>
      <c r="USN8"/>
      <c r="USO8"/>
      <c r="USP8"/>
      <c r="USQ8"/>
      <c r="USR8"/>
      <c r="USS8"/>
      <c r="UST8"/>
      <c r="USU8"/>
      <c r="USV8"/>
      <c r="USW8"/>
      <c r="USX8"/>
      <c r="USY8"/>
      <c r="USZ8"/>
      <c r="UTA8"/>
      <c r="UTB8"/>
      <c r="UTC8"/>
      <c r="UTD8"/>
      <c r="UTE8"/>
      <c r="UTF8"/>
      <c r="UTG8"/>
      <c r="UTH8"/>
      <c r="UTI8"/>
      <c r="UTJ8"/>
      <c r="UTK8"/>
      <c r="UTL8"/>
      <c r="UTM8"/>
      <c r="UTN8"/>
      <c r="UTO8"/>
      <c r="UTP8"/>
      <c r="UTQ8"/>
      <c r="UTR8"/>
      <c r="UTS8"/>
      <c r="UTT8"/>
      <c r="UTU8"/>
      <c r="UTV8"/>
      <c r="UTW8"/>
      <c r="UTX8"/>
      <c r="UTY8"/>
      <c r="UTZ8"/>
      <c r="UUA8"/>
      <c r="UUB8"/>
      <c r="UUC8"/>
      <c r="UUD8"/>
      <c r="UUE8"/>
      <c r="UUF8"/>
      <c r="UUG8"/>
      <c r="UUH8"/>
      <c r="UUI8"/>
      <c r="UUJ8"/>
      <c r="UUK8"/>
      <c r="UUL8"/>
      <c r="UUM8"/>
      <c r="UUN8"/>
      <c r="UUO8"/>
      <c r="UUP8"/>
      <c r="UUQ8"/>
      <c r="UUR8"/>
      <c r="UUS8"/>
      <c r="UUT8"/>
      <c r="UUU8"/>
      <c r="UUV8"/>
      <c r="UUW8"/>
      <c r="UUX8"/>
      <c r="UUY8"/>
      <c r="UUZ8"/>
      <c r="UVA8"/>
      <c r="UVB8"/>
      <c r="UVC8"/>
      <c r="UVD8"/>
      <c r="UVE8"/>
      <c r="UVF8"/>
      <c r="UVG8"/>
      <c r="UVH8"/>
      <c r="UVI8"/>
      <c r="UVJ8"/>
      <c r="UVK8"/>
      <c r="UVL8"/>
      <c r="UVM8"/>
      <c r="UVN8"/>
      <c r="UVO8"/>
      <c r="UVP8"/>
      <c r="UVQ8"/>
      <c r="UVR8"/>
      <c r="UVS8"/>
      <c r="UVT8"/>
      <c r="UVU8"/>
      <c r="UVV8"/>
      <c r="UVW8"/>
      <c r="UVX8"/>
      <c r="UVY8"/>
      <c r="UVZ8"/>
      <c r="UWA8"/>
      <c r="UWB8"/>
      <c r="UWC8"/>
      <c r="UWD8"/>
      <c r="UWE8"/>
      <c r="UWF8"/>
      <c r="UWG8"/>
      <c r="UWH8"/>
      <c r="UWI8"/>
      <c r="UWJ8"/>
      <c r="UWK8"/>
      <c r="UWL8"/>
      <c r="UWM8"/>
      <c r="UWN8"/>
      <c r="UWO8"/>
      <c r="UWP8"/>
      <c r="UWQ8"/>
      <c r="UWR8"/>
      <c r="UWS8"/>
      <c r="UWT8"/>
      <c r="UWU8"/>
      <c r="UWV8"/>
      <c r="UWW8"/>
      <c r="UWX8"/>
      <c r="UWY8"/>
      <c r="UWZ8"/>
      <c r="UXA8"/>
      <c r="UXB8"/>
      <c r="UXC8"/>
      <c r="UXD8"/>
      <c r="UXE8"/>
      <c r="UXF8"/>
      <c r="UXG8"/>
      <c r="UXH8"/>
      <c r="UXI8"/>
      <c r="UXJ8"/>
      <c r="UXK8"/>
      <c r="UXL8"/>
      <c r="UXM8"/>
      <c r="UXN8"/>
      <c r="UXO8"/>
      <c r="UXP8"/>
      <c r="UXQ8"/>
      <c r="UXR8"/>
      <c r="UXS8"/>
      <c r="UXT8"/>
      <c r="UXU8"/>
      <c r="UXV8"/>
      <c r="UXW8"/>
      <c r="UXX8"/>
      <c r="UXY8"/>
      <c r="UXZ8"/>
      <c r="UYA8"/>
      <c r="UYB8"/>
      <c r="UYC8"/>
      <c r="UYD8"/>
      <c r="UYE8"/>
      <c r="UYF8"/>
      <c r="UYG8"/>
      <c r="UYH8"/>
      <c r="UYI8"/>
      <c r="UYJ8"/>
      <c r="UYK8"/>
      <c r="UYL8"/>
      <c r="UYM8"/>
      <c r="UYN8"/>
      <c r="UYO8"/>
      <c r="UYP8"/>
      <c r="UYQ8"/>
      <c r="UYR8"/>
      <c r="UYS8"/>
      <c r="UYT8"/>
      <c r="UYU8"/>
      <c r="UYV8"/>
      <c r="UYW8"/>
      <c r="UYX8"/>
      <c r="UYY8"/>
      <c r="UYZ8"/>
      <c r="UZA8"/>
      <c r="UZB8"/>
      <c r="UZC8"/>
      <c r="UZD8"/>
      <c r="UZE8"/>
      <c r="UZF8"/>
      <c r="UZG8"/>
      <c r="UZH8"/>
      <c r="UZI8"/>
      <c r="UZJ8"/>
      <c r="UZK8"/>
      <c r="UZL8"/>
      <c r="UZM8"/>
      <c r="UZN8"/>
      <c r="UZO8"/>
      <c r="UZP8"/>
      <c r="UZQ8"/>
      <c r="UZR8"/>
      <c r="UZS8"/>
      <c r="UZT8"/>
      <c r="UZU8"/>
      <c r="UZV8"/>
      <c r="UZW8"/>
      <c r="UZX8"/>
      <c r="UZY8"/>
      <c r="UZZ8"/>
      <c r="VAA8"/>
      <c r="VAB8"/>
      <c r="VAC8"/>
      <c r="VAD8"/>
      <c r="VAE8"/>
      <c r="VAF8"/>
      <c r="VAG8"/>
      <c r="VAH8"/>
      <c r="VAI8"/>
      <c r="VAJ8"/>
      <c r="VAK8"/>
      <c r="VAL8"/>
      <c r="VAM8"/>
      <c r="VAN8"/>
      <c r="VAO8"/>
      <c r="VAP8"/>
      <c r="VAQ8"/>
      <c r="VAR8"/>
      <c r="VAS8"/>
      <c r="VAT8"/>
      <c r="VAU8"/>
      <c r="VAV8"/>
      <c r="VAW8"/>
      <c r="VAX8"/>
      <c r="VAY8"/>
      <c r="VAZ8"/>
      <c r="VBA8"/>
      <c r="VBB8"/>
      <c r="VBC8"/>
      <c r="VBD8"/>
      <c r="VBE8"/>
      <c r="VBF8"/>
      <c r="VBG8"/>
      <c r="VBH8"/>
      <c r="VBI8"/>
      <c r="VBJ8"/>
      <c r="VBK8"/>
      <c r="VBL8"/>
      <c r="VBM8"/>
      <c r="VBN8"/>
      <c r="VBO8"/>
      <c r="VBP8"/>
      <c r="VBQ8"/>
      <c r="VBR8"/>
      <c r="VBS8"/>
      <c r="VBT8"/>
      <c r="VBU8"/>
      <c r="VBV8"/>
      <c r="VBW8"/>
      <c r="VBX8"/>
      <c r="VBY8"/>
      <c r="VBZ8"/>
      <c r="VCA8"/>
      <c r="VCB8"/>
      <c r="VCC8"/>
      <c r="VCD8"/>
      <c r="VCE8"/>
      <c r="VCF8"/>
      <c r="VCG8"/>
      <c r="VCH8"/>
      <c r="VCI8"/>
      <c r="VCJ8"/>
      <c r="VCK8"/>
      <c r="VCL8"/>
      <c r="VCM8"/>
      <c r="VCN8"/>
      <c r="VCO8"/>
      <c r="VCP8"/>
      <c r="VCQ8"/>
      <c r="VCR8"/>
      <c r="VCS8"/>
      <c r="VCT8"/>
      <c r="VCU8"/>
      <c r="VCV8"/>
      <c r="VCW8"/>
      <c r="VCX8"/>
      <c r="VCY8"/>
      <c r="VCZ8"/>
      <c r="VDA8"/>
      <c r="VDB8"/>
      <c r="VDC8"/>
      <c r="VDD8"/>
      <c r="VDE8"/>
      <c r="VDF8"/>
      <c r="VDG8"/>
      <c r="VDH8"/>
      <c r="VDI8"/>
      <c r="VDJ8"/>
      <c r="VDK8"/>
      <c r="VDL8"/>
      <c r="VDM8"/>
      <c r="VDN8"/>
      <c r="VDO8"/>
      <c r="VDP8"/>
      <c r="VDQ8"/>
      <c r="VDR8"/>
      <c r="VDS8"/>
      <c r="VDT8"/>
      <c r="VDU8"/>
      <c r="VDV8"/>
      <c r="VDW8"/>
      <c r="VDX8"/>
      <c r="VDY8"/>
      <c r="VDZ8"/>
      <c r="VEA8"/>
      <c r="VEB8"/>
      <c r="VEC8"/>
      <c r="VED8"/>
      <c r="VEE8"/>
      <c r="VEF8"/>
      <c r="VEG8"/>
      <c r="VEH8"/>
      <c r="VEI8"/>
      <c r="VEJ8"/>
      <c r="VEK8"/>
      <c r="VEL8"/>
      <c r="VEM8"/>
      <c r="VEN8"/>
      <c r="VEO8"/>
      <c r="VEP8"/>
      <c r="VEQ8"/>
      <c r="VER8"/>
      <c r="VES8"/>
      <c r="VET8"/>
      <c r="VEU8"/>
      <c r="VEV8"/>
      <c r="VEW8"/>
      <c r="VEX8"/>
      <c r="VEY8"/>
      <c r="VEZ8"/>
      <c r="VFA8"/>
      <c r="VFB8"/>
      <c r="VFC8"/>
      <c r="VFD8"/>
      <c r="VFE8"/>
      <c r="VFF8"/>
      <c r="VFG8"/>
      <c r="VFH8"/>
      <c r="VFI8"/>
      <c r="VFJ8"/>
      <c r="VFK8"/>
      <c r="VFL8"/>
      <c r="VFM8"/>
      <c r="VFN8"/>
      <c r="VFO8"/>
      <c r="VFP8"/>
      <c r="VFQ8"/>
      <c r="VFR8"/>
      <c r="VFS8"/>
      <c r="VFT8"/>
      <c r="VFU8"/>
      <c r="VFV8"/>
      <c r="VFW8"/>
      <c r="VFX8"/>
      <c r="VFY8"/>
      <c r="VFZ8"/>
      <c r="VGA8"/>
      <c r="VGB8"/>
      <c r="VGC8"/>
      <c r="VGD8"/>
      <c r="VGE8"/>
      <c r="VGF8"/>
      <c r="VGG8"/>
      <c r="VGH8"/>
      <c r="VGI8"/>
      <c r="VGJ8"/>
      <c r="VGK8"/>
      <c r="VGL8"/>
      <c r="VGM8"/>
      <c r="VGN8"/>
      <c r="VGO8"/>
      <c r="VGP8"/>
      <c r="VGQ8"/>
      <c r="VGR8"/>
      <c r="VGS8"/>
      <c r="VGT8"/>
      <c r="VGU8"/>
      <c r="VGV8"/>
      <c r="VGW8"/>
      <c r="VGX8"/>
      <c r="VGY8"/>
      <c r="VGZ8"/>
      <c r="VHA8"/>
      <c r="VHB8"/>
      <c r="VHC8"/>
      <c r="VHD8"/>
      <c r="VHE8"/>
      <c r="VHF8"/>
      <c r="VHG8"/>
      <c r="VHH8"/>
      <c r="VHI8"/>
      <c r="VHJ8"/>
      <c r="VHK8"/>
      <c r="VHL8"/>
      <c r="VHM8"/>
      <c r="VHN8"/>
      <c r="VHO8"/>
      <c r="VHP8"/>
      <c r="VHQ8"/>
      <c r="VHR8"/>
      <c r="VHS8"/>
      <c r="VHT8"/>
      <c r="VHU8"/>
      <c r="VHV8"/>
      <c r="VHW8"/>
      <c r="VHX8"/>
      <c r="VHY8"/>
      <c r="VHZ8"/>
      <c r="VIA8"/>
      <c r="VIB8"/>
      <c r="VIC8"/>
      <c r="VID8"/>
      <c r="VIE8"/>
      <c r="VIF8"/>
      <c r="VIG8"/>
      <c r="VIH8"/>
      <c r="VII8"/>
      <c r="VIJ8"/>
      <c r="VIK8"/>
      <c r="VIL8"/>
      <c r="VIM8"/>
      <c r="VIN8"/>
      <c r="VIO8"/>
      <c r="VIP8"/>
      <c r="VIQ8"/>
      <c r="VIR8"/>
      <c r="VIS8"/>
      <c r="VIT8"/>
      <c r="VIU8"/>
      <c r="VIV8"/>
      <c r="VIW8"/>
      <c r="VIX8"/>
      <c r="VIY8"/>
      <c r="VIZ8"/>
      <c r="VJA8"/>
      <c r="VJB8"/>
      <c r="VJC8"/>
      <c r="VJD8"/>
      <c r="VJE8"/>
      <c r="VJF8"/>
      <c r="VJG8"/>
      <c r="VJH8"/>
      <c r="VJI8"/>
      <c r="VJJ8"/>
      <c r="VJK8"/>
      <c r="VJL8"/>
      <c r="VJM8"/>
      <c r="VJN8"/>
      <c r="VJO8"/>
      <c r="VJP8"/>
      <c r="VJQ8"/>
      <c r="VJR8"/>
      <c r="VJS8"/>
      <c r="VJT8"/>
      <c r="VJU8"/>
      <c r="VJV8"/>
      <c r="VJW8"/>
      <c r="VJX8"/>
      <c r="VJY8"/>
      <c r="VJZ8"/>
      <c r="VKA8"/>
      <c r="VKB8"/>
      <c r="VKC8"/>
      <c r="VKD8"/>
      <c r="VKE8"/>
      <c r="VKF8"/>
      <c r="VKG8"/>
      <c r="VKH8"/>
      <c r="VKI8"/>
      <c r="VKJ8"/>
      <c r="VKK8"/>
      <c r="VKL8"/>
      <c r="VKM8"/>
      <c r="VKN8"/>
      <c r="VKO8"/>
      <c r="VKP8"/>
      <c r="VKQ8"/>
      <c r="VKR8"/>
      <c r="VKS8"/>
      <c r="VKT8"/>
      <c r="VKU8"/>
      <c r="VKV8"/>
      <c r="VKW8"/>
      <c r="VKX8"/>
      <c r="VKY8"/>
      <c r="VKZ8"/>
      <c r="VLA8"/>
      <c r="VLB8"/>
      <c r="VLC8"/>
      <c r="VLD8"/>
      <c r="VLE8"/>
      <c r="VLF8"/>
      <c r="VLG8"/>
      <c r="VLH8"/>
      <c r="VLI8"/>
      <c r="VLJ8"/>
      <c r="VLK8"/>
      <c r="VLL8"/>
      <c r="VLM8"/>
      <c r="VLN8"/>
      <c r="VLO8"/>
      <c r="VLP8"/>
      <c r="VLQ8"/>
      <c r="VLR8"/>
      <c r="VLS8"/>
      <c r="VLT8"/>
      <c r="VLU8"/>
      <c r="VLV8"/>
      <c r="VLW8"/>
      <c r="VLX8"/>
      <c r="VLY8"/>
      <c r="VLZ8"/>
      <c r="VMA8"/>
      <c r="VMB8"/>
      <c r="VMC8"/>
      <c r="VMD8"/>
      <c r="VME8"/>
      <c r="VMF8"/>
      <c r="VMG8"/>
      <c r="VMH8"/>
      <c r="VMI8"/>
      <c r="VMJ8"/>
      <c r="VMK8"/>
      <c r="VML8"/>
      <c r="VMM8"/>
      <c r="VMN8"/>
      <c r="VMO8"/>
      <c r="VMP8"/>
      <c r="VMQ8"/>
      <c r="VMR8"/>
      <c r="VMS8"/>
      <c r="VMT8"/>
      <c r="VMU8"/>
      <c r="VMV8"/>
      <c r="VMW8"/>
      <c r="VMX8"/>
      <c r="VMY8"/>
      <c r="VMZ8"/>
      <c r="VNA8"/>
      <c r="VNB8"/>
      <c r="VNC8"/>
      <c r="VND8"/>
      <c r="VNE8"/>
      <c r="VNF8"/>
      <c r="VNG8"/>
      <c r="VNH8"/>
      <c r="VNI8"/>
      <c r="VNJ8"/>
      <c r="VNK8"/>
      <c r="VNL8"/>
      <c r="VNM8"/>
      <c r="VNN8"/>
      <c r="VNO8"/>
      <c r="VNP8"/>
      <c r="VNQ8"/>
      <c r="VNR8"/>
      <c r="VNS8"/>
      <c r="VNT8"/>
      <c r="VNU8"/>
      <c r="VNV8"/>
      <c r="VNW8"/>
      <c r="VNX8"/>
      <c r="VNY8"/>
      <c r="VNZ8"/>
      <c r="VOA8"/>
      <c r="VOB8"/>
      <c r="VOC8"/>
      <c r="VOD8"/>
      <c r="VOE8"/>
      <c r="VOF8"/>
      <c r="VOG8"/>
      <c r="VOH8"/>
      <c r="VOI8"/>
      <c r="VOJ8"/>
      <c r="VOK8"/>
      <c r="VOL8"/>
      <c r="VOM8"/>
      <c r="VON8"/>
      <c r="VOO8"/>
      <c r="VOP8"/>
      <c r="VOQ8"/>
      <c r="VOR8"/>
      <c r="VOS8"/>
      <c r="VOT8"/>
      <c r="VOU8"/>
      <c r="VOV8"/>
      <c r="VOW8"/>
      <c r="VOX8"/>
      <c r="VOY8"/>
      <c r="VOZ8"/>
      <c r="VPA8"/>
      <c r="VPB8"/>
      <c r="VPC8"/>
      <c r="VPD8"/>
      <c r="VPE8"/>
      <c r="VPF8"/>
      <c r="VPG8"/>
      <c r="VPH8"/>
      <c r="VPI8"/>
      <c r="VPJ8"/>
      <c r="VPK8"/>
      <c r="VPL8"/>
      <c r="VPM8"/>
      <c r="VPN8"/>
      <c r="VPO8"/>
      <c r="VPP8"/>
      <c r="VPQ8"/>
      <c r="VPR8"/>
      <c r="VPS8"/>
      <c r="VPT8"/>
      <c r="VPU8"/>
      <c r="VPV8"/>
      <c r="VPW8"/>
      <c r="VPX8"/>
      <c r="VPY8"/>
      <c r="VPZ8"/>
      <c r="VQA8"/>
      <c r="VQB8"/>
      <c r="VQC8"/>
      <c r="VQD8"/>
      <c r="VQE8"/>
      <c r="VQF8"/>
      <c r="VQG8"/>
      <c r="VQH8"/>
      <c r="VQI8"/>
      <c r="VQJ8"/>
      <c r="VQK8"/>
      <c r="VQL8"/>
      <c r="VQM8"/>
      <c r="VQN8"/>
      <c r="VQO8"/>
      <c r="VQP8"/>
      <c r="VQQ8"/>
      <c r="VQR8"/>
      <c r="VQS8"/>
      <c r="VQT8"/>
      <c r="VQU8"/>
      <c r="VQV8"/>
      <c r="VQW8"/>
      <c r="VQX8"/>
      <c r="VQY8"/>
      <c r="VQZ8"/>
      <c r="VRA8"/>
      <c r="VRB8"/>
      <c r="VRC8"/>
      <c r="VRD8"/>
      <c r="VRE8"/>
      <c r="VRF8"/>
      <c r="VRG8"/>
      <c r="VRH8"/>
      <c r="VRI8"/>
      <c r="VRJ8"/>
      <c r="VRK8"/>
      <c r="VRL8"/>
      <c r="VRM8"/>
      <c r="VRN8"/>
      <c r="VRO8"/>
      <c r="VRP8"/>
      <c r="VRQ8"/>
      <c r="VRR8"/>
      <c r="VRS8"/>
      <c r="VRT8"/>
      <c r="VRU8"/>
      <c r="VRV8"/>
      <c r="VRW8"/>
      <c r="VRX8"/>
      <c r="VRY8"/>
      <c r="VRZ8"/>
      <c r="VSA8"/>
      <c r="VSB8"/>
      <c r="VSC8"/>
      <c r="VSD8"/>
      <c r="VSE8"/>
      <c r="VSF8"/>
      <c r="VSG8"/>
      <c r="VSH8"/>
      <c r="VSI8"/>
      <c r="VSJ8"/>
      <c r="VSK8"/>
      <c r="VSL8"/>
      <c r="VSM8"/>
      <c r="VSN8"/>
      <c r="VSO8"/>
      <c r="VSP8"/>
      <c r="VSQ8"/>
      <c r="VSR8"/>
      <c r="VSS8"/>
      <c r="VST8"/>
      <c r="VSU8"/>
      <c r="VSV8"/>
      <c r="VSW8"/>
      <c r="VSX8"/>
      <c r="VSY8"/>
      <c r="VSZ8"/>
      <c r="VTA8"/>
      <c r="VTB8"/>
      <c r="VTC8"/>
      <c r="VTD8"/>
      <c r="VTE8"/>
      <c r="VTF8"/>
      <c r="VTG8"/>
      <c r="VTH8"/>
      <c r="VTI8"/>
      <c r="VTJ8"/>
      <c r="VTK8"/>
      <c r="VTL8"/>
      <c r="VTM8"/>
      <c r="VTN8"/>
      <c r="VTO8"/>
      <c r="VTP8"/>
      <c r="VTQ8"/>
      <c r="VTR8"/>
      <c r="VTS8"/>
      <c r="VTT8"/>
      <c r="VTU8"/>
      <c r="VTV8"/>
      <c r="VTW8"/>
      <c r="VTX8"/>
      <c r="VTY8"/>
      <c r="VTZ8"/>
      <c r="VUA8"/>
      <c r="VUB8"/>
      <c r="VUC8"/>
      <c r="VUD8"/>
      <c r="VUE8"/>
      <c r="VUF8"/>
      <c r="VUG8"/>
      <c r="VUH8"/>
      <c r="VUI8"/>
      <c r="VUJ8"/>
      <c r="VUK8"/>
      <c r="VUL8"/>
      <c r="VUM8"/>
      <c r="VUN8"/>
      <c r="VUO8"/>
      <c r="VUP8"/>
      <c r="VUQ8"/>
      <c r="VUR8"/>
      <c r="VUS8"/>
      <c r="VUT8"/>
      <c r="VUU8"/>
      <c r="VUV8"/>
      <c r="VUW8"/>
      <c r="VUX8"/>
      <c r="VUY8"/>
      <c r="VUZ8"/>
      <c r="VVA8"/>
      <c r="VVB8"/>
      <c r="VVC8"/>
      <c r="VVD8"/>
      <c r="VVE8"/>
      <c r="VVF8"/>
      <c r="VVG8"/>
      <c r="VVH8"/>
      <c r="VVI8"/>
      <c r="VVJ8"/>
      <c r="VVK8"/>
      <c r="VVL8"/>
      <c r="VVM8"/>
      <c r="VVN8"/>
      <c r="VVO8"/>
      <c r="VVP8"/>
      <c r="VVQ8"/>
      <c r="VVR8"/>
      <c r="VVS8"/>
      <c r="VVT8"/>
      <c r="VVU8"/>
      <c r="VVV8"/>
      <c r="VVW8"/>
      <c r="VVX8"/>
      <c r="VVY8"/>
      <c r="VVZ8"/>
      <c r="VWA8"/>
      <c r="VWB8"/>
      <c r="VWC8"/>
      <c r="VWD8"/>
      <c r="VWE8"/>
      <c r="VWF8"/>
      <c r="VWG8"/>
      <c r="VWH8"/>
      <c r="VWI8"/>
      <c r="VWJ8"/>
      <c r="VWK8"/>
      <c r="VWL8"/>
      <c r="VWM8"/>
      <c r="VWN8"/>
      <c r="VWO8"/>
      <c r="VWP8"/>
      <c r="VWQ8"/>
      <c r="VWR8"/>
      <c r="VWS8"/>
      <c r="VWT8"/>
      <c r="VWU8"/>
      <c r="VWV8"/>
      <c r="VWW8"/>
      <c r="VWX8"/>
      <c r="VWY8"/>
      <c r="VWZ8"/>
      <c r="VXA8"/>
      <c r="VXB8"/>
      <c r="VXC8"/>
      <c r="VXD8"/>
      <c r="VXE8"/>
      <c r="VXF8"/>
      <c r="VXG8"/>
      <c r="VXH8"/>
      <c r="VXI8"/>
      <c r="VXJ8"/>
      <c r="VXK8"/>
      <c r="VXL8"/>
      <c r="VXM8"/>
      <c r="VXN8"/>
      <c r="VXO8"/>
      <c r="VXP8"/>
      <c r="VXQ8"/>
      <c r="VXR8"/>
      <c r="VXS8"/>
      <c r="VXT8"/>
      <c r="VXU8"/>
      <c r="VXV8"/>
      <c r="VXW8"/>
      <c r="VXX8"/>
      <c r="VXY8"/>
      <c r="VXZ8"/>
      <c r="VYA8"/>
      <c r="VYB8"/>
      <c r="VYC8"/>
      <c r="VYD8"/>
      <c r="VYE8"/>
      <c r="VYF8"/>
      <c r="VYG8"/>
      <c r="VYH8"/>
      <c r="VYI8"/>
      <c r="VYJ8"/>
      <c r="VYK8"/>
      <c r="VYL8"/>
      <c r="VYM8"/>
      <c r="VYN8"/>
      <c r="VYO8"/>
      <c r="VYP8"/>
      <c r="VYQ8"/>
      <c r="VYR8"/>
      <c r="VYS8"/>
      <c r="VYT8"/>
      <c r="VYU8"/>
      <c r="VYV8"/>
      <c r="VYW8"/>
      <c r="VYX8"/>
      <c r="VYY8"/>
      <c r="VYZ8"/>
      <c r="VZA8"/>
      <c r="VZB8"/>
      <c r="VZC8"/>
      <c r="VZD8"/>
      <c r="VZE8"/>
      <c r="VZF8"/>
      <c r="VZG8"/>
      <c r="VZH8"/>
      <c r="VZI8"/>
      <c r="VZJ8"/>
      <c r="VZK8"/>
      <c r="VZL8"/>
      <c r="VZM8"/>
      <c r="VZN8"/>
      <c r="VZO8"/>
      <c r="VZP8"/>
      <c r="VZQ8"/>
      <c r="VZR8"/>
      <c r="VZS8"/>
      <c r="VZT8"/>
      <c r="VZU8"/>
      <c r="VZV8"/>
      <c r="VZW8"/>
      <c r="VZX8"/>
      <c r="VZY8"/>
      <c r="VZZ8"/>
      <c r="WAA8"/>
      <c r="WAB8"/>
      <c r="WAC8"/>
      <c r="WAD8"/>
      <c r="WAE8"/>
      <c r="WAF8"/>
      <c r="WAG8"/>
      <c r="WAH8"/>
      <c r="WAI8"/>
      <c r="WAJ8"/>
      <c r="WAK8"/>
      <c r="WAL8"/>
      <c r="WAM8"/>
      <c r="WAN8"/>
      <c r="WAO8"/>
      <c r="WAP8"/>
      <c r="WAQ8"/>
      <c r="WAR8"/>
      <c r="WAS8"/>
      <c r="WAT8"/>
      <c r="WAU8"/>
      <c r="WAV8"/>
      <c r="WAW8"/>
      <c r="WAX8"/>
      <c r="WAY8"/>
      <c r="WAZ8"/>
      <c r="WBA8"/>
      <c r="WBB8"/>
      <c r="WBC8"/>
      <c r="WBD8"/>
      <c r="WBE8"/>
      <c r="WBF8"/>
      <c r="WBG8"/>
      <c r="WBH8"/>
      <c r="WBI8"/>
      <c r="WBJ8"/>
      <c r="WBK8"/>
      <c r="WBL8"/>
      <c r="WBM8"/>
      <c r="WBN8"/>
      <c r="WBO8"/>
      <c r="WBP8"/>
      <c r="WBQ8"/>
      <c r="WBR8"/>
      <c r="WBS8"/>
      <c r="WBT8"/>
      <c r="WBU8"/>
      <c r="WBV8"/>
      <c r="WBW8"/>
      <c r="WBX8"/>
      <c r="WBY8"/>
      <c r="WBZ8"/>
      <c r="WCA8"/>
      <c r="WCB8"/>
      <c r="WCC8"/>
      <c r="WCD8"/>
      <c r="WCE8"/>
      <c r="WCF8"/>
      <c r="WCG8"/>
      <c r="WCH8"/>
      <c r="WCI8"/>
      <c r="WCJ8"/>
      <c r="WCK8"/>
      <c r="WCL8"/>
      <c r="WCM8"/>
      <c r="WCN8"/>
      <c r="WCO8"/>
      <c r="WCP8"/>
      <c r="WCQ8"/>
      <c r="WCR8"/>
      <c r="WCS8"/>
      <c r="WCT8"/>
      <c r="WCU8"/>
      <c r="WCV8"/>
      <c r="WCW8"/>
      <c r="WCX8"/>
      <c r="WCY8"/>
      <c r="WCZ8"/>
      <c r="WDA8"/>
      <c r="WDB8"/>
      <c r="WDC8"/>
      <c r="WDD8"/>
      <c r="WDE8"/>
      <c r="WDF8"/>
      <c r="WDG8"/>
      <c r="WDH8"/>
      <c r="WDI8"/>
      <c r="WDJ8"/>
      <c r="WDK8"/>
      <c r="WDL8"/>
      <c r="WDM8"/>
      <c r="WDN8"/>
      <c r="WDO8"/>
      <c r="WDP8"/>
      <c r="WDQ8"/>
      <c r="WDR8"/>
      <c r="WDS8"/>
      <c r="WDT8"/>
      <c r="WDU8"/>
      <c r="WDV8"/>
      <c r="WDW8"/>
      <c r="WDX8"/>
      <c r="WDY8"/>
      <c r="WDZ8"/>
      <c r="WEA8"/>
      <c r="WEB8"/>
      <c r="WEC8"/>
      <c r="WED8"/>
      <c r="WEE8"/>
      <c r="WEF8"/>
      <c r="WEG8"/>
      <c r="WEH8"/>
      <c r="WEI8"/>
      <c r="WEJ8"/>
      <c r="WEK8"/>
      <c r="WEL8"/>
      <c r="WEM8"/>
      <c r="WEN8"/>
      <c r="WEO8"/>
      <c r="WEP8"/>
      <c r="WEQ8"/>
      <c r="WER8"/>
      <c r="WES8"/>
      <c r="WET8"/>
      <c r="WEU8"/>
      <c r="WEV8"/>
      <c r="WEW8"/>
      <c r="WEX8"/>
      <c r="WEY8"/>
      <c r="WEZ8"/>
      <c r="WFA8"/>
      <c r="WFB8"/>
      <c r="WFC8"/>
      <c r="WFD8"/>
      <c r="WFE8"/>
      <c r="WFF8"/>
      <c r="WFG8"/>
      <c r="WFH8"/>
      <c r="WFI8"/>
      <c r="WFJ8"/>
      <c r="WFK8"/>
      <c r="WFL8"/>
      <c r="WFM8"/>
      <c r="WFN8"/>
      <c r="WFO8"/>
      <c r="WFP8"/>
      <c r="WFQ8"/>
      <c r="WFR8"/>
      <c r="WFS8"/>
      <c r="WFT8"/>
      <c r="WFU8"/>
      <c r="WFV8"/>
      <c r="WFW8"/>
      <c r="WFX8"/>
      <c r="WFY8"/>
      <c r="WFZ8"/>
      <c r="WGA8"/>
      <c r="WGB8"/>
      <c r="WGC8"/>
      <c r="WGD8"/>
      <c r="WGE8"/>
      <c r="WGF8"/>
      <c r="WGG8"/>
      <c r="WGH8"/>
      <c r="WGI8"/>
      <c r="WGJ8"/>
      <c r="WGK8"/>
      <c r="WGL8"/>
      <c r="WGM8"/>
      <c r="WGN8"/>
      <c r="WGO8"/>
      <c r="WGP8"/>
      <c r="WGQ8"/>
      <c r="WGR8"/>
      <c r="WGS8"/>
      <c r="WGT8"/>
      <c r="WGU8"/>
      <c r="WGV8"/>
      <c r="WGW8"/>
      <c r="WGX8"/>
      <c r="WGY8"/>
      <c r="WGZ8"/>
      <c r="WHA8"/>
      <c r="WHB8"/>
      <c r="WHC8"/>
      <c r="WHD8"/>
      <c r="WHE8"/>
      <c r="WHF8"/>
      <c r="WHG8"/>
      <c r="WHH8"/>
      <c r="WHI8"/>
      <c r="WHJ8"/>
      <c r="WHK8"/>
      <c r="WHL8"/>
      <c r="WHM8"/>
      <c r="WHN8"/>
      <c r="WHO8"/>
      <c r="WHP8"/>
      <c r="WHQ8"/>
      <c r="WHR8"/>
      <c r="WHS8"/>
      <c r="WHT8"/>
      <c r="WHU8"/>
      <c r="WHV8"/>
      <c r="WHW8"/>
      <c r="WHX8"/>
      <c r="WHY8"/>
      <c r="WHZ8"/>
      <c r="WIA8"/>
      <c r="WIB8"/>
      <c r="WIC8"/>
      <c r="WID8"/>
      <c r="WIE8"/>
      <c r="WIF8"/>
      <c r="WIG8"/>
      <c r="WIH8"/>
      <c r="WII8"/>
      <c r="WIJ8"/>
      <c r="WIK8"/>
      <c r="WIL8"/>
      <c r="WIM8"/>
      <c r="WIN8"/>
      <c r="WIO8"/>
      <c r="WIP8"/>
      <c r="WIQ8"/>
      <c r="WIR8"/>
      <c r="WIS8"/>
      <c r="WIT8"/>
      <c r="WIU8"/>
      <c r="WIV8"/>
      <c r="WIW8"/>
      <c r="WIX8"/>
      <c r="WIY8"/>
      <c r="WIZ8"/>
      <c r="WJA8"/>
      <c r="WJB8"/>
      <c r="WJC8"/>
      <c r="WJD8"/>
      <c r="WJE8"/>
      <c r="WJF8"/>
      <c r="WJG8"/>
      <c r="WJH8"/>
      <c r="WJI8"/>
      <c r="WJJ8"/>
      <c r="WJK8"/>
      <c r="WJL8"/>
      <c r="WJM8"/>
      <c r="WJN8"/>
      <c r="WJO8"/>
      <c r="WJP8"/>
      <c r="WJQ8"/>
      <c r="WJR8"/>
      <c r="WJS8"/>
      <c r="WJT8"/>
      <c r="WJU8"/>
      <c r="WJV8"/>
      <c r="WJW8"/>
      <c r="WJX8"/>
      <c r="WJY8"/>
      <c r="WJZ8"/>
      <c r="WKA8"/>
      <c r="WKB8"/>
      <c r="WKC8"/>
      <c r="WKD8"/>
      <c r="WKE8"/>
      <c r="WKF8"/>
      <c r="WKG8"/>
      <c r="WKH8"/>
      <c r="WKI8"/>
      <c r="WKJ8"/>
      <c r="WKK8"/>
      <c r="WKL8"/>
      <c r="WKM8"/>
      <c r="WKN8"/>
      <c r="WKO8"/>
      <c r="WKP8"/>
      <c r="WKQ8"/>
      <c r="WKR8"/>
      <c r="WKS8"/>
      <c r="WKT8"/>
      <c r="WKU8"/>
      <c r="WKV8"/>
      <c r="WKW8"/>
      <c r="WKX8"/>
      <c r="WKY8"/>
      <c r="WKZ8"/>
      <c r="WLA8"/>
      <c r="WLB8"/>
      <c r="WLC8"/>
      <c r="WLD8"/>
      <c r="WLE8"/>
      <c r="WLF8"/>
      <c r="WLG8"/>
      <c r="WLH8"/>
      <c r="WLI8"/>
      <c r="WLJ8"/>
      <c r="WLK8"/>
      <c r="WLL8"/>
      <c r="WLM8"/>
      <c r="WLN8"/>
      <c r="WLO8"/>
      <c r="WLP8"/>
      <c r="WLQ8"/>
      <c r="WLR8"/>
      <c r="WLS8"/>
      <c r="WLT8"/>
      <c r="WLU8"/>
      <c r="WLV8"/>
      <c r="WLW8"/>
      <c r="WLX8"/>
      <c r="WLY8"/>
      <c r="WLZ8"/>
      <c r="WMA8"/>
      <c r="WMB8"/>
      <c r="WMC8"/>
      <c r="WMD8"/>
      <c r="WME8"/>
      <c r="WMF8"/>
      <c r="WMG8"/>
      <c r="WMH8"/>
      <c r="WMI8"/>
      <c r="WMJ8"/>
      <c r="WMK8"/>
      <c r="WML8"/>
      <c r="WMM8"/>
      <c r="WMN8"/>
      <c r="WMO8"/>
      <c r="WMP8"/>
      <c r="WMQ8"/>
      <c r="WMR8"/>
      <c r="WMS8"/>
      <c r="WMT8"/>
      <c r="WMU8"/>
      <c r="WMV8"/>
      <c r="WMW8"/>
      <c r="WMX8"/>
      <c r="WMY8"/>
      <c r="WMZ8"/>
      <c r="WNA8"/>
      <c r="WNB8"/>
      <c r="WNC8"/>
      <c r="WND8"/>
      <c r="WNE8"/>
      <c r="WNF8"/>
      <c r="WNG8"/>
      <c r="WNH8"/>
      <c r="WNI8"/>
      <c r="WNJ8"/>
      <c r="WNK8"/>
      <c r="WNL8"/>
      <c r="WNM8"/>
      <c r="WNN8"/>
      <c r="WNO8"/>
      <c r="WNP8"/>
      <c r="WNQ8"/>
      <c r="WNR8"/>
      <c r="WNS8"/>
      <c r="WNT8"/>
      <c r="WNU8"/>
      <c r="WNV8"/>
      <c r="WNW8"/>
      <c r="WNX8"/>
      <c r="WNY8"/>
      <c r="WNZ8"/>
      <c r="WOA8"/>
      <c r="WOB8"/>
      <c r="WOC8"/>
      <c r="WOD8"/>
      <c r="WOE8"/>
      <c r="WOF8"/>
      <c r="WOG8"/>
      <c r="WOH8"/>
      <c r="WOI8"/>
      <c r="WOJ8"/>
      <c r="WOK8"/>
      <c r="WOL8"/>
      <c r="WOM8"/>
      <c r="WON8"/>
      <c r="WOO8"/>
      <c r="WOP8"/>
      <c r="WOQ8"/>
      <c r="WOR8"/>
      <c r="WOS8"/>
      <c r="WOT8"/>
      <c r="WOU8"/>
      <c r="WOV8"/>
      <c r="WOW8"/>
      <c r="WOX8"/>
      <c r="WOY8"/>
      <c r="WOZ8"/>
      <c r="WPA8"/>
      <c r="WPB8"/>
      <c r="WPC8"/>
      <c r="WPD8"/>
      <c r="WPE8"/>
      <c r="WPF8"/>
      <c r="WPG8"/>
      <c r="WPH8"/>
      <c r="WPI8"/>
      <c r="WPJ8"/>
      <c r="WPK8"/>
      <c r="WPL8"/>
      <c r="WPM8"/>
      <c r="WPN8"/>
      <c r="WPO8"/>
      <c r="WPP8"/>
      <c r="WPQ8"/>
      <c r="WPR8"/>
      <c r="WPS8"/>
      <c r="WPT8"/>
      <c r="WPU8"/>
      <c r="WPV8"/>
      <c r="WPW8"/>
      <c r="WPX8"/>
      <c r="WPY8"/>
      <c r="WPZ8"/>
      <c r="WQA8"/>
      <c r="WQB8"/>
      <c r="WQC8"/>
      <c r="WQD8"/>
      <c r="WQE8"/>
      <c r="WQF8"/>
      <c r="WQG8"/>
      <c r="WQH8"/>
      <c r="WQI8"/>
      <c r="WQJ8"/>
      <c r="WQK8"/>
      <c r="WQL8"/>
      <c r="WQM8"/>
      <c r="WQN8"/>
      <c r="WQO8"/>
      <c r="WQP8"/>
      <c r="WQQ8"/>
      <c r="WQR8"/>
      <c r="WQS8"/>
      <c r="WQT8"/>
      <c r="WQU8"/>
      <c r="WQV8"/>
      <c r="WQW8"/>
      <c r="WQX8"/>
      <c r="WQY8"/>
      <c r="WQZ8"/>
      <c r="WRA8"/>
      <c r="WRB8"/>
      <c r="WRC8"/>
      <c r="WRD8"/>
      <c r="WRE8"/>
      <c r="WRF8"/>
      <c r="WRG8"/>
      <c r="WRH8"/>
      <c r="WRI8"/>
      <c r="WRJ8"/>
      <c r="WRK8"/>
      <c r="WRL8"/>
      <c r="WRM8"/>
      <c r="WRN8"/>
      <c r="WRO8"/>
      <c r="WRP8"/>
      <c r="WRQ8"/>
      <c r="WRR8"/>
      <c r="WRS8"/>
      <c r="WRT8"/>
      <c r="WRU8"/>
      <c r="WRV8"/>
      <c r="WRW8"/>
      <c r="WRX8"/>
      <c r="WRY8"/>
      <c r="WRZ8"/>
      <c r="WSA8"/>
      <c r="WSB8"/>
      <c r="WSC8"/>
      <c r="WSD8"/>
      <c r="WSE8"/>
      <c r="WSF8"/>
      <c r="WSG8"/>
      <c r="WSH8"/>
      <c r="WSI8"/>
      <c r="WSJ8"/>
      <c r="WSK8"/>
      <c r="WSL8"/>
      <c r="WSM8"/>
      <c r="WSN8"/>
      <c r="WSO8"/>
      <c r="WSP8"/>
      <c r="WSQ8"/>
      <c r="WSR8"/>
      <c r="WSS8"/>
      <c r="WST8"/>
      <c r="WSU8"/>
      <c r="WSV8"/>
      <c r="WSW8"/>
      <c r="WSX8"/>
      <c r="WSY8"/>
      <c r="WSZ8"/>
      <c r="WTA8"/>
      <c r="WTB8"/>
      <c r="WTC8"/>
      <c r="WTD8"/>
      <c r="WTE8"/>
      <c r="WTF8"/>
      <c r="WTG8"/>
      <c r="WTH8"/>
      <c r="WTI8"/>
      <c r="WTJ8"/>
      <c r="WTK8"/>
      <c r="WTL8"/>
      <c r="WTM8"/>
      <c r="WTN8"/>
      <c r="WTO8"/>
      <c r="WTP8"/>
      <c r="WTQ8"/>
      <c r="WTR8"/>
      <c r="WTS8"/>
      <c r="WTT8"/>
      <c r="WTU8"/>
      <c r="WTV8"/>
      <c r="WTW8"/>
      <c r="WTX8"/>
      <c r="WTY8"/>
      <c r="WTZ8"/>
      <c r="WUA8"/>
      <c r="WUB8"/>
      <c r="WUC8"/>
      <c r="WUD8"/>
      <c r="WUE8"/>
      <c r="WUF8"/>
      <c r="WUG8"/>
      <c r="WUH8"/>
      <c r="WUI8"/>
      <c r="WUJ8"/>
      <c r="WUK8"/>
      <c r="WUL8"/>
      <c r="WUM8"/>
      <c r="WUN8"/>
      <c r="WUO8"/>
      <c r="WUP8"/>
      <c r="WUQ8"/>
      <c r="WUR8"/>
      <c r="WUS8"/>
      <c r="WUT8"/>
      <c r="WUU8"/>
      <c r="WUV8"/>
      <c r="WUW8"/>
      <c r="WUX8"/>
      <c r="WUY8"/>
      <c r="WUZ8"/>
      <c r="WVA8"/>
      <c r="WVB8"/>
      <c r="WVC8"/>
      <c r="WVD8"/>
      <c r="WVE8"/>
      <c r="WVF8"/>
      <c r="WVG8"/>
      <c r="WVH8"/>
      <c r="WVI8"/>
      <c r="WVJ8"/>
      <c r="WVK8"/>
      <c r="WVL8"/>
      <c r="WVM8"/>
      <c r="WVN8"/>
      <c r="WVO8"/>
      <c r="WVP8"/>
      <c r="WVQ8"/>
      <c r="WVR8"/>
      <c r="WVS8"/>
      <c r="WVT8"/>
      <c r="WVU8"/>
      <c r="WVV8"/>
      <c r="WVW8"/>
      <c r="WVX8"/>
      <c r="WVY8"/>
      <c r="WVZ8"/>
      <c r="WWA8"/>
      <c r="WWB8"/>
      <c r="WWC8"/>
      <c r="WWD8"/>
      <c r="WWE8"/>
      <c r="WWF8"/>
      <c r="WWG8"/>
      <c r="WWH8"/>
      <c r="WWI8"/>
      <c r="WWJ8"/>
      <c r="WWK8"/>
      <c r="WWL8"/>
      <c r="WWM8"/>
      <c r="WWN8"/>
      <c r="WWO8"/>
      <c r="WWP8"/>
      <c r="WWQ8"/>
      <c r="WWR8"/>
      <c r="WWS8"/>
      <c r="WWT8"/>
      <c r="WWU8"/>
      <c r="WWV8"/>
      <c r="WWW8"/>
      <c r="WWX8"/>
      <c r="WWY8"/>
      <c r="WWZ8"/>
      <c r="WXA8"/>
      <c r="WXB8"/>
      <c r="WXC8"/>
      <c r="WXD8"/>
      <c r="WXE8"/>
      <c r="WXF8"/>
      <c r="WXG8"/>
      <c r="WXH8"/>
      <c r="WXI8"/>
      <c r="WXJ8"/>
      <c r="WXK8"/>
      <c r="WXL8"/>
      <c r="WXM8"/>
      <c r="WXN8"/>
      <c r="WXO8"/>
      <c r="WXP8"/>
      <c r="WXQ8"/>
      <c r="WXR8"/>
      <c r="WXS8"/>
      <c r="WXT8"/>
      <c r="WXU8"/>
      <c r="WXV8"/>
      <c r="WXW8"/>
      <c r="WXX8"/>
      <c r="WXY8"/>
      <c r="WXZ8"/>
      <c r="WYA8"/>
      <c r="WYB8"/>
      <c r="WYC8"/>
      <c r="WYD8"/>
      <c r="WYE8"/>
      <c r="WYF8"/>
      <c r="WYG8"/>
      <c r="WYH8"/>
      <c r="WYI8"/>
      <c r="WYJ8"/>
      <c r="WYK8"/>
      <c r="WYL8"/>
      <c r="WYM8"/>
      <c r="WYN8"/>
      <c r="WYO8"/>
      <c r="WYP8"/>
      <c r="WYQ8"/>
      <c r="WYR8"/>
      <c r="WYS8"/>
      <c r="WYT8"/>
      <c r="WYU8"/>
      <c r="WYV8"/>
      <c r="WYW8"/>
      <c r="WYX8"/>
      <c r="WYY8"/>
      <c r="WYZ8"/>
      <c r="WZA8"/>
      <c r="WZB8"/>
      <c r="WZC8"/>
      <c r="WZD8"/>
      <c r="WZE8"/>
      <c r="WZF8"/>
      <c r="WZG8"/>
      <c r="WZH8"/>
      <c r="WZI8"/>
      <c r="WZJ8"/>
      <c r="WZK8"/>
      <c r="WZL8"/>
      <c r="WZM8"/>
      <c r="WZN8"/>
      <c r="WZO8"/>
      <c r="WZP8"/>
      <c r="WZQ8"/>
      <c r="WZR8"/>
      <c r="WZS8"/>
      <c r="WZT8"/>
      <c r="WZU8"/>
      <c r="WZV8"/>
      <c r="WZW8"/>
      <c r="WZX8"/>
      <c r="WZY8"/>
      <c r="WZZ8"/>
      <c r="XAA8"/>
      <c r="XAB8"/>
      <c r="XAC8"/>
      <c r="XAD8"/>
      <c r="XAE8"/>
      <c r="XAF8"/>
      <c r="XAG8"/>
      <c r="XAH8"/>
      <c r="XAI8"/>
      <c r="XAJ8"/>
      <c r="XAK8"/>
      <c r="XAL8"/>
      <c r="XAM8"/>
      <c r="XAN8"/>
      <c r="XAO8"/>
      <c r="XAP8"/>
      <c r="XAQ8"/>
      <c r="XAR8"/>
      <c r="XAS8"/>
      <c r="XAT8"/>
      <c r="XAU8"/>
      <c r="XAV8"/>
      <c r="XAW8"/>
      <c r="XAX8"/>
      <c r="XAY8"/>
      <c r="XAZ8"/>
      <c r="XBA8"/>
      <c r="XBB8"/>
      <c r="XBC8"/>
      <c r="XBD8"/>
      <c r="XBE8"/>
      <c r="XBF8"/>
      <c r="XBG8"/>
      <c r="XBH8"/>
      <c r="XBI8"/>
      <c r="XBJ8"/>
      <c r="XBK8"/>
      <c r="XBL8"/>
      <c r="XBM8"/>
      <c r="XBN8"/>
      <c r="XBO8"/>
      <c r="XBP8"/>
      <c r="XBQ8"/>
      <c r="XBR8"/>
      <c r="XBS8"/>
      <c r="XBT8"/>
      <c r="XBU8"/>
      <c r="XBV8"/>
      <c r="XBW8"/>
      <c r="XBX8"/>
      <c r="XBY8"/>
      <c r="XBZ8"/>
      <c r="XCA8"/>
      <c r="XCB8"/>
      <c r="XCC8"/>
      <c r="XCD8"/>
      <c r="XCE8"/>
      <c r="XCF8"/>
      <c r="XCG8"/>
      <c r="XCH8"/>
    </row>
    <row r="9" spans="1:16310">
      <c r="A9" s="75" t="s">
        <v>620</v>
      </c>
      <c r="B9" s="75">
        <v>4</v>
      </c>
      <c r="D9">
        <v>8</v>
      </c>
      <c r="I9" s="39"/>
      <c r="J9" s="154"/>
      <c r="L9" s="39"/>
      <c r="M9" s="39"/>
      <c r="N9" s="81"/>
      <c r="S9" s="86"/>
      <c r="T9" s="86"/>
      <c r="U9" s="86"/>
      <c r="V9" s="86"/>
      <c r="W9" s="86"/>
      <c r="X9" s="86"/>
      <c r="Y9" s="86"/>
      <c r="Z9" s="86"/>
      <c r="AA9" s="86"/>
      <c r="AB9" s="86"/>
      <c r="AC9" s="86"/>
      <c r="AD9" s="86"/>
      <c r="AE9" s="86"/>
      <c r="AF9" s="86"/>
      <c r="AG9" s="86"/>
      <c r="AI9" s="39">
        <f t="shared" si="10"/>
        <v>0.92217046900927413</v>
      </c>
      <c r="AJ9" t="b">
        <f t="shared" si="9"/>
        <v>1</v>
      </c>
      <c r="AL9" s="160">
        <f t="shared" si="11"/>
        <v>16700</v>
      </c>
      <c r="AM9" s="37">
        <v>10750</v>
      </c>
      <c r="AN9" s="158">
        <v>1214.7</v>
      </c>
      <c r="AO9" s="37">
        <v>0.94</v>
      </c>
      <c r="AP9" s="160">
        <v>16700</v>
      </c>
      <c r="AQ9" s="37">
        <v>17.440000000000001</v>
      </c>
      <c r="AR9" t="s">
        <v>596</v>
      </c>
      <c r="AS9" s="159">
        <v>19.25</v>
      </c>
      <c r="AT9" s="37">
        <v>-0.06</v>
      </c>
      <c r="AU9" s="37">
        <v>197250</v>
      </c>
      <c r="AV9" s="37">
        <v>-2.0099999999999998</v>
      </c>
      <c r="AW9" s="37">
        <v>5.07</v>
      </c>
      <c r="AX9" s="37">
        <v>1.4999999999999999E-4</v>
      </c>
      <c r="BA9" s="37"/>
      <c r="BC9" s="154"/>
      <c r="BD9" s="154"/>
      <c r="BE9" s="154"/>
      <c r="BF9" s="154"/>
      <c r="BG9" s="154"/>
      <c r="BH9" s="154"/>
      <c r="BI9" s="154"/>
      <c r="BJ9" s="154"/>
      <c r="BK9" s="154"/>
      <c r="BL9" s="154"/>
      <c r="BM9" s="154"/>
      <c r="BN9" s="154"/>
      <c r="BO9" s="154"/>
      <c r="BP9" s="154"/>
      <c r="BQ9" s="154"/>
      <c r="BR9" s="154"/>
      <c r="BS9" s="154"/>
      <c r="BU9" s="154"/>
      <c r="BZ9" s="177">
        <f ca="1"/>
        <v>44167</v>
      </c>
      <c r="CA9" t="str">
        <f ca="1"/>
        <v>NIFTY 50</v>
      </c>
      <c r="CB9" t="str">
        <f ca="1"/>
        <v>IN</v>
      </c>
      <c r="CC9" t="str">
        <f ca="1"/>
        <v/>
      </c>
      <c r="CD9">
        <f ca="1"/>
        <v>13121.4</v>
      </c>
      <c r="CE9">
        <f ca="1"/>
        <v>13128.5</v>
      </c>
      <c r="CF9">
        <f ca="1"/>
        <v>12983.55</v>
      </c>
      <c r="CG9" t="str">
        <f ca="1"/>
        <v/>
      </c>
      <c r="CH9">
        <f ca="1"/>
        <v>13113.75</v>
      </c>
      <c r="CI9" t="str">
        <f ca="1"/>
        <v/>
      </c>
      <c r="CJ9">
        <f ca="1"/>
        <v>717711761</v>
      </c>
      <c r="CK9">
        <f ca="1"/>
        <v>340087400000</v>
      </c>
      <c r="CL9" t="str">
        <f ca="1"/>
        <v/>
      </c>
      <c r="CM9" t="str">
        <f ca="1"/>
        <v/>
      </c>
      <c r="CN9" t="str">
        <f ca="1"/>
        <v/>
      </c>
      <c r="CO9">
        <f ca="1"/>
        <v>36.06</v>
      </c>
      <c r="CP9">
        <f ca="1"/>
        <v>3.71</v>
      </c>
      <c r="CQ9">
        <f ca="1"/>
        <v>1.21</v>
      </c>
      <c r="CR9">
        <f ca="1"/>
        <v>13113.75</v>
      </c>
    </row>
    <row r="10" spans="1:16310" s="36" customFormat="1">
      <c r="A10" s="75" t="s">
        <v>609</v>
      </c>
      <c r="B10" s="84">
        <f>VLOOKUP($B$9,$D:$N,11,0)*VLOOKUP($B$9,$D:$N,8,0)</f>
        <v>0</v>
      </c>
      <c r="C10" s="79"/>
      <c r="D10">
        <v>9</v>
      </c>
      <c r="E10"/>
      <c r="F10"/>
      <c r="G10" s="37"/>
      <c r="H10" s="37"/>
      <c r="I10" s="39"/>
      <c r="J10" s="154"/>
      <c r="K10" s="37"/>
      <c r="L10" s="39"/>
      <c r="M10" s="39"/>
      <c r="N10" s="81"/>
      <c r="O10" s="37"/>
      <c r="P10" s="37"/>
      <c r="Q10" s="37"/>
      <c r="R10" s="37"/>
      <c r="S10" s="86"/>
      <c r="T10" s="86"/>
      <c r="U10" s="86"/>
      <c r="V10" s="86"/>
      <c r="W10" s="86"/>
      <c r="X10" s="86"/>
      <c r="Y10" s="86"/>
      <c r="Z10" s="86"/>
      <c r="AA10" s="86"/>
      <c r="AB10" s="86"/>
      <c r="AC10" s="86"/>
      <c r="AD10" s="86"/>
      <c r="AE10" s="86"/>
      <c r="AF10" s="86"/>
      <c r="AG10" s="86"/>
      <c r="AH10"/>
      <c r="AI10" s="39">
        <f t="shared" si="10"/>
        <v>0.92493145843744562</v>
      </c>
      <c r="AJ10" t="b">
        <f t="shared" si="9"/>
        <v>1</v>
      </c>
      <c r="AK10"/>
      <c r="AL10" s="160">
        <f t="shared" si="11"/>
        <v>16750</v>
      </c>
      <c r="AM10" s="37">
        <v>700</v>
      </c>
      <c r="AN10" s="158">
        <v>1170.7</v>
      </c>
      <c r="AO10" s="37">
        <v>0.94</v>
      </c>
      <c r="AP10" s="160">
        <v>16750</v>
      </c>
      <c r="AQ10" s="37">
        <v>17.239999999999998</v>
      </c>
      <c r="AR10" t="s">
        <v>596</v>
      </c>
      <c r="AS10" s="159">
        <v>21.5</v>
      </c>
      <c r="AT10" s="37">
        <v>-0.06</v>
      </c>
      <c r="AU10" s="37">
        <v>13000</v>
      </c>
      <c r="AV10" s="37">
        <v>-2.16</v>
      </c>
      <c r="AW10" s="37">
        <v>5.51</v>
      </c>
      <c r="AX10" s="37">
        <v>1.7000000000000001E-4</v>
      </c>
      <c r="AY10"/>
      <c r="AZ10"/>
      <c r="BA10" s="37"/>
      <c r="BB10"/>
      <c r="BC10" s="154"/>
      <c r="BD10" s="154"/>
      <c r="BE10" s="154"/>
      <c r="BF10" s="154"/>
      <c r="BG10" s="154"/>
      <c r="BH10" s="154"/>
      <c r="BI10" s="154"/>
      <c r="BJ10" s="154"/>
      <c r="BK10" s="154"/>
      <c r="BL10" s="154"/>
      <c r="BM10" s="154"/>
      <c r="BN10" s="154"/>
      <c r="BO10" s="154"/>
      <c r="BP10" s="154"/>
      <c r="BQ10" s="154"/>
      <c r="BR10" s="154"/>
      <c r="BS10" s="154"/>
      <c r="BT10"/>
      <c r="BU10" s="154"/>
      <c r="BV10"/>
      <c r="BW10"/>
      <c r="BX10"/>
      <c r="BY10"/>
      <c r="BZ10" s="177">
        <f ca="1"/>
        <v>44168</v>
      </c>
      <c r="CA10" t="str">
        <f ca="1"/>
        <v>NIFTY 50</v>
      </c>
      <c r="CB10" t="str">
        <f ca="1"/>
        <v>IN</v>
      </c>
      <c r="CC10" t="str">
        <f ca="1"/>
        <v/>
      </c>
      <c r="CD10">
        <f ca="1"/>
        <v>13215.3</v>
      </c>
      <c r="CE10">
        <f ca="1"/>
        <v>13216.6</v>
      </c>
      <c r="CF10">
        <f ca="1"/>
        <v>13107.9</v>
      </c>
      <c r="CG10" t="str">
        <f ca="1"/>
        <v/>
      </c>
      <c r="CH10">
        <f ca="1"/>
        <v>13133.9</v>
      </c>
      <c r="CI10" t="str">
        <f ca="1"/>
        <v/>
      </c>
      <c r="CJ10">
        <f ca="1"/>
        <v>713688035</v>
      </c>
      <c r="CK10">
        <f ca="1"/>
        <v>396277100000</v>
      </c>
      <c r="CL10" t="str">
        <f ca="1"/>
        <v/>
      </c>
      <c r="CM10" t="str">
        <f ca="1"/>
        <v/>
      </c>
      <c r="CN10" t="str">
        <f ca="1"/>
        <v/>
      </c>
      <c r="CO10">
        <f ca="1"/>
        <v>36.119999999999997</v>
      </c>
      <c r="CP10">
        <f ca="1"/>
        <v>3.72</v>
      </c>
      <c r="CQ10">
        <f ca="1"/>
        <v>1.21</v>
      </c>
      <c r="CR10">
        <f ca="1"/>
        <v>13133.9</v>
      </c>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c r="NTM10"/>
      <c r="NTN10"/>
      <c r="NTO10"/>
      <c r="NTP10"/>
      <c r="NTQ10"/>
      <c r="NTR10"/>
      <c r="NTS10"/>
      <c r="NTT10"/>
      <c r="NTU10"/>
      <c r="NTV10"/>
      <c r="NTW10"/>
      <c r="NTX10"/>
      <c r="NTY10"/>
      <c r="NTZ10"/>
      <c r="NUA10"/>
      <c r="NUB10"/>
      <c r="NUC10"/>
      <c r="NUD10"/>
      <c r="NUE10"/>
      <c r="NUF10"/>
      <c r="NUG10"/>
      <c r="NUH10"/>
      <c r="NUI10"/>
      <c r="NUJ10"/>
      <c r="NUK10"/>
      <c r="NUL10"/>
      <c r="NUM10"/>
      <c r="NUN10"/>
      <c r="NUO10"/>
      <c r="NUP10"/>
      <c r="NUQ10"/>
      <c r="NUR10"/>
      <c r="NUS10"/>
      <c r="NUT10"/>
      <c r="NUU10"/>
      <c r="NUV10"/>
      <c r="NUW10"/>
      <c r="NUX10"/>
      <c r="NUY10"/>
      <c r="NUZ10"/>
      <c r="NVA10"/>
      <c r="NVB10"/>
      <c r="NVC10"/>
      <c r="NVD10"/>
      <c r="NVE10"/>
      <c r="NVF10"/>
      <c r="NVG10"/>
      <c r="NVH10"/>
      <c r="NVI10"/>
      <c r="NVJ10"/>
      <c r="NVK10"/>
      <c r="NVL10"/>
      <c r="NVM10"/>
      <c r="NVN10"/>
      <c r="NVO10"/>
      <c r="NVP10"/>
      <c r="NVQ10"/>
      <c r="NVR10"/>
      <c r="NVS10"/>
      <c r="NVT10"/>
      <c r="NVU10"/>
      <c r="NVV10"/>
      <c r="NVW10"/>
      <c r="NVX10"/>
      <c r="NVY10"/>
      <c r="NVZ10"/>
      <c r="NWA10"/>
      <c r="NWB10"/>
      <c r="NWC10"/>
      <c r="NWD10"/>
      <c r="NWE10"/>
      <c r="NWF10"/>
      <c r="NWG10"/>
      <c r="NWH10"/>
      <c r="NWI10"/>
      <c r="NWJ10"/>
      <c r="NWK10"/>
      <c r="NWL10"/>
      <c r="NWM10"/>
      <c r="NWN10"/>
      <c r="NWO10"/>
      <c r="NWP10"/>
      <c r="NWQ10"/>
      <c r="NWR10"/>
      <c r="NWS10"/>
      <c r="NWT10"/>
      <c r="NWU10"/>
      <c r="NWV10"/>
      <c r="NWW10"/>
      <c r="NWX10"/>
      <c r="NWY10"/>
      <c r="NWZ10"/>
      <c r="NXA10"/>
      <c r="NXB10"/>
      <c r="NXC10"/>
      <c r="NXD10"/>
      <c r="NXE10"/>
      <c r="NXF10"/>
      <c r="NXG10"/>
      <c r="NXH10"/>
      <c r="NXI10"/>
      <c r="NXJ10"/>
      <c r="NXK10"/>
      <c r="NXL10"/>
      <c r="NXM10"/>
      <c r="NXN10"/>
      <c r="NXO10"/>
      <c r="NXP10"/>
      <c r="NXQ10"/>
      <c r="NXR10"/>
      <c r="NXS10"/>
      <c r="NXT10"/>
      <c r="NXU10"/>
      <c r="NXV10"/>
      <c r="NXW10"/>
      <c r="NXX10"/>
      <c r="NXY10"/>
      <c r="NXZ10"/>
      <c r="NYA10"/>
      <c r="NYB10"/>
      <c r="NYC10"/>
      <c r="NYD10"/>
      <c r="NYE10"/>
      <c r="NYF10"/>
      <c r="NYG10"/>
      <c r="NYH10"/>
      <c r="NYI10"/>
      <c r="NYJ10"/>
      <c r="NYK10"/>
      <c r="NYL10"/>
      <c r="NYM10"/>
      <c r="NYN10"/>
      <c r="NYO10"/>
      <c r="NYP10"/>
      <c r="NYQ10"/>
      <c r="NYR10"/>
      <c r="NYS10"/>
      <c r="NYT10"/>
      <c r="NYU10"/>
      <c r="NYV10"/>
      <c r="NYW10"/>
      <c r="NYX10"/>
      <c r="NYY10"/>
      <c r="NYZ10"/>
      <c r="NZA10"/>
      <c r="NZB10"/>
      <c r="NZC10"/>
      <c r="NZD10"/>
      <c r="NZE10"/>
      <c r="NZF10"/>
      <c r="NZG10"/>
      <c r="NZH10"/>
      <c r="NZI10"/>
      <c r="NZJ10"/>
      <c r="NZK10"/>
      <c r="NZL10"/>
      <c r="NZM10"/>
      <c r="NZN10"/>
      <c r="NZO10"/>
      <c r="NZP10"/>
      <c r="NZQ10"/>
      <c r="NZR10"/>
      <c r="NZS10"/>
      <c r="NZT10"/>
      <c r="NZU10"/>
      <c r="NZV10"/>
      <c r="NZW10"/>
      <c r="NZX10"/>
      <c r="NZY10"/>
      <c r="NZZ10"/>
      <c r="OAA10"/>
      <c r="OAB10"/>
      <c r="OAC10"/>
      <c r="OAD10"/>
      <c r="OAE10"/>
      <c r="OAF10"/>
      <c r="OAG10"/>
      <c r="OAH10"/>
      <c r="OAI10"/>
      <c r="OAJ10"/>
      <c r="OAK10"/>
      <c r="OAL10"/>
      <c r="OAM10"/>
      <c r="OAN10"/>
      <c r="OAO10"/>
      <c r="OAP10"/>
      <c r="OAQ10"/>
      <c r="OAR10"/>
      <c r="OAS10"/>
      <c r="OAT10"/>
      <c r="OAU10"/>
      <c r="OAV10"/>
      <c r="OAW10"/>
      <c r="OAX10"/>
      <c r="OAY10"/>
      <c r="OAZ10"/>
      <c r="OBA10"/>
      <c r="OBB10"/>
      <c r="OBC10"/>
      <c r="OBD10"/>
      <c r="OBE10"/>
      <c r="OBF10"/>
      <c r="OBG10"/>
      <c r="OBH10"/>
      <c r="OBI10"/>
      <c r="OBJ10"/>
      <c r="OBK10"/>
      <c r="OBL10"/>
      <c r="OBM10"/>
      <c r="OBN10"/>
      <c r="OBO10"/>
      <c r="OBP10"/>
      <c r="OBQ10"/>
      <c r="OBR10"/>
      <c r="OBS10"/>
      <c r="OBT10"/>
      <c r="OBU10"/>
      <c r="OBV10"/>
      <c r="OBW10"/>
      <c r="OBX10"/>
      <c r="OBY10"/>
      <c r="OBZ10"/>
      <c r="OCA10"/>
      <c r="OCB10"/>
      <c r="OCC10"/>
      <c r="OCD10"/>
      <c r="OCE10"/>
      <c r="OCF10"/>
      <c r="OCG10"/>
      <c r="OCH10"/>
      <c r="OCI10"/>
      <c r="OCJ10"/>
      <c r="OCK10"/>
      <c r="OCL10"/>
      <c r="OCM10"/>
      <c r="OCN10"/>
      <c r="OCO10"/>
      <c r="OCP10"/>
      <c r="OCQ10"/>
      <c r="OCR10"/>
      <c r="OCS10"/>
      <c r="OCT10"/>
      <c r="OCU10"/>
      <c r="OCV10"/>
      <c r="OCW10"/>
      <c r="OCX10"/>
      <c r="OCY10"/>
      <c r="OCZ10"/>
      <c r="ODA10"/>
      <c r="ODB10"/>
      <c r="ODC10"/>
      <c r="ODD10"/>
      <c r="ODE10"/>
      <c r="ODF10"/>
      <c r="ODG10"/>
      <c r="ODH10"/>
      <c r="ODI10"/>
      <c r="ODJ10"/>
      <c r="ODK10"/>
      <c r="ODL10"/>
      <c r="ODM10"/>
      <c r="ODN10"/>
      <c r="ODO10"/>
      <c r="ODP10"/>
      <c r="ODQ10"/>
      <c r="ODR10"/>
      <c r="ODS10"/>
      <c r="ODT10"/>
      <c r="ODU10"/>
      <c r="ODV10"/>
      <c r="ODW10"/>
      <c r="ODX10"/>
      <c r="ODY10"/>
      <c r="ODZ10"/>
      <c r="OEA10"/>
      <c r="OEB10"/>
      <c r="OEC10"/>
      <c r="OED10"/>
      <c r="OEE10"/>
      <c r="OEF10"/>
      <c r="OEG10"/>
      <c r="OEH10"/>
      <c r="OEI10"/>
      <c r="OEJ10"/>
      <c r="OEK10"/>
      <c r="OEL10"/>
      <c r="OEM10"/>
      <c r="OEN10"/>
      <c r="OEO10"/>
      <c r="OEP10"/>
      <c r="OEQ10"/>
      <c r="OER10"/>
      <c r="OES10"/>
      <c r="OET10"/>
      <c r="OEU10"/>
      <c r="OEV10"/>
      <c r="OEW10"/>
      <c r="OEX10"/>
      <c r="OEY10"/>
      <c r="OEZ10"/>
      <c r="OFA10"/>
      <c r="OFB10"/>
      <c r="OFC10"/>
      <c r="OFD10"/>
      <c r="OFE10"/>
      <c r="OFF10"/>
      <c r="OFG10"/>
      <c r="OFH10"/>
      <c r="OFI10"/>
      <c r="OFJ10"/>
      <c r="OFK10"/>
      <c r="OFL10"/>
      <c r="OFM10"/>
      <c r="OFN10"/>
      <c r="OFO10"/>
      <c r="OFP10"/>
      <c r="OFQ10"/>
      <c r="OFR10"/>
      <c r="OFS10"/>
      <c r="OFT10"/>
      <c r="OFU10"/>
      <c r="OFV10"/>
      <c r="OFW10"/>
      <c r="OFX10"/>
      <c r="OFY10"/>
      <c r="OFZ10"/>
      <c r="OGA10"/>
      <c r="OGB10"/>
      <c r="OGC10"/>
      <c r="OGD10"/>
      <c r="OGE10"/>
      <c r="OGF10"/>
      <c r="OGG10"/>
      <c r="OGH10"/>
      <c r="OGI10"/>
      <c r="OGJ10"/>
      <c r="OGK10"/>
      <c r="OGL10"/>
      <c r="OGM10"/>
      <c r="OGN10"/>
      <c r="OGO10"/>
      <c r="OGP10"/>
      <c r="OGQ10"/>
      <c r="OGR10"/>
      <c r="OGS10"/>
      <c r="OGT10"/>
      <c r="OGU10"/>
      <c r="OGV10"/>
      <c r="OGW10"/>
      <c r="OGX10"/>
      <c r="OGY10"/>
      <c r="OGZ10"/>
      <c r="OHA10"/>
      <c r="OHB10"/>
      <c r="OHC10"/>
      <c r="OHD10"/>
      <c r="OHE10"/>
      <c r="OHF10"/>
      <c r="OHG10"/>
      <c r="OHH10"/>
      <c r="OHI10"/>
      <c r="OHJ10"/>
      <c r="OHK10"/>
      <c r="OHL10"/>
      <c r="OHM10"/>
      <c r="OHN10"/>
      <c r="OHO10"/>
      <c r="OHP10"/>
      <c r="OHQ10"/>
      <c r="OHR10"/>
      <c r="OHS10"/>
      <c r="OHT10"/>
      <c r="OHU10"/>
      <c r="OHV10"/>
      <c r="OHW10"/>
      <c r="OHX10"/>
      <c r="OHY10"/>
      <c r="OHZ10"/>
      <c r="OIA10"/>
      <c r="OIB10"/>
      <c r="OIC10"/>
      <c r="OID10"/>
      <c r="OIE10"/>
      <c r="OIF10"/>
      <c r="OIG10"/>
      <c r="OIH10"/>
      <c r="OII10"/>
      <c r="OIJ10"/>
      <c r="OIK10"/>
      <c r="OIL10"/>
      <c r="OIM10"/>
      <c r="OIN10"/>
      <c r="OIO10"/>
      <c r="OIP10"/>
      <c r="OIQ10"/>
      <c r="OIR10"/>
      <c r="OIS10"/>
      <c r="OIT10"/>
      <c r="OIU10"/>
      <c r="OIV10"/>
      <c r="OIW10"/>
      <c r="OIX10"/>
      <c r="OIY10"/>
      <c r="OIZ10"/>
      <c r="OJA10"/>
      <c r="OJB10"/>
      <c r="OJC10"/>
      <c r="OJD10"/>
      <c r="OJE10"/>
      <c r="OJF10"/>
      <c r="OJG10"/>
      <c r="OJH10"/>
      <c r="OJI10"/>
      <c r="OJJ10"/>
      <c r="OJK10"/>
      <c r="OJL10"/>
      <c r="OJM10"/>
      <c r="OJN10"/>
      <c r="OJO10"/>
      <c r="OJP10"/>
      <c r="OJQ10"/>
      <c r="OJR10"/>
      <c r="OJS10"/>
      <c r="OJT10"/>
      <c r="OJU10"/>
      <c r="OJV10"/>
      <c r="OJW10"/>
      <c r="OJX10"/>
      <c r="OJY10"/>
      <c r="OJZ10"/>
      <c r="OKA10"/>
      <c r="OKB10"/>
      <c r="OKC10"/>
      <c r="OKD10"/>
      <c r="OKE10"/>
      <c r="OKF10"/>
      <c r="OKG10"/>
      <c r="OKH10"/>
      <c r="OKI10"/>
      <c r="OKJ10"/>
      <c r="OKK10"/>
      <c r="OKL10"/>
      <c r="OKM10"/>
      <c r="OKN10"/>
      <c r="OKO10"/>
      <c r="OKP10"/>
      <c r="OKQ10"/>
      <c r="OKR10"/>
      <c r="OKS10"/>
      <c r="OKT10"/>
      <c r="OKU10"/>
      <c r="OKV10"/>
      <c r="OKW10"/>
      <c r="OKX10"/>
      <c r="OKY10"/>
      <c r="OKZ10"/>
      <c r="OLA10"/>
      <c r="OLB10"/>
      <c r="OLC10"/>
      <c r="OLD10"/>
      <c r="OLE10"/>
      <c r="OLF10"/>
      <c r="OLG10"/>
      <c r="OLH10"/>
      <c r="OLI10"/>
      <c r="OLJ10"/>
      <c r="OLK10"/>
      <c r="OLL10"/>
      <c r="OLM10"/>
      <c r="OLN10"/>
      <c r="OLO10"/>
      <c r="OLP10"/>
      <c r="OLQ10"/>
      <c r="OLR10"/>
      <c r="OLS10"/>
      <c r="OLT10"/>
      <c r="OLU10"/>
      <c r="OLV10"/>
      <c r="OLW10"/>
      <c r="OLX10"/>
      <c r="OLY10"/>
      <c r="OLZ10"/>
      <c r="OMA10"/>
      <c r="OMB10"/>
      <c r="OMC10"/>
      <c r="OMD10"/>
      <c r="OME10"/>
      <c r="OMF10"/>
      <c r="OMG10"/>
      <c r="OMH10"/>
      <c r="OMI10"/>
      <c r="OMJ10"/>
      <c r="OMK10"/>
      <c r="OML10"/>
      <c r="OMM10"/>
      <c r="OMN10"/>
      <c r="OMO10"/>
      <c r="OMP10"/>
      <c r="OMQ10"/>
      <c r="OMR10"/>
      <c r="OMS10"/>
      <c r="OMT10"/>
      <c r="OMU10"/>
      <c r="OMV10"/>
      <c r="OMW10"/>
      <c r="OMX10"/>
      <c r="OMY10"/>
      <c r="OMZ10"/>
      <c r="ONA10"/>
      <c r="ONB10"/>
      <c r="ONC10"/>
      <c r="OND10"/>
      <c r="ONE10"/>
      <c r="ONF10"/>
      <c r="ONG10"/>
      <c r="ONH10"/>
      <c r="ONI10"/>
      <c r="ONJ10"/>
      <c r="ONK10"/>
      <c r="ONL10"/>
      <c r="ONM10"/>
      <c r="ONN10"/>
      <c r="ONO10"/>
      <c r="ONP10"/>
      <c r="ONQ10"/>
      <c r="ONR10"/>
      <c r="ONS10"/>
      <c r="ONT10"/>
      <c r="ONU10"/>
      <c r="ONV10"/>
      <c r="ONW10"/>
      <c r="ONX10"/>
      <c r="ONY10"/>
      <c r="ONZ10"/>
      <c r="OOA10"/>
      <c r="OOB10"/>
      <c r="OOC10"/>
      <c r="OOD10"/>
      <c r="OOE10"/>
      <c r="OOF10"/>
      <c r="OOG10"/>
      <c r="OOH10"/>
      <c r="OOI10"/>
      <c r="OOJ10"/>
      <c r="OOK10"/>
      <c r="OOL10"/>
      <c r="OOM10"/>
      <c r="OON10"/>
      <c r="OOO10"/>
      <c r="OOP10"/>
      <c r="OOQ10"/>
      <c r="OOR10"/>
      <c r="OOS10"/>
      <c r="OOT10"/>
      <c r="OOU10"/>
      <c r="OOV10"/>
      <c r="OOW10"/>
      <c r="OOX10"/>
      <c r="OOY10"/>
      <c r="OOZ10"/>
      <c r="OPA10"/>
      <c r="OPB10"/>
      <c r="OPC10"/>
      <c r="OPD10"/>
      <c r="OPE10"/>
      <c r="OPF10"/>
      <c r="OPG10"/>
      <c r="OPH10"/>
      <c r="OPI10"/>
      <c r="OPJ10"/>
      <c r="OPK10"/>
      <c r="OPL10"/>
      <c r="OPM10"/>
      <c r="OPN10"/>
      <c r="OPO10"/>
      <c r="OPP10"/>
      <c r="OPQ10"/>
      <c r="OPR10"/>
      <c r="OPS10"/>
      <c r="OPT10"/>
      <c r="OPU10"/>
      <c r="OPV10"/>
      <c r="OPW10"/>
      <c r="OPX10"/>
      <c r="OPY10"/>
      <c r="OPZ10"/>
      <c r="OQA10"/>
      <c r="OQB10"/>
      <c r="OQC10"/>
      <c r="OQD10"/>
      <c r="OQE10"/>
      <c r="OQF10"/>
      <c r="OQG10"/>
      <c r="OQH10"/>
      <c r="OQI10"/>
      <c r="OQJ10"/>
      <c r="OQK10"/>
      <c r="OQL10"/>
      <c r="OQM10"/>
      <c r="OQN10"/>
      <c r="OQO10"/>
      <c r="OQP10"/>
      <c r="OQQ10"/>
      <c r="OQR10"/>
      <c r="OQS10"/>
      <c r="OQT10"/>
      <c r="OQU10"/>
      <c r="OQV10"/>
      <c r="OQW10"/>
      <c r="OQX10"/>
      <c r="OQY10"/>
      <c r="OQZ10"/>
      <c r="ORA10"/>
      <c r="ORB10"/>
      <c r="ORC10"/>
      <c r="ORD10"/>
      <c r="ORE10"/>
      <c r="ORF10"/>
      <c r="ORG10"/>
      <c r="ORH10"/>
      <c r="ORI10"/>
      <c r="ORJ10"/>
      <c r="ORK10"/>
      <c r="ORL10"/>
      <c r="ORM10"/>
      <c r="ORN10"/>
      <c r="ORO10"/>
      <c r="ORP10"/>
      <c r="ORQ10"/>
      <c r="ORR10"/>
      <c r="ORS10"/>
      <c r="ORT10"/>
      <c r="ORU10"/>
      <c r="ORV10"/>
      <c r="ORW10"/>
      <c r="ORX10"/>
      <c r="ORY10"/>
      <c r="ORZ10"/>
      <c r="OSA10"/>
      <c r="OSB10"/>
      <c r="OSC10"/>
      <c r="OSD10"/>
      <c r="OSE10"/>
      <c r="OSF10"/>
      <c r="OSG10"/>
      <c r="OSH10"/>
      <c r="OSI10"/>
      <c r="OSJ10"/>
      <c r="OSK10"/>
      <c r="OSL10"/>
      <c r="OSM10"/>
      <c r="OSN10"/>
      <c r="OSO10"/>
      <c r="OSP10"/>
      <c r="OSQ10"/>
      <c r="OSR10"/>
      <c r="OSS10"/>
      <c r="OST10"/>
      <c r="OSU10"/>
      <c r="OSV10"/>
      <c r="OSW10"/>
      <c r="OSX10"/>
      <c r="OSY10"/>
      <c r="OSZ10"/>
      <c r="OTA10"/>
      <c r="OTB10"/>
      <c r="OTC10"/>
      <c r="OTD10"/>
      <c r="OTE10"/>
      <c r="OTF10"/>
      <c r="OTG10"/>
      <c r="OTH10"/>
      <c r="OTI10"/>
      <c r="OTJ10"/>
      <c r="OTK10"/>
      <c r="OTL10"/>
      <c r="OTM10"/>
      <c r="OTN10"/>
      <c r="OTO10"/>
      <c r="OTP10"/>
      <c r="OTQ10"/>
      <c r="OTR10"/>
      <c r="OTS10"/>
      <c r="OTT10"/>
      <c r="OTU10"/>
      <c r="OTV10"/>
      <c r="OTW10"/>
      <c r="OTX10"/>
      <c r="OTY10"/>
      <c r="OTZ10"/>
      <c r="OUA10"/>
      <c r="OUB10"/>
      <c r="OUC10"/>
      <c r="OUD10"/>
      <c r="OUE10"/>
      <c r="OUF10"/>
      <c r="OUG10"/>
      <c r="OUH10"/>
      <c r="OUI10"/>
      <c r="OUJ10"/>
      <c r="OUK10"/>
      <c r="OUL10"/>
      <c r="OUM10"/>
      <c r="OUN10"/>
      <c r="OUO10"/>
      <c r="OUP10"/>
      <c r="OUQ10"/>
      <c r="OUR10"/>
      <c r="OUS10"/>
      <c r="OUT10"/>
      <c r="OUU10"/>
      <c r="OUV10"/>
      <c r="OUW10"/>
      <c r="OUX10"/>
      <c r="OUY10"/>
      <c r="OUZ10"/>
      <c r="OVA10"/>
      <c r="OVB10"/>
      <c r="OVC10"/>
      <c r="OVD10"/>
      <c r="OVE10"/>
      <c r="OVF10"/>
      <c r="OVG10"/>
      <c r="OVH10"/>
      <c r="OVI10"/>
      <c r="OVJ10"/>
      <c r="OVK10"/>
      <c r="OVL10"/>
      <c r="OVM10"/>
      <c r="OVN10"/>
      <c r="OVO10"/>
      <c r="OVP10"/>
      <c r="OVQ10"/>
      <c r="OVR10"/>
      <c r="OVS10"/>
      <c r="OVT10"/>
      <c r="OVU10"/>
      <c r="OVV10"/>
      <c r="OVW10"/>
      <c r="OVX10"/>
      <c r="OVY10"/>
      <c r="OVZ10"/>
      <c r="OWA10"/>
      <c r="OWB10"/>
      <c r="OWC10"/>
      <c r="OWD10"/>
      <c r="OWE10"/>
      <c r="OWF10"/>
      <c r="OWG10"/>
      <c r="OWH10"/>
      <c r="OWI10"/>
      <c r="OWJ10"/>
      <c r="OWK10"/>
      <c r="OWL10"/>
      <c r="OWM10"/>
      <c r="OWN10"/>
      <c r="OWO10"/>
      <c r="OWP10"/>
      <c r="OWQ10"/>
      <c r="OWR10"/>
      <c r="OWS10"/>
      <c r="OWT10"/>
      <c r="OWU10"/>
      <c r="OWV10"/>
      <c r="OWW10"/>
      <c r="OWX10"/>
      <c r="OWY10"/>
      <c r="OWZ10"/>
      <c r="OXA10"/>
      <c r="OXB10"/>
      <c r="OXC10"/>
      <c r="OXD10"/>
      <c r="OXE10"/>
      <c r="OXF10"/>
      <c r="OXG10"/>
      <c r="OXH10"/>
      <c r="OXI10"/>
      <c r="OXJ10"/>
      <c r="OXK10"/>
      <c r="OXL10"/>
      <c r="OXM10"/>
      <c r="OXN10"/>
      <c r="OXO10"/>
      <c r="OXP10"/>
      <c r="OXQ10"/>
      <c r="OXR10"/>
      <c r="OXS10"/>
      <c r="OXT10"/>
      <c r="OXU10"/>
      <c r="OXV10"/>
      <c r="OXW10"/>
      <c r="OXX10"/>
      <c r="OXY10"/>
      <c r="OXZ10"/>
      <c r="OYA10"/>
      <c r="OYB10"/>
      <c r="OYC10"/>
      <c r="OYD10"/>
      <c r="OYE10"/>
      <c r="OYF10"/>
      <c r="OYG10"/>
      <c r="OYH10"/>
      <c r="OYI10"/>
      <c r="OYJ10"/>
      <c r="OYK10"/>
      <c r="OYL10"/>
      <c r="OYM10"/>
      <c r="OYN10"/>
      <c r="OYO10"/>
      <c r="OYP10"/>
      <c r="OYQ10"/>
      <c r="OYR10"/>
      <c r="OYS10"/>
      <c r="OYT10"/>
      <c r="OYU10"/>
      <c r="OYV10"/>
      <c r="OYW10"/>
      <c r="OYX10"/>
      <c r="OYY10"/>
      <c r="OYZ10"/>
      <c r="OZA10"/>
      <c r="OZB10"/>
      <c r="OZC10"/>
      <c r="OZD10"/>
      <c r="OZE10"/>
      <c r="OZF10"/>
      <c r="OZG10"/>
      <c r="OZH10"/>
      <c r="OZI10"/>
      <c r="OZJ10"/>
      <c r="OZK10"/>
      <c r="OZL10"/>
      <c r="OZM10"/>
      <c r="OZN10"/>
      <c r="OZO10"/>
      <c r="OZP10"/>
      <c r="OZQ10"/>
      <c r="OZR10"/>
      <c r="OZS10"/>
      <c r="OZT10"/>
      <c r="OZU10"/>
      <c r="OZV10"/>
      <c r="OZW10"/>
      <c r="OZX10"/>
      <c r="OZY10"/>
      <c r="OZZ10"/>
      <c r="PAA10"/>
      <c r="PAB10"/>
      <c r="PAC10"/>
      <c r="PAD10"/>
      <c r="PAE10"/>
      <c r="PAF10"/>
      <c r="PAG10"/>
      <c r="PAH10"/>
      <c r="PAI10"/>
      <c r="PAJ10"/>
      <c r="PAK10"/>
      <c r="PAL10"/>
      <c r="PAM10"/>
      <c r="PAN10"/>
      <c r="PAO10"/>
      <c r="PAP10"/>
      <c r="PAQ10"/>
      <c r="PAR10"/>
      <c r="PAS10"/>
      <c r="PAT10"/>
      <c r="PAU10"/>
      <c r="PAV10"/>
      <c r="PAW10"/>
      <c r="PAX10"/>
      <c r="PAY10"/>
      <c r="PAZ10"/>
      <c r="PBA10"/>
      <c r="PBB10"/>
      <c r="PBC10"/>
      <c r="PBD10"/>
      <c r="PBE10"/>
      <c r="PBF10"/>
      <c r="PBG10"/>
      <c r="PBH10"/>
      <c r="PBI10"/>
      <c r="PBJ10"/>
      <c r="PBK10"/>
      <c r="PBL10"/>
      <c r="PBM10"/>
      <c r="PBN10"/>
      <c r="PBO10"/>
      <c r="PBP10"/>
      <c r="PBQ10"/>
      <c r="PBR10"/>
      <c r="PBS10"/>
      <c r="PBT10"/>
      <c r="PBU10"/>
      <c r="PBV10"/>
      <c r="PBW10"/>
      <c r="PBX10"/>
      <c r="PBY10"/>
      <c r="PBZ10"/>
      <c r="PCA10"/>
      <c r="PCB10"/>
      <c r="PCC10"/>
      <c r="PCD10"/>
      <c r="PCE10"/>
      <c r="PCF10"/>
      <c r="PCG10"/>
      <c r="PCH10"/>
      <c r="PCI10"/>
      <c r="PCJ10"/>
      <c r="PCK10"/>
      <c r="PCL10"/>
      <c r="PCM10"/>
      <c r="PCN10"/>
      <c r="PCO10"/>
      <c r="PCP10"/>
      <c r="PCQ10"/>
      <c r="PCR10"/>
      <c r="PCS10"/>
      <c r="PCT10"/>
      <c r="PCU10"/>
      <c r="PCV10"/>
      <c r="PCW10"/>
      <c r="PCX10"/>
      <c r="PCY10"/>
      <c r="PCZ10"/>
      <c r="PDA10"/>
      <c r="PDB10"/>
      <c r="PDC10"/>
      <c r="PDD10"/>
      <c r="PDE10"/>
      <c r="PDF10"/>
      <c r="PDG10"/>
      <c r="PDH10"/>
      <c r="PDI10"/>
      <c r="PDJ10"/>
      <c r="PDK10"/>
      <c r="PDL10"/>
      <c r="PDM10"/>
      <c r="PDN10"/>
      <c r="PDO10"/>
      <c r="PDP10"/>
      <c r="PDQ10"/>
      <c r="PDR10"/>
      <c r="PDS10"/>
      <c r="PDT10"/>
      <c r="PDU10"/>
      <c r="PDV10"/>
      <c r="PDW10"/>
      <c r="PDX10"/>
      <c r="PDY10"/>
      <c r="PDZ10"/>
      <c r="PEA10"/>
      <c r="PEB10"/>
      <c r="PEC10"/>
      <c r="PED10"/>
      <c r="PEE10"/>
      <c r="PEF10"/>
      <c r="PEG10"/>
      <c r="PEH10"/>
      <c r="PEI10"/>
      <c r="PEJ10"/>
      <c r="PEK10"/>
      <c r="PEL10"/>
      <c r="PEM10"/>
      <c r="PEN10"/>
      <c r="PEO10"/>
      <c r="PEP10"/>
      <c r="PEQ10"/>
      <c r="PER10"/>
      <c r="PES10"/>
      <c r="PET10"/>
      <c r="PEU10"/>
      <c r="PEV10"/>
      <c r="PEW10"/>
      <c r="PEX10"/>
      <c r="PEY10"/>
      <c r="PEZ10"/>
      <c r="PFA10"/>
      <c r="PFB10"/>
      <c r="PFC10"/>
      <c r="PFD10"/>
      <c r="PFE10"/>
      <c r="PFF10"/>
      <c r="PFG10"/>
      <c r="PFH10"/>
      <c r="PFI10"/>
      <c r="PFJ10"/>
      <c r="PFK10"/>
      <c r="PFL10"/>
      <c r="PFM10"/>
      <c r="PFN10"/>
      <c r="PFO10"/>
      <c r="PFP10"/>
      <c r="PFQ10"/>
      <c r="PFR10"/>
      <c r="PFS10"/>
      <c r="PFT10"/>
      <c r="PFU10"/>
      <c r="PFV10"/>
      <c r="PFW10"/>
      <c r="PFX10"/>
      <c r="PFY10"/>
      <c r="PFZ10"/>
      <c r="PGA10"/>
      <c r="PGB10"/>
      <c r="PGC10"/>
      <c r="PGD10"/>
      <c r="PGE10"/>
      <c r="PGF10"/>
      <c r="PGG10"/>
      <c r="PGH10"/>
      <c r="PGI10"/>
      <c r="PGJ10"/>
      <c r="PGK10"/>
      <c r="PGL10"/>
      <c r="PGM10"/>
      <c r="PGN10"/>
      <c r="PGO10"/>
      <c r="PGP10"/>
      <c r="PGQ10"/>
      <c r="PGR10"/>
      <c r="PGS10"/>
      <c r="PGT10"/>
      <c r="PGU10"/>
      <c r="PGV10"/>
      <c r="PGW10"/>
      <c r="PGX10"/>
      <c r="PGY10"/>
      <c r="PGZ10"/>
      <c r="PHA10"/>
      <c r="PHB10"/>
      <c r="PHC10"/>
      <c r="PHD10"/>
      <c r="PHE10"/>
      <c r="PHF10"/>
      <c r="PHG10"/>
      <c r="PHH10"/>
      <c r="PHI10"/>
      <c r="PHJ10"/>
      <c r="PHK10"/>
      <c r="PHL10"/>
      <c r="PHM10"/>
      <c r="PHN10"/>
      <c r="PHO10"/>
      <c r="PHP10"/>
      <c r="PHQ10"/>
      <c r="PHR10"/>
      <c r="PHS10"/>
      <c r="PHT10"/>
      <c r="PHU10"/>
      <c r="PHV10"/>
      <c r="PHW10"/>
      <c r="PHX10"/>
      <c r="PHY10"/>
      <c r="PHZ10"/>
      <c r="PIA10"/>
      <c r="PIB10"/>
      <c r="PIC10"/>
      <c r="PID10"/>
      <c r="PIE10"/>
      <c r="PIF10"/>
      <c r="PIG10"/>
      <c r="PIH10"/>
      <c r="PII10"/>
      <c r="PIJ10"/>
      <c r="PIK10"/>
      <c r="PIL10"/>
      <c r="PIM10"/>
      <c r="PIN10"/>
      <c r="PIO10"/>
      <c r="PIP10"/>
      <c r="PIQ10"/>
      <c r="PIR10"/>
      <c r="PIS10"/>
      <c r="PIT10"/>
      <c r="PIU10"/>
      <c r="PIV10"/>
      <c r="PIW10"/>
      <c r="PIX10"/>
      <c r="PIY10"/>
      <c r="PIZ10"/>
      <c r="PJA10"/>
      <c r="PJB10"/>
      <c r="PJC10"/>
      <c r="PJD10"/>
      <c r="PJE10"/>
      <c r="PJF10"/>
      <c r="PJG10"/>
      <c r="PJH10"/>
      <c r="PJI10"/>
      <c r="PJJ10"/>
      <c r="PJK10"/>
      <c r="PJL10"/>
      <c r="PJM10"/>
      <c r="PJN10"/>
      <c r="PJO10"/>
      <c r="PJP10"/>
      <c r="PJQ10"/>
      <c r="PJR10"/>
      <c r="PJS10"/>
      <c r="PJT10"/>
      <c r="PJU10"/>
      <c r="PJV10"/>
      <c r="PJW10"/>
      <c r="PJX10"/>
      <c r="PJY10"/>
      <c r="PJZ10"/>
      <c r="PKA10"/>
      <c r="PKB10"/>
      <c r="PKC10"/>
      <c r="PKD10"/>
      <c r="PKE10"/>
      <c r="PKF10"/>
      <c r="PKG10"/>
      <c r="PKH10"/>
      <c r="PKI10"/>
      <c r="PKJ10"/>
      <c r="PKK10"/>
      <c r="PKL10"/>
      <c r="PKM10"/>
      <c r="PKN10"/>
      <c r="PKO10"/>
      <c r="PKP10"/>
      <c r="PKQ10"/>
      <c r="PKR10"/>
      <c r="PKS10"/>
      <c r="PKT10"/>
      <c r="PKU10"/>
      <c r="PKV10"/>
      <c r="PKW10"/>
      <c r="PKX10"/>
      <c r="PKY10"/>
      <c r="PKZ10"/>
      <c r="PLA10"/>
      <c r="PLB10"/>
      <c r="PLC10"/>
      <c r="PLD10"/>
      <c r="PLE10"/>
      <c r="PLF10"/>
      <c r="PLG10"/>
      <c r="PLH10"/>
      <c r="PLI10"/>
      <c r="PLJ10"/>
      <c r="PLK10"/>
      <c r="PLL10"/>
      <c r="PLM10"/>
      <c r="PLN10"/>
      <c r="PLO10"/>
      <c r="PLP10"/>
      <c r="PLQ10"/>
      <c r="PLR10"/>
      <c r="PLS10"/>
      <c r="PLT10"/>
      <c r="PLU10"/>
      <c r="PLV10"/>
      <c r="PLW10"/>
      <c r="PLX10"/>
      <c r="PLY10"/>
      <c r="PLZ10"/>
      <c r="PMA10"/>
      <c r="PMB10"/>
      <c r="PMC10"/>
      <c r="PMD10"/>
      <c r="PME10"/>
      <c r="PMF10"/>
      <c r="PMG10"/>
      <c r="PMH10"/>
      <c r="PMI10"/>
      <c r="PMJ10"/>
      <c r="PMK10"/>
      <c r="PML10"/>
      <c r="PMM10"/>
      <c r="PMN10"/>
      <c r="PMO10"/>
      <c r="PMP10"/>
      <c r="PMQ10"/>
      <c r="PMR10"/>
      <c r="PMS10"/>
      <c r="PMT10"/>
      <c r="PMU10"/>
      <c r="PMV10"/>
      <c r="PMW10"/>
      <c r="PMX10"/>
      <c r="PMY10"/>
      <c r="PMZ10"/>
      <c r="PNA10"/>
      <c r="PNB10"/>
      <c r="PNC10"/>
      <c r="PND10"/>
      <c r="PNE10"/>
      <c r="PNF10"/>
      <c r="PNG10"/>
      <c r="PNH10"/>
      <c r="PNI10"/>
      <c r="PNJ10"/>
      <c r="PNK10"/>
      <c r="PNL10"/>
      <c r="PNM10"/>
      <c r="PNN10"/>
      <c r="PNO10"/>
      <c r="PNP10"/>
      <c r="PNQ10"/>
      <c r="PNR10"/>
      <c r="PNS10"/>
      <c r="PNT10"/>
      <c r="PNU10"/>
      <c r="PNV10"/>
      <c r="PNW10"/>
      <c r="PNX10"/>
      <c r="PNY10"/>
      <c r="PNZ10"/>
      <c r="POA10"/>
      <c r="POB10"/>
      <c r="POC10"/>
      <c r="POD10"/>
      <c r="POE10"/>
      <c r="POF10"/>
      <c r="POG10"/>
      <c r="POH10"/>
      <c r="POI10"/>
      <c r="POJ10"/>
      <c r="POK10"/>
      <c r="POL10"/>
      <c r="POM10"/>
      <c r="PON10"/>
      <c r="POO10"/>
      <c r="POP10"/>
      <c r="POQ10"/>
      <c r="POR10"/>
      <c r="POS10"/>
      <c r="POT10"/>
      <c r="POU10"/>
      <c r="POV10"/>
      <c r="POW10"/>
      <c r="POX10"/>
      <c r="POY10"/>
      <c r="POZ10"/>
      <c r="PPA10"/>
      <c r="PPB10"/>
      <c r="PPC10"/>
      <c r="PPD10"/>
      <c r="PPE10"/>
      <c r="PPF10"/>
      <c r="PPG10"/>
      <c r="PPH10"/>
      <c r="PPI10"/>
      <c r="PPJ10"/>
      <c r="PPK10"/>
      <c r="PPL10"/>
      <c r="PPM10"/>
      <c r="PPN10"/>
      <c r="PPO10"/>
      <c r="PPP10"/>
      <c r="PPQ10"/>
      <c r="PPR10"/>
      <c r="PPS10"/>
      <c r="PPT10"/>
      <c r="PPU10"/>
      <c r="PPV10"/>
      <c r="PPW10"/>
      <c r="PPX10"/>
      <c r="PPY10"/>
      <c r="PPZ10"/>
      <c r="PQA10"/>
      <c r="PQB10"/>
      <c r="PQC10"/>
      <c r="PQD10"/>
      <c r="PQE10"/>
      <c r="PQF10"/>
      <c r="PQG10"/>
      <c r="PQH10"/>
      <c r="PQI10"/>
      <c r="PQJ10"/>
      <c r="PQK10"/>
      <c r="PQL10"/>
      <c r="PQM10"/>
      <c r="PQN10"/>
      <c r="PQO10"/>
      <c r="PQP10"/>
      <c r="PQQ10"/>
      <c r="PQR10"/>
      <c r="PQS10"/>
      <c r="PQT10"/>
      <c r="PQU10"/>
      <c r="PQV10"/>
      <c r="PQW10"/>
      <c r="PQX10"/>
      <c r="PQY10"/>
      <c r="PQZ10"/>
      <c r="PRA10"/>
      <c r="PRB10"/>
      <c r="PRC10"/>
      <c r="PRD10"/>
      <c r="PRE10"/>
      <c r="PRF10"/>
      <c r="PRG10"/>
      <c r="PRH10"/>
      <c r="PRI10"/>
      <c r="PRJ10"/>
      <c r="PRK10"/>
      <c r="PRL10"/>
      <c r="PRM10"/>
      <c r="PRN10"/>
      <c r="PRO10"/>
      <c r="PRP10"/>
      <c r="PRQ10"/>
      <c r="PRR10"/>
      <c r="PRS10"/>
      <c r="PRT10"/>
      <c r="PRU10"/>
      <c r="PRV10"/>
      <c r="PRW10"/>
      <c r="PRX10"/>
      <c r="PRY10"/>
      <c r="PRZ10"/>
      <c r="PSA10"/>
      <c r="PSB10"/>
      <c r="PSC10"/>
      <c r="PSD10"/>
      <c r="PSE10"/>
      <c r="PSF10"/>
      <c r="PSG10"/>
      <c r="PSH10"/>
      <c r="PSI10"/>
      <c r="PSJ10"/>
      <c r="PSK10"/>
      <c r="PSL10"/>
      <c r="PSM10"/>
      <c r="PSN10"/>
      <c r="PSO10"/>
      <c r="PSP10"/>
      <c r="PSQ10"/>
      <c r="PSR10"/>
      <c r="PSS10"/>
      <c r="PST10"/>
      <c r="PSU10"/>
      <c r="PSV10"/>
      <c r="PSW10"/>
      <c r="PSX10"/>
      <c r="PSY10"/>
      <c r="PSZ10"/>
      <c r="PTA10"/>
      <c r="PTB10"/>
      <c r="PTC10"/>
      <c r="PTD10"/>
      <c r="PTE10"/>
      <c r="PTF10"/>
      <c r="PTG10"/>
      <c r="PTH10"/>
      <c r="PTI10"/>
      <c r="PTJ10"/>
      <c r="PTK10"/>
      <c r="PTL10"/>
      <c r="PTM10"/>
      <c r="PTN10"/>
      <c r="PTO10"/>
      <c r="PTP10"/>
      <c r="PTQ10"/>
      <c r="PTR10"/>
      <c r="PTS10"/>
      <c r="PTT10"/>
      <c r="PTU10"/>
      <c r="PTV10"/>
      <c r="PTW10"/>
      <c r="PTX10"/>
      <c r="PTY10"/>
      <c r="PTZ10"/>
      <c r="PUA10"/>
      <c r="PUB10"/>
      <c r="PUC10"/>
      <c r="PUD10"/>
      <c r="PUE10"/>
      <c r="PUF10"/>
      <c r="PUG10"/>
      <c r="PUH10"/>
      <c r="PUI10"/>
      <c r="PUJ10"/>
      <c r="PUK10"/>
      <c r="PUL10"/>
      <c r="PUM10"/>
      <c r="PUN10"/>
      <c r="PUO10"/>
      <c r="PUP10"/>
      <c r="PUQ10"/>
      <c r="PUR10"/>
      <c r="PUS10"/>
      <c r="PUT10"/>
      <c r="PUU10"/>
      <c r="PUV10"/>
      <c r="PUW10"/>
      <c r="PUX10"/>
      <c r="PUY10"/>
      <c r="PUZ10"/>
      <c r="PVA10"/>
      <c r="PVB10"/>
      <c r="PVC10"/>
      <c r="PVD10"/>
      <c r="PVE10"/>
      <c r="PVF10"/>
      <c r="PVG10"/>
      <c r="PVH10"/>
      <c r="PVI10"/>
      <c r="PVJ10"/>
      <c r="PVK10"/>
      <c r="PVL10"/>
      <c r="PVM10"/>
      <c r="PVN10"/>
      <c r="PVO10"/>
      <c r="PVP10"/>
      <c r="PVQ10"/>
      <c r="PVR10"/>
      <c r="PVS10"/>
      <c r="PVT10"/>
      <c r="PVU10"/>
      <c r="PVV10"/>
      <c r="PVW10"/>
      <c r="PVX10"/>
      <c r="PVY10"/>
      <c r="PVZ10"/>
      <c r="PWA10"/>
      <c r="PWB10"/>
      <c r="PWC10"/>
      <c r="PWD10"/>
      <c r="PWE10"/>
      <c r="PWF10"/>
      <c r="PWG10"/>
      <c r="PWH10"/>
      <c r="PWI10"/>
      <c r="PWJ10"/>
      <c r="PWK10"/>
      <c r="PWL10"/>
      <c r="PWM10"/>
      <c r="PWN10"/>
      <c r="PWO10"/>
      <c r="PWP10"/>
      <c r="PWQ10"/>
      <c r="PWR10"/>
      <c r="PWS10"/>
      <c r="PWT10"/>
      <c r="PWU10"/>
      <c r="PWV10"/>
      <c r="PWW10"/>
      <c r="PWX10"/>
      <c r="PWY10"/>
      <c r="PWZ10"/>
      <c r="PXA10"/>
      <c r="PXB10"/>
      <c r="PXC10"/>
      <c r="PXD10"/>
      <c r="PXE10"/>
      <c r="PXF10"/>
      <c r="PXG10"/>
      <c r="PXH10"/>
      <c r="PXI10"/>
      <c r="PXJ10"/>
      <c r="PXK10"/>
      <c r="PXL10"/>
      <c r="PXM10"/>
      <c r="PXN10"/>
      <c r="PXO10"/>
      <c r="PXP10"/>
      <c r="PXQ10"/>
      <c r="PXR10"/>
      <c r="PXS10"/>
      <c r="PXT10"/>
      <c r="PXU10"/>
      <c r="PXV10"/>
      <c r="PXW10"/>
      <c r="PXX10"/>
      <c r="PXY10"/>
      <c r="PXZ10"/>
      <c r="PYA10"/>
      <c r="PYB10"/>
      <c r="PYC10"/>
      <c r="PYD10"/>
      <c r="PYE10"/>
      <c r="PYF10"/>
      <c r="PYG10"/>
      <c r="PYH10"/>
      <c r="PYI10"/>
      <c r="PYJ10"/>
      <c r="PYK10"/>
      <c r="PYL10"/>
      <c r="PYM10"/>
      <c r="PYN10"/>
      <c r="PYO10"/>
      <c r="PYP10"/>
      <c r="PYQ10"/>
      <c r="PYR10"/>
      <c r="PYS10"/>
      <c r="PYT10"/>
      <c r="PYU10"/>
      <c r="PYV10"/>
      <c r="PYW10"/>
      <c r="PYX10"/>
      <c r="PYY10"/>
      <c r="PYZ10"/>
      <c r="PZA10"/>
      <c r="PZB10"/>
      <c r="PZC10"/>
      <c r="PZD10"/>
      <c r="PZE10"/>
      <c r="PZF10"/>
      <c r="PZG10"/>
      <c r="PZH10"/>
      <c r="PZI10"/>
      <c r="PZJ10"/>
      <c r="PZK10"/>
      <c r="PZL10"/>
      <c r="PZM10"/>
      <c r="PZN10"/>
      <c r="PZO10"/>
      <c r="PZP10"/>
      <c r="PZQ10"/>
      <c r="PZR10"/>
      <c r="PZS10"/>
      <c r="PZT10"/>
      <c r="PZU10"/>
      <c r="PZV10"/>
      <c r="PZW10"/>
      <c r="PZX10"/>
      <c r="PZY10"/>
      <c r="PZZ10"/>
      <c r="QAA10"/>
      <c r="QAB10"/>
      <c r="QAC10"/>
      <c r="QAD10"/>
      <c r="QAE10"/>
      <c r="QAF10"/>
      <c r="QAG10"/>
      <c r="QAH10"/>
      <c r="QAI10"/>
      <c r="QAJ10"/>
      <c r="QAK10"/>
      <c r="QAL10"/>
      <c r="QAM10"/>
      <c r="QAN10"/>
      <c r="QAO10"/>
      <c r="QAP10"/>
      <c r="QAQ10"/>
      <c r="QAR10"/>
      <c r="QAS10"/>
      <c r="QAT10"/>
      <c r="QAU10"/>
      <c r="QAV10"/>
      <c r="QAW10"/>
      <c r="QAX10"/>
      <c r="QAY10"/>
      <c r="QAZ10"/>
      <c r="QBA10"/>
      <c r="QBB10"/>
      <c r="QBC10"/>
      <c r="QBD10"/>
      <c r="QBE10"/>
      <c r="QBF10"/>
      <c r="QBG10"/>
      <c r="QBH10"/>
      <c r="QBI10"/>
      <c r="QBJ10"/>
      <c r="QBK10"/>
      <c r="QBL10"/>
      <c r="QBM10"/>
      <c r="QBN10"/>
      <c r="QBO10"/>
      <c r="QBP10"/>
      <c r="QBQ10"/>
      <c r="QBR10"/>
      <c r="QBS10"/>
      <c r="QBT10"/>
      <c r="QBU10"/>
      <c r="QBV10"/>
      <c r="QBW10"/>
      <c r="QBX10"/>
      <c r="QBY10"/>
      <c r="QBZ10"/>
      <c r="QCA10"/>
      <c r="QCB10"/>
      <c r="QCC10"/>
      <c r="QCD10"/>
      <c r="QCE10"/>
      <c r="QCF10"/>
      <c r="QCG10"/>
      <c r="QCH10"/>
      <c r="QCI10"/>
      <c r="QCJ10"/>
      <c r="QCK10"/>
      <c r="QCL10"/>
      <c r="QCM10"/>
      <c r="QCN10"/>
      <c r="QCO10"/>
      <c r="QCP10"/>
      <c r="QCQ10"/>
      <c r="QCR10"/>
      <c r="QCS10"/>
      <c r="QCT10"/>
      <c r="QCU10"/>
      <c r="QCV10"/>
      <c r="QCW10"/>
      <c r="QCX10"/>
      <c r="QCY10"/>
      <c r="QCZ10"/>
      <c r="QDA10"/>
      <c r="QDB10"/>
      <c r="QDC10"/>
      <c r="QDD10"/>
      <c r="QDE10"/>
      <c r="QDF10"/>
      <c r="QDG10"/>
      <c r="QDH10"/>
      <c r="QDI10"/>
      <c r="QDJ10"/>
      <c r="QDK10"/>
      <c r="QDL10"/>
      <c r="QDM10"/>
      <c r="QDN10"/>
      <c r="QDO10"/>
      <c r="QDP10"/>
      <c r="QDQ10"/>
      <c r="QDR10"/>
      <c r="QDS10"/>
      <c r="QDT10"/>
      <c r="QDU10"/>
      <c r="QDV10"/>
      <c r="QDW10"/>
      <c r="QDX10"/>
      <c r="QDY10"/>
      <c r="QDZ10"/>
      <c r="QEA10"/>
      <c r="QEB10"/>
      <c r="QEC10"/>
      <c r="QED10"/>
      <c r="QEE10"/>
      <c r="QEF10"/>
      <c r="QEG10"/>
      <c r="QEH10"/>
      <c r="QEI10"/>
      <c r="QEJ10"/>
      <c r="QEK10"/>
      <c r="QEL10"/>
      <c r="QEM10"/>
      <c r="QEN10"/>
      <c r="QEO10"/>
      <c r="QEP10"/>
      <c r="QEQ10"/>
      <c r="QER10"/>
      <c r="QES10"/>
      <c r="QET10"/>
      <c r="QEU10"/>
      <c r="QEV10"/>
      <c r="QEW10"/>
      <c r="QEX10"/>
      <c r="QEY10"/>
      <c r="QEZ10"/>
      <c r="QFA10"/>
      <c r="QFB10"/>
      <c r="QFC10"/>
      <c r="QFD10"/>
      <c r="QFE10"/>
      <c r="QFF10"/>
      <c r="QFG10"/>
      <c r="QFH10"/>
      <c r="QFI10"/>
      <c r="QFJ10"/>
      <c r="QFK10"/>
      <c r="QFL10"/>
      <c r="QFM10"/>
      <c r="QFN10"/>
      <c r="QFO10"/>
      <c r="QFP10"/>
      <c r="QFQ10"/>
      <c r="QFR10"/>
      <c r="QFS10"/>
      <c r="QFT10"/>
      <c r="QFU10"/>
      <c r="QFV10"/>
      <c r="QFW10"/>
      <c r="QFX10"/>
      <c r="QFY10"/>
      <c r="QFZ10"/>
      <c r="QGA10"/>
      <c r="QGB10"/>
      <c r="QGC10"/>
      <c r="QGD10"/>
      <c r="QGE10"/>
      <c r="QGF10"/>
      <c r="QGG10"/>
      <c r="QGH10"/>
      <c r="QGI10"/>
      <c r="QGJ10"/>
      <c r="QGK10"/>
      <c r="QGL10"/>
      <c r="QGM10"/>
      <c r="QGN10"/>
      <c r="QGO10"/>
      <c r="QGP10"/>
      <c r="QGQ10"/>
      <c r="QGR10"/>
      <c r="QGS10"/>
      <c r="QGT10"/>
      <c r="QGU10"/>
      <c r="QGV10"/>
      <c r="QGW10"/>
      <c r="QGX10"/>
      <c r="QGY10"/>
      <c r="QGZ10"/>
      <c r="QHA10"/>
      <c r="QHB10"/>
      <c r="QHC10"/>
      <c r="QHD10"/>
      <c r="QHE10"/>
      <c r="QHF10"/>
      <c r="QHG10"/>
      <c r="QHH10"/>
      <c r="QHI10"/>
      <c r="QHJ10"/>
      <c r="QHK10"/>
      <c r="QHL10"/>
      <c r="QHM10"/>
      <c r="QHN10"/>
      <c r="QHO10"/>
      <c r="QHP10"/>
      <c r="QHQ10"/>
      <c r="QHR10"/>
      <c r="QHS10"/>
      <c r="QHT10"/>
      <c r="QHU10"/>
      <c r="QHV10"/>
      <c r="QHW10"/>
      <c r="QHX10"/>
      <c r="QHY10"/>
      <c r="QHZ10"/>
      <c r="QIA10"/>
      <c r="QIB10"/>
      <c r="QIC10"/>
      <c r="QID10"/>
      <c r="QIE10"/>
      <c r="QIF10"/>
      <c r="QIG10"/>
      <c r="QIH10"/>
      <c r="QII10"/>
      <c r="QIJ10"/>
      <c r="QIK10"/>
      <c r="QIL10"/>
      <c r="QIM10"/>
      <c r="QIN10"/>
      <c r="QIO10"/>
      <c r="QIP10"/>
      <c r="QIQ10"/>
      <c r="QIR10"/>
      <c r="QIS10"/>
      <c r="QIT10"/>
      <c r="QIU10"/>
      <c r="QIV10"/>
      <c r="QIW10"/>
      <c r="QIX10"/>
      <c r="QIY10"/>
      <c r="QIZ10"/>
      <c r="QJA10"/>
      <c r="QJB10"/>
      <c r="QJC10"/>
      <c r="QJD10"/>
      <c r="QJE10"/>
      <c r="QJF10"/>
      <c r="QJG10"/>
      <c r="QJH10"/>
      <c r="QJI10"/>
      <c r="QJJ10"/>
      <c r="QJK10"/>
      <c r="QJL10"/>
      <c r="QJM10"/>
      <c r="QJN10"/>
      <c r="QJO10"/>
      <c r="QJP10"/>
      <c r="QJQ10"/>
      <c r="QJR10"/>
      <c r="QJS10"/>
      <c r="QJT10"/>
      <c r="QJU10"/>
      <c r="QJV10"/>
      <c r="QJW10"/>
      <c r="QJX10"/>
      <c r="QJY10"/>
      <c r="QJZ10"/>
      <c r="QKA10"/>
      <c r="QKB10"/>
      <c r="QKC10"/>
      <c r="QKD10"/>
      <c r="QKE10"/>
      <c r="QKF10"/>
      <c r="QKG10"/>
      <c r="QKH10"/>
      <c r="QKI10"/>
      <c r="QKJ10"/>
      <c r="QKK10"/>
      <c r="QKL10"/>
      <c r="QKM10"/>
      <c r="QKN10"/>
      <c r="QKO10"/>
      <c r="QKP10"/>
      <c r="QKQ10"/>
      <c r="QKR10"/>
      <c r="QKS10"/>
      <c r="QKT10"/>
      <c r="QKU10"/>
      <c r="QKV10"/>
      <c r="QKW10"/>
      <c r="QKX10"/>
      <c r="QKY10"/>
      <c r="QKZ10"/>
      <c r="QLA10"/>
      <c r="QLB10"/>
      <c r="QLC10"/>
      <c r="QLD10"/>
      <c r="QLE10"/>
      <c r="QLF10"/>
      <c r="QLG10"/>
      <c r="QLH10"/>
      <c r="QLI10"/>
      <c r="QLJ10"/>
      <c r="QLK10"/>
      <c r="QLL10"/>
      <c r="QLM10"/>
      <c r="QLN10"/>
      <c r="QLO10"/>
      <c r="QLP10"/>
      <c r="QLQ10"/>
      <c r="QLR10"/>
      <c r="QLS10"/>
      <c r="QLT10"/>
      <c r="QLU10"/>
      <c r="QLV10"/>
      <c r="QLW10"/>
      <c r="QLX10"/>
      <c r="QLY10"/>
      <c r="QLZ10"/>
      <c r="QMA10"/>
      <c r="QMB10"/>
      <c r="QMC10"/>
      <c r="QMD10"/>
      <c r="QME10"/>
      <c r="QMF10"/>
      <c r="QMG10"/>
      <c r="QMH10"/>
      <c r="QMI10"/>
      <c r="QMJ10"/>
      <c r="QMK10"/>
      <c r="QML10"/>
      <c r="QMM10"/>
      <c r="QMN10"/>
      <c r="QMO10"/>
      <c r="QMP10"/>
      <c r="QMQ10"/>
      <c r="QMR10"/>
      <c r="QMS10"/>
      <c r="QMT10"/>
      <c r="QMU10"/>
      <c r="QMV10"/>
      <c r="QMW10"/>
      <c r="QMX10"/>
      <c r="QMY10"/>
      <c r="QMZ10"/>
      <c r="QNA10"/>
      <c r="QNB10"/>
      <c r="QNC10"/>
      <c r="QND10"/>
      <c r="QNE10"/>
      <c r="QNF10"/>
      <c r="QNG10"/>
      <c r="QNH10"/>
      <c r="QNI10"/>
      <c r="QNJ10"/>
      <c r="QNK10"/>
      <c r="QNL10"/>
      <c r="QNM10"/>
      <c r="QNN10"/>
      <c r="QNO10"/>
      <c r="QNP10"/>
      <c r="QNQ10"/>
      <c r="QNR10"/>
      <c r="QNS10"/>
      <c r="QNT10"/>
      <c r="QNU10"/>
      <c r="QNV10"/>
      <c r="QNW10"/>
      <c r="QNX10"/>
      <c r="QNY10"/>
      <c r="QNZ10"/>
      <c r="QOA10"/>
      <c r="QOB10"/>
      <c r="QOC10"/>
      <c r="QOD10"/>
      <c r="QOE10"/>
      <c r="QOF10"/>
      <c r="QOG10"/>
      <c r="QOH10"/>
      <c r="QOI10"/>
      <c r="QOJ10"/>
      <c r="QOK10"/>
      <c r="QOL10"/>
      <c r="QOM10"/>
      <c r="QON10"/>
      <c r="QOO10"/>
      <c r="QOP10"/>
      <c r="QOQ10"/>
      <c r="QOR10"/>
      <c r="QOS10"/>
      <c r="QOT10"/>
      <c r="QOU10"/>
      <c r="QOV10"/>
      <c r="QOW10"/>
      <c r="QOX10"/>
      <c r="QOY10"/>
      <c r="QOZ10"/>
      <c r="QPA10"/>
      <c r="QPB10"/>
      <c r="QPC10"/>
      <c r="QPD10"/>
      <c r="QPE10"/>
      <c r="QPF10"/>
      <c r="QPG10"/>
      <c r="QPH10"/>
      <c r="QPI10"/>
      <c r="QPJ10"/>
      <c r="QPK10"/>
      <c r="QPL10"/>
      <c r="QPM10"/>
      <c r="QPN10"/>
      <c r="QPO10"/>
      <c r="QPP10"/>
      <c r="QPQ10"/>
      <c r="QPR10"/>
      <c r="QPS10"/>
      <c r="QPT10"/>
      <c r="QPU10"/>
      <c r="QPV10"/>
      <c r="QPW10"/>
      <c r="QPX10"/>
      <c r="QPY10"/>
      <c r="QPZ10"/>
      <c r="QQA10"/>
      <c r="QQB10"/>
      <c r="QQC10"/>
      <c r="QQD10"/>
      <c r="QQE10"/>
      <c r="QQF10"/>
      <c r="QQG10"/>
      <c r="QQH10"/>
      <c r="QQI10"/>
      <c r="QQJ10"/>
      <c r="QQK10"/>
      <c r="QQL10"/>
      <c r="QQM10"/>
      <c r="QQN10"/>
      <c r="QQO10"/>
      <c r="QQP10"/>
      <c r="QQQ10"/>
      <c r="QQR10"/>
      <c r="QQS10"/>
      <c r="QQT10"/>
      <c r="QQU10"/>
      <c r="QQV10"/>
      <c r="QQW10"/>
      <c r="QQX10"/>
      <c r="QQY10"/>
      <c r="QQZ10"/>
      <c r="QRA10"/>
      <c r="QRB10"/>
      <c r="QRC10"/>
      <c r="QRD10"/>
      <c r="QRE10"/>
      <c r="QRF10"/>
      <c r="QRG10"/>
      <c r="QRH10"/>
      <c r="QRI10"/>
      <c r="QRJ10"/>
      <c r="QRK10"/>
      <c r="QRL10"/>
      <c r="QRM10"/>
      <c r="QRN10"/>
      <c r="QRO10"/>
      <c r="QRP10"/>
      <c r="QRQ10"/>
      <c r="QRR10"/>
      <c r="QRS10"/>
      <c r="QRT10"/>
      <c r="QRU10"/>
      <c r="QRV10"/>
      <c r="QRW10"/>
      <c r="QRX10"/>
      <c r="QRY10"/>
      <c r="QRZ10"/>
      <c r="QSA10"/>
      <c r="QSB10"/>
      <c r="QSC10"/>
      <c r="QSD10"/>
      <c r="QSE10"/>
      <c r="QSF10"/>
      <c r="QSG10"/>
      <c r="QSH10"/>
      <c r="QSI10"/>
      <c r="QSJ10"/>
      <c r="QSK10"/>
      <c r="QSL10"/>
      <c r="QSM10"/>
      <c r="QSN10"/>
      <c r="QSO10"/>
      <c r="QSP10"/>
      <c r="QSQ10"/>
      <c r="QSR10"/>
      <c r="QSS10"/>
      <c r="QST10"/>
      <c r="QSU10"/>
      <c r="QSV10"/>
      <c r="QSW10"/>
      <c r="QSX10"/>
      <c r="QSY10"/>
      <c r="QSZ10"/>
      <c r="QTA10"/>
      <c r="QTB10"/>
      <c r="QTC10"/>
      <c r="QTD10"/>
      <c r="QTE10"/>
      <c r="QTF10"/>
      <c r="QTG10"/>
      <c r="QTH10"/>
      <c r="QTI10"/>
      <c r="QTJ10"/>
      <c r="QTK10"/>
      <c r="QTL10"/>
      <c r="QTM10"/>
      <c r="QTN10"/>
      <c r="QTO10"/>
      <c r="QTP10"/>
      <c r="QTQ10"/>
      <c r="QTR10"/>
      <c r="QTS10"/>
      <c r="QTT10"/>
      <c r="QTU10"/>
      <c r="QTV10"/>
      <c r="QTW10"/>
      <c r="QTX10"/>
      <c r="QTY10"/>
      <c r="QTZ10"/>
      <c r="QUA10"/>
      <c r="QUB10"/>
      <c r="QUC10"/>
      <c r="QUD10"/>
      <c r="QUE10"/>
      <c r="QUF10"/>
      <c r="QUG10"/>
      <c r="QUH10"/>
      <c r="QUI10"/>
      <c r="QUJ10"/>
      <c r="QUK10"/>
      <c r="QUL10"/>
      <c r="QUM10"/>
      <c r="QUN10"/>
      <c r="QUO10"/>
      <c r="QUP10"/>
      <c r="QUQ10"/>
      <c r="QUR10"/>
      <c r="QUS10"/>
      <c r="QUT10"/>
      <c r="QUU10"/>
      <c r="QUV10"/>
      <c r="QUW10"/>
      <c r="QUX10"/>
      <c r="QUY10"/>
      <c r="QUZ10"/>
      <c r="QVA10"/>
      <c r="QVB10"/>
      <c r="QVC10"/>
      <c r="QVD10"/>
      <c r="QVE10"/>
      <c r="QVF10"/>
      <c r="QVG10"/>
      <c r="QVH10"/>
      <c r="QVI10"/>
      <c r="QVJ10"/>
      <c r="QVK10"/>
      <c r="QVL10"/>
      <c r="QVM10"/>
      <c r="QVN10"/>
      <c r="QVO10"/>
      <c r="QVP10"/>
      <c r="QVQ10"/>
      <c r="QVR10"/>
      <c r="QVS10"/>
      <c r="QVT10"/>
      <c r="QVU10"/>
      <c r="QVV10"/>
      <c r="QVW10"/>
      <c r="QVX10"/>
      <c r="QVY10"/>
      <c r="QVZ10"/>
      <c r="QWA10"/>
      <c r="QWB10"/>
      <c r="QWC10"/>
      <c r="QWD10"/>
      <c r="QWE10"/>
      <c r="QWF10"/>
      <c r="QWG10"/>
      <c r="QWH10"/>
      <c r="QWI10"/>
      <c r="QWJ10"/>
      <c r="QWK10"/>
      <c r="QWL10"/>
      <c r="QWM10"/>
      <c r="QWN10"/>
      <c r="QWO10"/>
      <c r="QWP10"/>
      <c r="QWQ10"/>
      <c r="QWR10"/>
      <c r="QWS10"/>
      <c r="QWT10"/>
      <c r="QWU10"/>
      <c r="QWV10"/>
      <c r="QWW10"/>
      <c r="QWX10"/>
      <c r="QWY10"/>
      <c r="QWZ10"/>
      <c r="QXA10"/>
      <c r="QXB10"/>
      <c r="QXC10"/>
      <c r="QXD10"/>
      <c r="QXE10"/>
      <c r="QXF10"/>
      <c r="QXG10"/>
      <c r="QXH10"/>
      <c r="QXI10"/>
      <c r="QXJ10"/>
      <c r="QXK10"/>
      <c r="QXL10"/>
      <c r="QXM10"/>
      <c r="QXN10"/>
      <c r="QXO10"/>
      <c r="QXP10"/>
      <c r="QXQ10"/>
      <c r="QXR10"/>
      <c r="QXS10"/>
      <c r="QXT10"/>
      <c r="QXU10"/>
      <c r="QXV10"/>
      <c r="QXW10"/>
      <c r="QXX10"/>
      <c r="QXY10"/>
      <c r="QXZ10"/>
      <c r="QYA10"/>
      <c r="QYB10"/>
      <c r="QYC10"/>
      <c r="QYD10"/>
      <c r="QYE10"/>
      <c r="QYF10"/>
      <c r="QYG10"/>
      <c r="QYH10"/>
      <c r="QYI10"/>
      <c r="QYJ10"/>
      <c r="QYK10"/>
      <c r="QYL10"/>
      <c r="QYM10"/>
      <c r="QYN10"/>
      <c r="QYO10"/>
      <c r="QYP10"/>
      <c r="QYQ10"/>
      <c r="QYR10"/>
      <c r="QYS10"/>
      <c r="QYT10"/>
      <c r="QYU10"/>
      <c r="QYV10"/>
      <c r="QYW10"/>
      <c r="QYX10"/>
      <c r="QYY10"/>
      <c r="QYZ10"/>
      <c r="QZA10"/>
      <c r="QZB10"/>
      <c r="QZC10"/>
      <c r="QZD10"/>
      <c r="QZE10"/>
      <c r="QZF10"/>
      <c r="QZG10"/>
      <c r="QZH10"/>
      <c r="QZI10"/>
      <c r="QZJ10"/>
      <c r="QZK10"/>
      <c r="QZL10"/>
      <c r="QZM10"/>
      <c r="QZN10"/>
      <c r="QZO10"/>
      <c r="QZP10"/>
      <c r="QZQ10"/>
      <c r="QZR10"/>
      <c r="QZS10"/>
      <c r="QZT10"/>
      <c r="QZU10"/>
      <c r="QZV10"/>
      <c r="QZW10"/>
      <c r="QZX10"/>
      <c r="QZY10"/>
      <c r="QZZ10"/>
      <c r="RAA10"/>
      <c r="RAB10"/>
      <c r="RAC10"/>
      <c r="RAD10"/>
      <c r="RAE10"/>
      <c r="RAF10"/>
      <c r="RAG10"/>
      <c r="RAH10"/>
      <c r="RAI10"/>
      <c r="RAJ10"/>
      <c r="RAK10"/>
      <c r="RAL10"/>
      <c r="RAM10"/>
      <c r="RAN10"/>
      <c r="RAO10"/>
      <c r="RAP10"/>
      <c r="RAQ10"/>
      <c r="RAR10"/>
      <c r="RAS10"/>
      <c r="RAT10"/>
      <c r="RAU10"/>
      <c r="RAV10"/>
      <c r="RAW10"/>
      <c r="RAX10"/>
      <c r="RAY10"/>
      <c r="RAZ10"/>
      <c r="RBA10"/>
      <c r="RBB10"/>
      <c r="RBC10"/>
      <c r="RBD10"/>
      <c r="RBE10"/>
      <c r="RBF10"/>
      <c r="RBG10"/>
      <c r="RBH10"/>
      <c r="RBI10"/>
      <c r="RBJ10"/>
      <c r="RBK10"/>
      <c r="RBL10"/>
      <c r="RBM10"/>
      <c r="RBN10"/>
      <c r="RBO10"/>
      <c r="RBP10"/>
      <c r="RBQ10"/>
      <c r="RBR10"/>
      <c r="RBS10"/>
      <c r="RBT10"/>
      <c r="RBU10"/>
      <c r="RBV10"/>
      <c r="RBW10"/>
      <c r="RBX10"/>
      <c r="RBY10"/>
      <c r="RBZ10"/>
      <c r="RCA10"/>
      <c r="RCB10"/>
      <c r="RCC10"/>
      <c r="RCD10"/>
      <c r="RCE10"/>
      <c r="RCF10"/>
      <c r="RCG10"/>
      <c r="RCH10"/>
      <c r="RCI10"/>
      <c r="RCJ10"/>
      <c r="RCK10"/>
      <c r="RCL10"/>
      <c r="RCM10"/>
      <c r="RCN10"/>
      <c r="RCO10"/>
      <c r="RCP10"/>
      <c r="RCQ10"/>
      <c r="RCR10"/>
      <c r="RCS10"/>
      <c r="RCT10"/>
      <c r="RCU10"/>
      <c r="RCV10"/>
      <c r="RCW10"/>
      <c r="RCX10"/>
      <c r="RCY10"/>
      <c r="RCZ10"/>
      <c r="RDA10"/>
      <c r="RDB10"/>
      <c r="RDC10"/>
      <c r="RDD10"/>
      <c r="RDE10"/>
      <c r="RDF10"/>
      <c r="RDG10"/>
      <c r="RDH10"/>
      <c r="RDI10"/>
      <c r="RDJ10"/>
      <c r="RDK10"/>
      <c r="RDL10"/>
      <c r="RDM10"/>
      <c r="RDN10"/>
      <c r="RDO10"/>
      <c r="RDP10"/>
      <c r="RDQ10"/>
      <c r="RDR10"/>
      <c r="RDS10"/>
      <c r="RDT10"/>
      <c r="RDU10"/>
      <c r="RDV10"/>
      <c r="RDW10"/>
      <c r="RDX10"/>
      <c r="RDY10"/>
      <c r="RDZ10"/>
      <c r="REA10"/>
      <c r="REB10"/>
      <c r="REC10"/>
      <c r="RED10"/>
      <c r="REE10"/>
      <c r="REF10"/>
      <c r="REG10"/>
      <c r="REH10"/>
      <c r="REI10"/>
      <c r="REJ10"/>
      <c r="REK10"/>
      <c r="REL10"/>
      <c r="REM10"/>
      <c r="REN10"/>
      <c r="REO10"/>
      <c r="REP10"/>
      <c r="REQ10"/>
      <c r="RER10"/>
      <c r="RES10"/>
      <c r="RET10"/>
      <c r="REU10"/>
      <c r="REV10"/>
      <c r="REW10"/>
      <c r="REX10"/>
      <c r="REY10"/>
      <c r="REZ10"/>
      <c r="RFA10"/>
      <c r="RFB10"/>
      <c r="RFC10"/>
      <c r="RFD10"/>
      <c r="RFE10"/>
      <c r="RFF10"/>
      <c r="RFG10"/>
      <c r="RFH10"/>
      <c r="RFI10"/>
      <c r="RFJ10"/>
      <c r="RFK10"/>
      <c r="RFL10"/>
      <c r="RFM10"/>
      <c r="RFN10"/>
      <c r="RFO10"/>
      <c r="RFP10"/>
      <c r="RFQ10"/>
      <c r="RFR10"/>
      <c r="RFS10"/>
      <c r="RFT10"/>
      <c r="RFU10"/>
      <c r="RFV10"/>
      <c r="RFW10"/>
      <c r="RFX10"/>
      <c r="RFY10"/>
      <c r="RFZ10"/>
      <c r="RGA10"/>
      <c r="RGB10"/>
      <c r="RGC10"/>
      <c r="RGD10"/>
      <c r="RGE10"/>
      <c r="RGF10"/>
      <c r="RGG10"/>
      <c r="RGH10"/>
      <c r="RGI10"/>
      <c r="RGJ10"/>
      <c r="RGK10"/>
      <c r="RGL10"/>
      <c r="RGM10"/>
      <c r="RGN10"/>
      <c r="RGO10"/>
      <c r="RGP10"/>
      <c r="RGQ10"/>
      <c r="RGR10"/>
      <c r="RGS10"/>
      <c r="RGT10"/>
      <c r="RGU10"/>
      <c r="RGV10"/>
      <c r="RGW10"/>
      <c r="RGX10"/>
      <c r="RGY10"/>
      <c r="RGZ10"/>
      <c r="RHA10"/>
      <c r="RHB10"/>
      <c r="RHC10"/>
      <c r="RHD10"/>
      <c r="RHE10"/>
      <c r="RHF10"/>
      <c r="RHG10"/>
      <c r="RHH10"/>
      <c r="RHI10"/>
      <c r="RHJ10"/>
      <c r="RHK10"/>
      <c r="RHL10"/>
      <c r="RHM10"/>
      <c r="RHN10"/>
      <c r="RHO10"/>
      <c r="RHP10"/>
      <c r="RHQ10"/>
      <c r="RHR10"/>
      <c r="RHS10"/>
      <c r="RHT10"/>
      <c r="RHU10"/>
      <c r="RHV10"/>
      <c r="RHW10"/>
      <c r="RHX10"/>
      <c r="RHY10"/>
      <c r="RHZ10"/>
      <c r="RIA10"/>
      <c r="RIB10"/>
      <c r="RIC10"/>
      <c r="RID10"/>
      <c r="RIE10"/>
      <c r="RIF10"/>
      <c r="RIG10"/>
      <c r="RIH10"/>
      <c r="RII10"/>
      <c r="RIJ10"/>
      <c r="RIK10"/>
      <c r="RIL10"/>
      <c r="RIM10"/>
      <c r="RIN10"/>
      <c r="RIO10"/>
      <c r="RIP10"/>
      <c r="RIQ10"/>
      <c r="RIR10"/>
      <c r="RIS10"/>
      <c r="RIT10"/>
      <c r="RIU10"/>
      <c r="RIV10"/>
      <c r="RIW10"/>
      <c r="RIX10"/>
      <c r="RIY10"/>
      <c r="RIZ10"/>
      <c r="RJA10"/>
      <c r="RJB10"/>
      <c r="RJC10"/>
      <c r="RJD10"/>
      <c r="RJE10"/>
      <c r="RJF10"/>
      <c r="RJG10"/>
      <c r="RJH10"/>
      <c r="RJI10"/>
      <c r="RJJ10"/>
      <c r="RJK10"/>
      <c r="RJL10"/>
      <c r="RJM10"/>
      <c r="RJN10"/>
      <c r="RJO10"/>
      <c r="RJP10"/>
      <c r="RJQ10"/>
      <c r="RJR10"/>
      <c r="RJS10"/>
      <c r="RJT10"/>
      <c r="RJU10"/>
      <c r="RJV10"/>
      <c r="RJW10"/>
      <c r="RJX10"/>
      <c r="RJY10"/>
      <c r="RJZ10"/>
      <c r="RKA10"/>
      <c r="RKB10"/>
      <c r="RKC10"/>
      <c r="RKD10"/>
      <c r="RKE10"/>
      <c r="RKF10"/>
      <c r="RKG10"/>
      <c r="RKH10"/>
      <c r="RKI10"/>
      <c r="RKJ10"/>
      <c r="RKK10"/>
      <c r="RKL10"/>
      <c r="RKM10"/>
      <c r="RKN10"/>
      <c r="RKO10"/>
      <c r="RKP10"/>
      <c r="RKQ10"/>
      <c r="RKR10"/>
      <c r="RKS10"/>
      <c r="RKT10"/>
      <c r="RKU10"/>
      <c r="RKV10"/>
      <c r="RKW10"/>
      <c r="RKX10"/>
      <c r="RKY10"/>
      <c r="RKZ10"/>
      <c r="RLA10"/>
      <c r="RLB10"/>
      <c r="RLC10"/>
      <c r="RLD10"/>
      <c r="RLE10"/>
      <c r="RLF10"/>
      <c r="RLG10"/>
      <c r="RLH10"/>
      <c r="RLI10"/>
      <c r="RLJ10"/>
      <c r="RLK10"/>
      <c r="RLL10"/>
      <c r="RLM10"/>
      <c r="RLN10"/>
      <c r="RLO10"/>
      <c r="RLP10"/>
      <c r="RLQ10"/>
      <c r="RLR10"/>
      <c r="RLS10"/>
      <c r="RLT10"/>
      <c r="RLU10"/>
      <c r="RLV10"/>
      <c r="RLW10"/>
      <c r="RLX10"/>
      <c r="RLY10"/>
      <c r="RLZ10"/>
      <c r="RMA10"/>
      <c r="RMB10"/>
      <c r="RMC10"/>
      <c r="RMD10"/>
      <c r="RME10"/>
      <c r="RMF10"/>
      <c r="RMG10"/>
      <c r="RMH10"/>
      <c r="RMI10"/>
      <c r="RMJ10"/>
      <c r="RMK10"/>
      <c r="RML10"/>
      <c r="RMM10"/>
      <c r="RMN10"/>
      <c r="RMO10"/>
      <c r="RMP10"/>
      <c r="RMQ10"/>
      <c r="RMR10"/>
      <c r="RMS10"/>
      <c r="RMT10"/>
      <c r="RMU10"/>
      <c r="RMV10"/>
      <c r="RMW10"/>
      <c r="RMX10"/>
      <c r="RMY10"/>
      <c r="RMZ10"/>
      <c r="RNA10"/>
      <c r="RNB10"/>
      <c r="RNC10"/>
      <c r="RND10"/>
      <c r="RNE10"/>
      <c r="RNF10"/>
      <c r="RNG10"/>
      <c r="RNH10"/>
      <c r="RNI10"/>
      <c r="RNJ10"/>
      <c r="RNK10"/>
      <c r="RNL10"/>
      <c r="RNM10"/>
      <c r="RNN10"/>
      <c r="RNO10"/>
      <c r="RNP10"/>
      <c r="RNQ10"/>
      <c r="RNR10"/>
      <c r="RNS10"/>
      <c r="RNT10"/>
      <c r="RNU10"/>
      <c r="RNV10"/>
      <c r="RNW10"/>
      <c r="RNX10"/>
      <c r="RNY10"/>
      <c r="RNZ10"/>
      <c r="ROA10"/>
      <c r="ROB10"/>
      <c r="ROC10"/>
      <c r="ROD10"/>
      <c r="ROE10"/>
      <c r="ROF10"/>
      <c r="ROG10"/>
      <c r="ROH10"/>
      <c r="ROI10"/>
      <c r="ROJ10"/>
      <c r="ROK10"/>
      <c r="ROL10"/>
      <c r="ROM10"/>
      <c r="RON10"/>
      <c r="ROO10"/>
      <c r="ROP10"/>
      <c r="ROQ10"/>
      <c r="ROR10"/>
      <c r="ROS10"/>
      <c r="ROT10"/>
      <c r="ROU10"/>
      <c r="ROV10"/>
      <c r="ROW10"/>
      <c r="ROX10"/>
      <c r="ROY10"/>
      <c r="ROZ10"/>
      <c r="RPA10"/>
      <c r="RPB10"/>
      <c r="RPC10"/>
      <c r="RPD10"/>
      <c r="RPE10"/>
      <c r="RPF10"/>
      <c r="RPG10"/>
      <c r="RPH10"/>
      <c r="RPI10"/>
      <c r="RPJ10"/>
      <c r="RPK10"/>
      <c r="RPL10"/>
      <c r="RPM10"/>
      <c r="RPN10"/>
      <c r="RPO10"/>
      <c r="RPP10"/>
      <c r="RPQ10"/>
      <c r="RPR10"/>
      <c r="RPS10"/>
      <c r="RPT10"/>
      <c r="RPU10"/>
      <c r="RPV10"/>
      <c r="RPW10"/>
      <c r="RPX10"/>
      <c r="RPY10"/>
      <c r="RPZ10"/>
      <c r="RQA10"/>
      <c r="RQB10"/>
      <c r="RQC10"/>
      <c r="RQD10"/>
      <c r="RQE10"/>
      <c r="RQF10"/>
      <c r="RQG10"/>
      <c r="RQH10"/>
      <c r="RQI10"/>
      <c r="RQJ10"/>
      <c r="RQK10"/>
      <c r="RQL10"/>
      <c r="RQM10"/>
      <c r="RQN10"/>
      <c r="RQO10"/>
      <c r="RQP10"/>
      <c r="RQQ10"/>
      <c r="RQR10"/>
      <c r="RQS10"/>
      <c r="RQT10"/>
      <c r="RQU10"/>
      <c r="RQV10"/>
      <c r="RQW10"/>
      <c r="RQX10"/>
      <c r="RQY10"/>
      <c r="RQZ10"/>
      <c r="RRA10"/>
      <c r="RRB10"/>
      <c r="RRC10"/>
      <c r="RRD10"/>
      <c r="RRE10"/>
      <c r="RRF10"/>
      <c r="RRG10"/>
      <c r="RRH10"/>
      <c r="RRI10"/>
      <c r="RRJ10"/>
      <c r="RRK10"/>
      <c r="RRL10"/>
      <c r="RRM10"/>
      <c r="RRN10"/>
      <c r="RRO10"/>
      <c r="RRP10"/>
      <c r="RRQ10"/>
      <c r="RRR10"/>
      <c r="RRS10"/>
      <c r="RRT10"/>
      <c r="RRU10"/>
      <c r="RRV10"/>
      <c r="RRW10"/>
      <c r="RRX10"/>
      <c r="RRY10"/>
      <c r="RRZ10"/>
      <c r="RSA10"/>
      <c r="RSB10"/>
      <c r="RSC10"/>
      <c r="RSD10"/>
      <c r="RSE10"/>
      <c r="RSF10"/>
      <c r="RSG10"/>
      <c r="RSH10"/>
      <c r="RSI10"/>
      <c r="RSJ10"/>
      <c r="RSK10"/>
      <c r="RSL10"/>
      <c r="RSM10"/>
      <c r="RSN10"/>
      <c r="RSO10"/>
      <c r="RSP10"/>
      <c r="RSQ10"/>
      <c r="RSR10"/>
      <c r="RSS10"/>
      <c r="RST10"/>
      <c r="RSU10"/>
      <c r="RSV10"/>
      <c r="RSW10"/>
      <c r="RSX10"/>
      <c r="RSY10"/>
      <c r="RSZ10"/>
      <c r="RTA10"/>
      <c r="RTB10"/>
      <c r="RTC10"/>
      <c r="RTD10"/>
      <c r="RTE10"/>
      <c r="RTF10"/>
      <c r="RTG10"/>
      <c r="RTH10"/>
      <c r="RTI10"/>
      <c r="RTJ10"/>
      <c r="RTK10"/>
      <c r="RTL10"/>
      <c r="RTM10"/>
      <c r="RTN10"/>
      <c r="RTO10"/>
      <c r="RTP10"/>
      <c r="RTQ10"/>
      <c r="RTR10"/>
      <c r="RTS10"/>
      <c r="RTT10"/>
      <c r="RTU10"/>
      <c r="RTV10"/>
      <c r="RTW10"/>
      <c r="RTX10"/>
      <c r="RTY10"/>
      <c r="RTZ10"/>
      <c r="RUA10"/>
      <c r="RUB10"/>
      <c r="RUC10"/>
      <c r="RUD10"/>
      <c r="RUE10"/>
      <c r="RUF10"/>
      <c r="RUG10"/>
      <c r="RUH10"/>
      <c r="RUI10"/>
      <c r="RUJ10"/>
      <c r="RUK10"/>
      <c r="RUL10"/>
      <c r="RUM10"/>
      <c r="RUN10"/>
      <c r="RUO10"/>
      <c r="RUP10"/>
      <c r="RUQ10"/>
      <c r="RUR10"/>
      <c r="RUS10"/>
      <c r="RUT10"/>
      <c r="RUU10"/>
      <c r="RUV10"/>
      <c r="RUW10"/>
      <c r="RUX10"/>
      <c r="RUY10"/>
      <c r="RUZ10"/>
      <c r="RVA10"/>
      <c r="RVB10"/>
      <c r="RVC10"/>
      <c r="RVD10"/>
      <c r="RVE10"/>
      <c r="RVF10"/>
      <c r="RVG10"/>
      <c r="RVH10"/>
      <c r="RVI10"/>
      <c r="RVJ10"/>
      <c r="RVK10"/>
      <c r="RVL10"/>
      <c r="RVM10"/>
      <c r="RVN10"/>
      <c r="RVO10"/>
      <c r="RVP10"/>
      <c r="RVQ10"/>
      <c r="RVR10"/>
      <c r="RVS10"/>
      <c r="RVT10"/>
      <c r="RVU10"/>
      <c r="RVV10"/>
      <c r="RVW10"/>
      <c r="RVX10"/>
      <c r="RVY10"/>
      <c r="RVZ10"/>
      <c r="RWA10"/>
      <c r="RWB10"/>
      <c r="RWC10"/>
      <c r="RWD10"/>
      <c r="RWE10"/>
      <c r="RWF10"/>
      <c r="RWG10"/>
      <c r="RWH10"/>
      <c r="RWI10"/>
      <c r="RWJ10"/>
      <c r="RWK10"/>
      <c r="RWL10"/>
      <c r="RWM10"/>
      <c r="RWN10"/>
      <c r="RWO10"/>
      <c r="RWP10"/>
      <c r="RWQ10"/>
      <c r="RWR10"/>
      <c r="RWS10"/>
      <c r="RWT10"/>
      <c r="RWU10"/>
      <c r="RWV10"/>
      <c r="RWW10"/>
      <c r="RWX10"/>
      <c r="RWY10"/>
      <c r="RWZ10"/>
      <c r="RXA10"/>
      <c r="RXB10"/>
      <c r="RXC10"/>
      <c r="RXD10"/>
      <c r="RXE10"/>
      <c r="RXF10"/>
      <c r="RXG10"/>
      <c r="RXH10"/>
      <c r="RXI10"/>
      <c r="RXJ10"/>
      <c r="RXK10"/>
      <c r="RXL10"/>
      <c r="RXM10"/>
      <c r="RXN10"/>
      <c r="RXO10"/>
      <c r="RXP10"/>
      <c r="RXQ10"/>
      <c r="RXR10"/>
      <c r="RXS10"/>
      <c r="RXT10"/>
      <c r="RXU10"/>
      <c r="RXV10"/>
      <c r="RXW10"/>
      <c r="RXX10"/>
      <c r="RXY10"/>
      <c r="RXZ10"/>
      <c r="RYA10"/>
      <c r="RYB10"/>
      <c r="RYC10"/>
      <c r="RYD10"/>
      <c r="RYE10"/>
      <c r="RYF10"/>
      <c r="RYG10"/>
      <c r="RYH10"/>
      <c r="RYI10"/>
      <c r="RYJ10"/>
      <c r="RYK10"/>
      <c r="RYL10"/>
      <c r="RYM10"/>
      <c r="RYN10"/>
      <c r="RYO10"/>
      <c r="RYP10"/>
      <c r="RYQ10"/>
      <c r="RYR10"/>
      <c r="RYS10"/>
      <c r="RYT10"/>
      <c r="RYU10"/>
      <c r="RYV10"/>
      <c r="RYW10"/>
      <c r="RYX10"/>
      <c r="RYY10"/>
      <c r="RYZ10"/>
      <c r="RZA10"/>
      <c r="RZB10"/>
      <c r="RZC10"/>
      <c r="RZD10"/>
      <c r="RZE10"/>
      <c r="RZF10"/>
      <c r="RZG10"/>
      <c r="RZH10"/>
      <c r="RZI10"/>
      <c r="RZJ10"/>
      <c r="RZK10"/>
      <c r="RZL10"/>
      <c r="RZM10"/>
      <c r="RZN10"/>
      <c r="RZO10"/>
      <c r="RZP10"/>
      <c r="RZQ10"/>
      <c r="RZR10"/>
      <c r="RZS10"/>
      <c r="RZT10"/>
      <c r="RZU10"/>
      <c r="RZV10"/>
      <c r="RZW10"/>
      <c r="RZX10"/>
      <c r="RZY10"/>
      <c r="RZZ10"/>
      <c r="SAA10"/>
      <c r="SAB10"/>
      <c r="SAC10"/>
      <c r="SAD10"/>
      <c r="SAE10"/>
      <c r="SAF10"/>
      <c r="SAG10"/>
      <c r="SAH10"/>
      <c r="SAI10"/>
      <c r="SAJ10"/>
      <c r="SAK10"/>
      <c r="SAL10"/>
      <c r="SAM10"/>
      <c r="SAN10"/>
      <c r="SAO10"/>
      <c r="SAP10"/>
      <c r="SAQ10"/>
      <c r="SAR10"/>
      <c r="SAS10"/>
      <c r="SAT10"/>
      <c r="SAU10"/>
      <c r="SAV10"/>
      <c r="SAW10"/>
      <c r="SAX10"/>
      <c r="SAY10"/>
      <c r="SAZ10"/>
      <c r="SBA10"/>
      <c r="SBB10"/>
      <c r="SBC10"/>
      <c r="SBD10"/>
      <c r="SBE10"/>
      <c r="SBF10"/>
      <c r="SBG10"/>
      <c r="SBH10"/>
      <c r="SBI10"/>
      <c r="SBJ10"/>
      <c r="SBK10"/>
      <c r="SBL10"/>
      <c r="SBM10"/>
      <c r="SBN10"/>
      <c r="SBO10"/>
      <c r="SBP10"/>
      <c r="SBQ10"/>
      <c r="SBR10"/>
      <c r="SBS10"/>
      <c r="SBT10"/>
      <c r="SBU10"/>
      <c r="SBV10"/>
      <c r="SBW10"/>
      <c r="SBX10"/>
      <c r="SBY10"/>
      <c r="SBZ10"/>
      <c r="SCA10"/>
      <c r="SCB10"/>
      <c r="SCC10"/>
      <c r="SCD10"/>
      <c r="SCE10"/>
      <c r="SCF10"/>
      <c r="SCG10"/>
      <c r="SCH10"/>
      <c r="SCI10"/>
      <c r="SCJ10"/>
      <c r="SCK10"/>
      <c r="SCL10"/>
      <c r="SCM10"/>
      <c r="SCN10"/>
      <c r="SCO10"/>
      <c r="SCP10"/>
      <c r="SCQ10"/>
      <c r="SCR10"/>
      <c r="SCS10"/>
      <c r="SCT10"/>
      <c r="SCU10"/>
      <c r="SCV10"/>
      <c r="SCW10"/>
      <c r="SCX10"/>
      <c r="SCY10"/>
      <c r="SCZ10"/>
      <c r="SDA10"/>
      <c r="SDB10"/>
      <c r="SDC10"/>
      <c r="SDD10"/>
      <c r="SDE10"/>
      <c r="SDF10"/>
      <c r="SDG10"/>
      <c r="SDH10"/>
      <c r="SDI10"/>
      <c r="SDJ10"/>
      <c r="SDK10"/>
      <c r="SDL10"/>
      <c r="SDM10"/>
      <c r="SDN10"/>
      <c r="SDO10"/>
      <c r="SDP10"/>
      <c r="SDQ10"/>
      <c r="SDR10"/>
      <c r="SDS10"/>
      <c r="SDT10"/>
      <c r="SDU10"/>
      <c r="SDV10"/>
      <c r="SDW10"/>
      <c r="SDX10"/>
      <c r="SDY10"/>
      <c r="SDZ10"/>
      <c r="SEA10"/>
      <c r="SEB10"/>
      <c r="SEC10"/>
      <c r="SED10"/>
      <c r="SEE10"/>
      <c r="SEF10"/>
      <c r="SEG10"/>
      <c r="SEH10"/>
      <c r="SEI10"/>
      <c r="SEJ10"/>
      <c r="SEK10"/>
      <c r="SEL10"/>
      <c r="SEM10"/>
      <c r="SEN10"/>
      <c r="SEO10"/>
      <c r="SEP10"/>
      <c r="SEQ10"/>
      <c r="SER10"/>
      <c r="SES10"/>
      <c r="SET10"/>
      <c r="SEU10"/>
      <c r="SEV10"/>
      <c r="SEW10"/>
      <c r="SEX10"/>
      <c r="SEY10"/>
      <c r="SEZ10"/>
      <c r="SFA10"/>
      <c r="SFB10"/>
      <c r="SFC10"/>
      <c r="SFD10"/>
      <c r="SFE10"/>
      <c r="SFF10"/>
      <c r="SFG10"/>
      <c r="SFH10"/>
      <c r="SFI10"/>
      <c r="SFJ10"/>
      <c r="SFK10"/>
      <c r="SFL10"/>
      <c r="SFM10"/>
      <c r="SFN10"/>
      <c r="SFO10"/>
      <c r="SFP10"/>
      <c r="SFQ10"/>
      <c r="SFR10"/>
      <c r="SFS10"/>
      <c r="SFT10"/>
      <c r="SFU10"/>
      <c r="SFV10"/>
      <c r="SFW10"/>
      <c r="SFX10"/>
      <c r="SFY10"/>
      <c r="SFZ10"/>
      <c r="SGA10"/>
      <c r="SGB10"/>
      <c r="SGC10"/>
      <c r="SGD10"/>
      <c r="SGE10"/>
      <c r="SGF10"/>
      <c r="SGG10"/>
      <c r="SGH10"/>
      <c r="SGI10"/>
      <c r="SGJ10"/>
      <c r="SGK10"/>
      <c r="SGL10"/>
      <c r="SGM10"/>
      <c r="SGN10"/>
      <c r="SGO10"/>
      <c r="SGP10"/>
      <c r="SGQ10"/>
      <c r="SGR10"/>
      <c r="SGS10"/>
      <c r="SGT10"/>
      <c r="SGU10"/>
      <c r="SGV10"/>
      <c r="SGW10"/>
      <c r="SGX10"/>
      <c r="SGY10"/>
      <c r="SGZ10"/>
      <c r="SHA10"/>
      <c r="SHB10"/>
      <c r="SHC10"/>
      <c r="SHD10"/>
      <c r="SHE10"/>
      <c r="SHF10"/>
      <c r="SHG10"/>
      <c r="SHH10"/>
      <c r="SHI10"/>
      <c r="SHJ10"/>
      <c r="SHK10"/>
      <c r="SHL10"/>
      <c r="SHM10"/>
      <c r="SHN10"/>
      <c r="SHO10"/>
      <c r="SHP10"/>
      <c r="SHQ10"/>
      <c r="SHR10"/>
      <c r="SHS10"/>
      <c r="SHT10"/>
      <c r="SHU10"/>
      <c r="SHV10"/>
      <c r="SHW10"/>
      <c r="SHX10"/>
      <c r="SHY10"/>
      <c r="SHZ10"/>
      <c r="SIA10"/>
      <c r="SIB10"/>
      <c r="SIC10"/>
      <c r="SID10"/>
      <c r="SIE10"/>
      <c r="SIF10"/>
      <c r="SIG10"/>
      <c r="SIH10"/>
      <c r="SII10"/>
      <c r="SIJ10"/>
      <c r="SIK10"/>
      <c r="SIL10"/>
      <c r="SIM10"/>
      <c r="SIN10"/>
      <c r="SIO10"/>
      <c r="SIP10"/>
      <c r="SIQ10"/>
      <c r="SIR10"/>
      <c r="SIS10"/>
      <c r="SIT10"/>
      <c r="SIU10"/>
      <c r="SIV10"/>
      <c r="SIW10"/>
      <c r="SIX10"/>
      <c r="SIY10"/>
      <c r="SIZ10"/>
      <c r="SJA10"/>
      <c r="SJB10"/>
      <c r="SJC10"/>
      <c r="SJD10"/>
      <c r="SJE10"/>
      <c r="SJF10"/>
      <c r="SJG10"/>
      <c r="SJH10"/>
      <c r="SJI10"/>
      <c r="SJJ10"/>
      <c r="SJK10"/>
      <c r="SJL10"/>
      <c r="SJM10"/>
      <c r="SJN10"/>
      <c r="SJO10"/>
      <c r="SJP10"/>
      <c r="SJQ10"/>
      <c r="SJR10"/>
      <c r="SJS10"/>
      <c r="SJT10"/>
      <c r="SJU10"/>
      <c r="SJV10"/>
      <c r="SJW10"/>
      <c r="SJX10"/>
      <c r="SJY10"/>
      <c r="SJZ10"/>
      <c r="SKA10"/>
      <c r="SKB10"/>
      <c r="SKC10"/>
      <c r="SKD10"/>
      <c r="SKE10"/>
      <c r="SKF10"/>
      <c r="SKG10"/>
      <c r="SKH10"/>
      <c r="SKI10"/>
      <c r="SKJ10"/>
      <c r="SKK10"/>
      <c r="SKL10"/>
      <c r="SKM10"/>
      <c r="SKN10"/>
      <c r="SKO10"/>
      <c r="SKP10"/>
      <c r="SKQ10"/>
      <c r="SKR10"/>
      <c r="SKS10"/>
      <c r="SKT10"/>
      <c r="SKU10"/>
      <c r="SKV10"/>
      <c r="SKW10"/>
      <c r="SKX10"/>
      <c r="SKY10"/>
      <c r="SKZ10"/>
      <c r="SLA10"/>
      <c r="SLB10"/>
      <c r="SLC10"/>
      <c r="SLD10"/>
      <c r="SLE10"/>
      <c r="SLF10"/>
      <c r="SLG10"/>
      <c r="SLH10"/>
      <c r="SLI10"/>
      <c r="SLJ10"/>
      <c r="SLK10"/>
      <c r="SLL10"/>
      <c r="SLM10"/>
      <c r="SLN10"/>
      <c r="SLO10"/>
      <c r="SLP10"/>
      <c r="SLQ10"/>
      <c r="SLR10"/>
      <c r="SLS10"/>
      <c r="SLT10"/>
      <c r="SLU10"/>
      <c r="SLV10"/>
      <c r="SLW10"/>
      <c r="SLX10"/>
      <c r="SLY10"/>
      <c r="SLZ10"/>
      <c r="SMA10"/>
      <c r="SMB10"/>
      <c r="SMC10"/>
      <c r="SMD10"/>
      <c r="SME10"/>
      <c r="SMF10"/>
      <c r="SMG10"/>
      <c r="SMH10"/>
      <c r="SMI10"/>
      <c r="SMJ10"/>
      <c r="SMK10"/>
      <c r="SML10"/>
      <c r="SMM10"/>
      <c r="SMN10"/>
      <c r="SMO10"/>
      <c r="SMP10"/>
      <c r="SMQ10"/>
      <c r="SMR10"/>
      <c r="SMS10"/>
      <c r="SMT10"/>
      <c r="SMU10"/>
      <c r="SMV10"/>
      <c r="SMW10"/>
      <c r="SMX10"/>
      <c r="SMY10"/>
      <c r="SMZ10"/>
      <c r="SNA10"/>
      <c r="SNB10"/>
      <c r="SNC10"/>
      <c r="SND10"/>
      <c r="SNE10"/>
      <c r="SNF10"/>
      <c r="SNG10"/>
      <c r="SNH10"/>
      <c r="SNI10"/>
      <c r="SNJ10"/>
      <c r="SNK10"/>
      <c r="SNL10"/>
      <c r="SNM10"/>
      <c r="SNN10"/>
      <c r="SNO10"/>
      <c r="SNP10"/>
      <c r="SNQ10"/>
      <c r="SNR10"/>
      <c r="SNS10"/>
      <c r="SNT10"/>
      <c r="SNU10"/>
      <c r="SNV10"/>
      <c r="SNW10"/>
      <c r="SNX10"/>
      <c r="SNY10"/>
      <c r="SNZ10"/>
      <c r="SOA10"/>
      <c r="SOB10"/>
      <c r="SOC10"/>
      <c r="SOD10"/>
      <c r="SOE10"/>
      <c r="SOF10"/>
      <c r="SOG10"/>
      <c r="SOH10"/>
      <c r="SOI10"/>
      <c r="SOJ10"/>
      <c r="SOK10"/>
      <c r="SOL10"/>
      <c r="SOM10"/>
      <c r="SON10"/>
      <c r="SOO10"/>
      <c r="SOP10"/>
      <c r="SOQ10"/>
      <c r="SOR10"/>
      <c r="SOS10"/>
      <c r="SOT10"/>
      <c r="SOU10"/>
      <c r="SOV10"/>
      <c r="SOW10"/>
      <c r="SOX10"/>
      <c r="SOY10"/>
      <c r="SOZ10"/>
      <c r="SPA10"/>
      <c r="SPB10"/>
      <c r="SPC10"/>
      <c r="SPD10"/>
      <c r="SPE10"/>
      <c r="SPF10"/>
      <c r="SPG10"/>
      <c r="SPH10"/>
      <c r="SPI10"/>
      <c r="SPJ10"/>
      <c r="SPK10"/>
      <c r="SPL10"/>
      <c r="SPM10"/>
      <c r="SPN10"/>
      <c r="SPO10"/>
      <c r="SPP10"/>
      <c r="SPQ10"/>
      <c r="SPR10"/>
      <c r="SPS10"/>
      <c r="SPT10"/>
      <c r="SPU10"/>
      <c r="SPV10"/>
      <c r="SPW10"/>
      <c r="SPX10"/>
      <c r="SPY10"/>
      <c r="SPZ10"/>
      <c r="SQA10"/>
      <c r="SQB10"/>
      <c r="SQC10"/>
      <c r="SQD10"/>
      <c r="SQE10"/>
      <c r="SQF10"/>
      <c r="SQG10"/>
      <c r="SQH10"/>
      <c r="SQI10"/>
      <c r="SQJ10"/>
      <c r="SQK10"/>
      <c r="SQL10"/>
      <c r="SQM10"/>
      <c r="SQN10"/>
      <c r="SQO10"/>
      <c r="SQP10"/>
      <c r="SQQ10"/>
      <c r="SQR10"/>
      <c r="SQS10"/>
      <c r="SQT10"/>
      <c r="SQU10"/>
      <c r="SQV10"/>
      <c r="SQW10"/>
      <c r="SQX10"/>
      <c r="SQY10"/>
      <c r="SQZ10"/>
      <c r="SRA10"/>
      <c r="SRB10"/>
      <c r="SRC10"/>
      <c r="SRD10"/>
      <c r="SRE10"/>
      <c r="SRF10"/>
      <c r="SRG10"/>
      <c r="SRH10"/>
      <c r="SRI10"/>
      <c r="SRJ10"/>
      <c r="SRK10"/>
      <c r="SRL10"/>
      <c r="SRM10"/>
      <c r="SRN10"/>
      <c r="SRO10"/>
      <c r="SRP10"/>
      <c r="SRQ10"/>
      <c r="SRR10"/>
      <c r="SRS10"/>
      <c r="SRT10"/>
      <c r="SRU10"/>
      <c r="SRV10"/>
      <c r="SRW10"/>
      <c r="SRX10"/>
      <c r="SRY10"/>
      <c r="SRZ10"/>
      <c r="SSA10"/>
      <c r="SSB10"/>
      <c r="SSC10"/>
      <c r="SSD10"/>
      <c r="SSE10"/>
      <c r="SSF10"/>
      <c r="SSG10"/>
      <c r="SSH10"/>
      <c r="SSI10"/>
      <c r="SSJ10"/>
      <c r="SSK10"/>
      <c r="SSL10"/>
      <c r="SSM10"/>
      <c r="SSN10"/>
      <c r="SSO10"/>
      <c r="SSP10"/>
      <c r="SSQ10"/>
      <c r="SSR10"/>
      <c r="SSS10"/>
      <c r="SST10"/>
      <c r="SSU10"/>
      <c r="SSV10"/>
      <c r="SSW10"/>
      <c r="SSX10"/>
      <c r="SSY10"/>
      <c r="SSZ10"/>
      <c r="STA10"/>
      <c r="STB10"/>
      <c r="STC10"/>
      <c r="STD10"/>
      <c r="STE10"/>
      <c r="STF10"/>
      <c r="STG10"/>
      <c r="STH10"/>
      <c r="STI10"/>
      <c r="STJ10"/>
      <c r="STK10"/>
      <c r="STL10"/>
      <c r="STM10"/>
      <c r="STN10"/>
      <c r="STO10"/>
      <c r="STP10"/>
      <c r="STQ10"/>
      <c r="STR10"/>
      <c r="STS10"/>
      <c r="STT10"/>
      <c r="STU10"/>
      <c r="STV10"/>
      <c r="STW10"/>
      <c r="STX10"/>
      <c r="STY10"/>
      <c r="STZ10"/>
      <c r="SUA10"/>
      <c r="SUB10"/>
      <c r="SUC10"/>
      <c r="SUD10"/>
      <c r="SUE10"/>
      <c r="SUF10"/>
      <c r="SUG10"/>
      <c r="SUH10"/>
      <c r="SUI10"/>
      <c r="SUJ10"/>
      <c r="SUK10"/>
      <c r="SUL10"/>
      <c r="SUM10"/>
      <c r="SUN10"/>
      <c r="SUO10"/>
      <c r="SUP10"/>
      <c r="SUQ10"/>
      <c r="SUR10"/>
      <c r="SUS10"/>
      <c r="SUT10"/>
      <c r="SUU10"/>
      <c r="SUV10"/>
      <c r="SUW10"/>
      <c r="SUX10"/>
      <c r="SUY10"/>
      <c r="SUZ10"/>
      <c r="SVA10"/>
      <c r="SVB10"/>
      <c r="SVC10"/>
      <c r="SVD10"/>
      <c r="SVE10"/>
      <c r="SVF10"/>
      <c r="SVG10"/>
      <c r="SVH10"/>
      <c r="SVI10"/>
      <c r="SVJ10"/>
      <c r="SVK10"/>
      <c r="SVL10"/>
      <c r="SVM10"/>
      <c r="SVN10"/>
      <c r="SVO10"/>
      <c r="SVP10"/>
      <c r="SVQ10"/>
      <c r="SVR10"/>
      <c r="SVS10"/>
      <c r="SVT10"/>
      <c r="SVU10"/>
      <c r="SVV10"/>
      <c r="SVW10"/>
      <c r="SVX10"/>
      <c r="SVY10"/>
      <c r="SVZ10"/>
      <c r="SWA10"/>
      <c r="SWB10"/>
      <c r="SWC10"/>
      <c r="SWD10"/>
      <c r="SWE10"/>
      <c r="SWF10"/>
      <c r="SWG10"/>
      <c r="SWH10"/>
      <c r="SWI10"/>
      <c r="SWJ10"/>
      <c r="SWK10"/>
      <c r="SWL10"/>
      <c r="SWM10"/>
      <c r="SWN10"/>
      <c r="SWO10"/>
      <c r="SWP10"/>
      <c r="SWQ10"/>
      <c r="SWR10"/>
      <c r="SWS10"/>
      <c r="SWT10"/>
      <c r="SWU10"/>
      <c r="SWV10"/>
      <c r="SWW10"/>
      <c r="SWX10"/>
      <c r="SWY10"/>
      <c r="SWZ10"/>
      <c r="SXA10"/>
      <c r="SXB10"/>
      <c r="SXC10"/>
      <c r="SXD10"/>
      <c r="SXE10"/>
      <c r="SXF10"/>
      <c r="SXG10"/>
      <c r="SXH10"/>
      <c r="SXI10"/>
      <c r="SXJ10"/>
      <c r="SXK10"/>
      <c r="SXL10"/>
      <c r="SXM10"/>
      <c r="SXN10"/>
      <c r="SXO10"/>
      <c r="SXP10"/>
      <c r="SXQ10"/>
      <c r="SXR10"/>
      <c r="SXS10"/>
      <c r="SXT10"/>
      <c r="SXU10"/>
      <c r="SXV10"/>
      <c r="SXW10"/>
      <c r="SXX10"/>
      <c r="SXY10"/>
      <c r="SXZ10"/>
      <c r="SYA10"/>
      <c r="SYB10"/>
      <c r="SYC10"/>
      <c r="SYD10"/>
      <c r="SYE10"/>
      <c r="SYF10"/>
      <c r="SYG10"/>
      <c r="SYH10"/>
      <c r="SYI10"/>
      <c r="SYJ10"/>
      <c r="SYK10"/>
      <c r="SYL10"/>
      <c r="SYM10"/>
      <c r="SYN10"/>
      <c r="SYO10"/>
      <c r="SYP10"/>
      <c r="SYQ10"/>
      <c r="SYR10"/>
      <c r="SYS10"/>
      <c r="SYT10"/>
      <c r="SYU10"/>
      <c r="SYV10"/>
      <c r="SYW10"/>
      <c r="SYX10"/>
      <c r="SYY10"/>
      <c r="SYZ10"/>
      <c r="SZA10"/>
      <c r="SZB10"/>
      <c r="SZC10"/>
      <c r="SZD10"/>
      <c r="SZE10"/>
      <c r="SZF10"/>
      <c r="SZG10"/>
      <c r="SZH10"/>
      <c r="SZI10"/>
      <c r="SZJ10"/>
      <c r="SZK10"/>
      <c r="SZL10"/>
      <c r="SZM10"/>
      <c r="SZN10"/>
      <c r="SZO10"/>
      <c r="SZP10"/>
      <c r="SZQ10"/>
      <c r="SZR10"/>
      <c r="SZS10"/>
      <c r="SZT10"/>
      <c r="SZU10"/>
      <c r="SZV10"/>
      <c r="SZW10"/>
      <c r="SZX10"/>
      <c r="SZY10"/>
      <c r="SZZ10"/>
      <c r="TAA10"/>
      <c r="TAB10"/>
      <c r="TAC10"/>
      <c r="TAD10"/>
      <c r="TAE10"/>
      <c r="TAF10"/>
      <c r="TAG10"/>
      <c r="TAH10"/>
      <c r="TAI10"/>
      <c r="TAJ10"/>
      <c r="TAK10"/>
      <c r="TAL10"/>
      <c r="TAM10"/>
      <c r="TAN10"/>
      <c r="TAO10"/>
      <c r="TAP10"/>
      <c r="TAQ10"/>
      <c r="TAR10"/>
      <c r="TAS10"/>
      <c r="TAT10"/>
      <c r="TAU10"/>
      <c r="TAV10"/>
      <c r="TAW10"/>
      <c r="TAX10"/>
      <c r="TAY10"/>
      <c r="TAZ10"/>
      <c r="TBA10"/>
      <c r="TBB10"/>
      <c r="TBC10"/>
      <c r="TBD10"/>
      <c r="TBE10"/>
      <c r="TBF10"/>
      <c r="TBG10"/>
      <c r="TBH10"/>
      <c r="TBI10"/>
      <c r="TBJ10"/>
      <c r="TBK10"/>
      <c r="TBL10"/>
      <c r="TBM10"/>
      <c r="TBN10"/>
      <c r="TBO10"/>
      <c r="TBP10"/>
      <c r="TBQ10"/>
      <c r="TBR10"/>
      <c r="TBS10"/>
      <c r="TBT10"/>
      <c r="TBU10"/>
      <c r="TBV10"/>
      <c r="TBW10"/>
      <c r="TBX10"/>
      <c r="TBY10"/>
      <c r="TBZ10"/>
      <c r="TCA10"/>
      <c r="TCB10"/>
      <c r="TCC10"/>
      <c r="TCD10"/>
      <c r="TCE10"/>
      <c r="TCF10"/>
      <c r="TCG10"/>
      <c r="TCH10"/>
      <c r="TCI10"/>
      <c r="TCJ10"/>
      <c r="TCK10"/>
      <c r="TCL10"/>
      <c r="TCM10"/>
      <c r="TCN10"/>
      <c r="TCO10"/>
      <c r="TCP10"/>
      <c r="TCQ10"/>
      <c r="TCR10"/>
      <c r="TCS10"/>
      <c r="TCT10"/>
      <c r="TCU10"/>
      <c r="TCV10"/>
      <c r="TCW10"/>
      <c r="TCX10"/>
      <c r="TCY10"/>
      <c r="TCZ10"/>
      <c r="TDA10"/>
      <c r="TDB10"/>
      <c r="TDC10"/>
      <c r="TDD10"/>
      <c r="TDE10"/>
      <c r="TDF10"/>
      <c r="TDG10"/>
      <c r="TDH10"/>
      <c r="TDI10"/>
      <c r="TDJ10"/>
      <c r="TDK10"/>
      <c r="TDL10"/>
      <c r="TDM10"/>
      <c r="TDN10"/>
      <c r="TDO10"/>
      <c r="TDP10"/>
      <c r="TDQ10"/>
      <c r="TDR10"/>
      <c r="TDS10"/>
      <c r="TDT10"/>
      <c r="TDU10"/>
      <c r="TDV10"/>
      <c r="TDW10"/>
      <c r="TDX10"/>
      <c r="TDY10"/>
      <c r="TDZ10"/>
      <c r="TEA10"/>
      <c r="TEB10"/>
      <c r="TEC10"/>
      <c r="TED10"/>
      <c r="TEE10"/>
      <c r="TEF10"/>
      <c r="TEG10"/>
      <c r="TEH10"/>
      <c r="TEI10"/>
      <c r="TEJ10"/>
      <c r="TEK10"/>
      <c r="TEL10"/>
      <c r="TEM10"/>
      <c r="TEN10"/>
      <c r="TEO10"/>
      <c r="TEP10"/>
      <c r="TEQ10"/>
      <c r="TER10"/>
      <c r="TES10"/>
      <c r="TET10"/>
      <c r="TEU10"/>
      <c r="TEV10"/>
      <c r="TEW10"/>
      <c r="TEX10"/>
      <c r="TEY10"/>
      <c r="TEZ10"/>
      <c r="TFA10"/>
      <c r="TFB10"/>
      <c r="TFC10"/>
      <c r="TFD10"/>
      <c r="TFE10"/>
      <c r="TFF10"/>
      <c r="TFG10"/>
      <c r="TFH10"/>
      <c r="TFI10"/>
      <c r="TFJ10"/>
      <c r="TFK10"/>
      <c r="TFL10"/>
      <c r="TFM10"/>
      <c r="TFN10"/>
      <c r="TFO10"/>
      <c r="TFP10"/>
      <c r="TFQ10"/>
      <c r="TFR10"/>
      <c r="TFS10"/>
      <c r="TFT10"/>
      <c r="TFU10"/>
      <c r="TFV10"/>
      <c r="TFW10"/>
      <c r="TFX10"/>
      <c r="TFY10"/>
      <c r="TFZ10"/>
      <c r="TGA10"/>
      <c r="TGB10"/>
      <c r="TGC10"/>
      <c r="TGD10"/>
      <c r="TGE10"/>
      <c r="TGF10"/>
      <c r="TGG10"/>
      <c r="TGH10"/>
      <c r="TGI10"/>
      <c r="TGJ10"/>
      <c r="TGK10"/>
      <c r="TGL10"/>
      <c r="TGM10"/>
      <c r="TGN10"/>
      <c r="TGO10"/>
      <c r="TGP10"/>
      <c r="TGQ10"/>
      <c r="TGR10"/>
      <c r="TGS10"/>
      <c r="TGT10"/>
      <c r="TGU10"/>
      <c r="TGV10"/>
      <c r="TGW10"/>
      <c r="TGX10"/>
      <c r="TGY10"/>
      <c r="TGZ10"/>
      <c r="THA10"/>
      <c r="THB10"/>
      <c r="THC10"/>
      <c r="THD10"/>
      <c r="THE10"/>
      <c r="THF10"/>
      <c r="THG10"/>
      <c r="THH10"/>
      <c r="THI10"/>
      <c r="THJ10"/>
      <c r="THK10"/>
      <c r="THL10"/>
      <c r="THM10"/>
      <c r="THN10"/>
      <c r="THO10"/>
      <c r="THP10"/>
      <c r="THQ10"/>
      <c r="THR10"/>
      <c r="THS10"/>
      <c r="THT10"/>
      <c r="THU10"/>
      <c r="THV10"/>
      <c r="THW10"/>
      <c r="THX10"/>
      <c r="THY10"/>
      <c r="THZ10"/>
      <c r="TIA10"/>
      <c r="TIB10"/>
      <c r="TIC10"/>
      <c r="TID10"/>
      <c r="TIE10"/>
      <c r="TIF10"/>
      <c r="TIG10"/>
      <c r="TIH10"/>
      <c r="TII10"/>
      <c r="TIJ10"/>
      <c r="TIK10"/>
      <c r="TIL10"/>
      <c r="TIM10"/>
      <c r="TIN10"/>
      <c r="TIO10"/>
      <c r="TIP10"/>
      <c r="TIQ10"/>
      <c r="TIR10"/>
      <c r="TIS10"/>
      <c r="TIT10"/>
      <c r="TIU10"/>
      <c r="TIV10"/>
      <c r="TIW10"/>
      <c r="TIX10"/>
      <c r="TIY10"/>
      <c r="TIZ10"/>
      <c r="TJA10"/>
      <c r="TJB10"/>
      <c r="TJC10"/>
      <c r="TJD10"/>
      <c r="TJE10"/>
      <c r="TJF10"/>
      <c r="TJG10"/>
      <c r="TJH10"/>
      <c r="TJI10"/>
      <c r="TJJ10"/>
      <c r="TJK10"/>
      <c r="TJL10"/>
      <c r="TJM10"/>
      <c r="TJN10"/>
      <c r="TJO10"/>
      <c r="TJP10"/>
      <c r="TJQ10"/>
      <c r="TJR10"/>
      <c r="TJS10"/>
      <c r="TJT10"/>
      <c r="TJU10"/>
      <c r="TJV10"/>
      <c r="TJW10"/>
      <c r="TJX10"/>
      <c r="TJY10"/>
      <c r="TJZ10"/>
      <c r="TKA10"/>
      <c r="TKB10"/>
      <c r="TKC10"/>
      <c r="TKD10"/>
      <c r="TKE10"/>
      <c r="TKF10"/>
      <c r="TKG10"/>
      <c r="TKH10"/>
      <c r="TKI10"/>
      <c r="TKJ10"/>
      <c r="TKK10"/>
      <c r="TKL10"/>
      <c r="TKM10"/>
      <c r="TKN10"/>
      <c r="TKO10"/>
      <c r="TKP10"/>
      <c r="TKQ10"/>
      <c r="TKR10"/>
      <c r="TKS10"/>
      <c r="TKT10"/>
      <c r="TKU10"/>
      <c r="TKV10"/>
      <c r="TKW10"/>
      <c r="TKX10"/>
      <c r="TKY10"/>
      <c r="TKZ10"/>
      <c r="TLA10"/>
      <c r="TLB10"/>
      <c r="TLC10"/>
      <c r="TLD10"/>
      <c r="TLE10"/>
      <c r="TLF10"/>
      <c r="TLG10"/>
      <c r="TLH10"/>
      <c r="TLI10"/>
      <c r="TLJ10"/>
      <c r="TLK10"/>
      <c r="TLL10"/>
      <c r="TLM10"/>
      <c r="TLN10"/>
      <c r="TLO10"/>
      <c r="TLP10"/>
      <c r="TLQ10"/>
      <c r="TLR10"/>
      <c r="TLS10"/>
      <c r="TLT10"/>
      <c r="TLU10"/>
      <c r="TLV10"/>
      <c r="TLW10"/>
      <c r="TLX10"/>
      <c r="TLY10"/>
      <c r="TLZ10"/>
      <c r="TMA10"/>
      <c r="TMB10"/>
      <c r="TMC10"/>
      <c r="TMD10"/>
      <c r="TME10"/>
      <c r="TMF10"/>
      <c r="TMG10"/>
      <c r="TMH10"/>
      <c r="TMI10"/>
      <c r="TMJ10"/>
      <c r="TMK10"/>
      <c r="TML10"/>
      <c r="TMM10"/>
      <c r="TMN10"/>
      <c r="TMO10"/>
      <c r="TMP10"/>
      <c r="TMQ10"/>
      <c r="TMR10"/>
      <c r="TMS10"/>
      <c r="TMT10"/>
      <c r="TMU10"/>
      <c r="TMV10"/>
      <c r="TMW10"/>
      <c r="TMX10"/>
      <c r="TMY10"/>
      <c r="TMZ10"/>
      <c r="TNA10"/>
      <c r="TNB10"/>
      <c r="TNC10"/>
      <c r="TND10"/>
      <c r="TNE10"/>
      <c r="TNF10"/>
      <c r="TNG10"/>
      <c r="TNH10"/>
      <c r="TNI10"/>
      <c r="TNJ10"/>
      <c r="TNK10"/>
      <c r="TNL10"/>
      <c r="TNM10"/>
      <c r="TNN10"/>
      <c r="TNO10"/>
      <c r="TNP10"/>
      <c r="TNQ10"/>
      <c r="TNR10"/>
      <c r="TNS10"/>
      <c r="TNT10"/>
      <c r="TNU10"/>
      <c r="TNV10"/>
      <c r="TNW10"/>
      <c r="TNX10"/>
      <c r="TNY10"/>
      <c r="TNZ10"/>
      <c r="TOA10"/>
      <c r="TOB10"/>
      <c r="TOC10"/>
      <c r="TOD10"/>
      <c r="TOE10"/>
      <c r="TOF10"/>
      <c r="TOG10"/>
      <c r="TOH10"/>
      <c r="TOI10"/>
      <c r="TOJ10"/>
      <c r="TOK10"/>
      <c r="TOL10"/>
      <c r="TOM10"/>
      <c r="TON10"/>
      <c r="TOO10"/>
      <c r="TOP10"/>
      <c r="TOQ10"/>
      <c r="TOR10"/>
      <c r="TOS10"/>
      <c r="TOT10"/>
      <c r="TOU10"/>
      <c r="TOV10"/>
      <c r="TOW10"/>
      <c r="TOX10"/>
      <c r="TOY10"/>
      <c r="TOZ10"/>
      <c r="TPA10"/>
      <c r="TPB10"/>
      <c r="TPC10"/>
      <c r="TPD10"/>
      <c r="TPE10"/>
      <c r="TPF10"/>
      <c r="TPG10"/>
      <c r="TPH10"/>
      <c r="TPI10"/>
      <c r="TPJ10"/>
      <c r="TPK10"/>
      <c r="TPL10"/>
      <c r="TPM10"/>
      <c r="TPN10"/>
      <c r="TPO10"/>
      <c r="TPP10"/>
      <c r="TPQ10"/>
      <c r="TPR10"/>
      <c r="TPS10"/>
      <c r="TPT10"/>
      <c r="TPU10"/>
      <c r="TPV10"/>
      <c r="TPW10"/>
      <c r="TPX10"/>
      <c r="TPY10"/>
      <c r="TPZ10"/>
      <c r="TQA10"/>
      <c r="TQB10"/>
      <c r="TQC10"/>
      <c r="TQD10"/>
      <c r="TQE10"/>
      <c r="TQF10"/>
      <c r="TQG10"/>
      <c r="TQH10"/>
      <c r="TQI10"/>
      <c r="TQJ10"/>
      <c r="TQK10"/>
      <c r="TQL10"/>
      <c r="TQM10"/>
      <c r="TQN10"/>
      <c r="TQO10"/>
      <c r="TQP10"/>
      <c r="TQQ10"/>
      <c r="TQR10"/>
      <c r="TQS10"/>
      <c r="TQT10"/>
      <c r="TQU10"/>
      <c r="TQV10"/>
      <c r="TQW10"/>
      <c r="TQX10"/>
      <c r="TQY10"/>
      <c r="TQZ10"/>
      <c r="TRA10"/>
      <c r="TRB10"/>
      <c r="TRC10"/>
      <c r="TRD10"/>
      <c r="TRE10"/>
      <c r="TRF10"/>
      <c r="TRG10"/>
      <c r="TRH10"/>
      <c r="TRI10"/>
      <c r="TRJ10"/>
      <c r="TRK10"/>
      <c r="TRL10"/>
      <c r="TRM10"/>
      <c r="TRN10"/>
      <c r="TRO10"/>
      <c r="TRP10"/>
      <c r="TRQ10"/>
      <c r="TRR10"/>
      <c r="TRS10"/>
      <c r="TRT10"/>
      <c r="TRU10"/>
      <c r="TRV10"/>
      <c r="TRW10"/>
      <c r="TRX10"/>
      <c r="TRY10"/>
      <c r="TRZ10"/>
      <c r="TSA10"/>
      <c r="TSB10"/>
      <c r="TSC10"/>
      <c r="TSD10"/>
      <c r="TSE10"/>
      <c r="TSF10"/>
      <c r="TSG10"/>
      <c r="TSH10"/>
      <c r="TSI10"/>
      <c r="TSJ10"/>
      <c r="TSK10"/>
      <c r="TSL10"/>
      <c r="TSM10"/>
      <c r="TSN10"/>
      <c r="TSO10"/>
      <c r="TSP10"/>
      <c r="TSQ10"/>
      <c r="TSR10"/>
      <c r="TSS10"/>
      <c r="TST10"/>
      <c r="TSU10"/>
      <c r="TSV10"/>
      <c r="TSW10"/>
      <c r="TSX10"/>
      <c r="TSY10"/>
      <c r="TSZ10"/>
      <c r="TTA10"/>
      <c r="TTB10"/>
      <c r="TTC10"/>
      <c r="TTD10"/>
      <c r="TTE10"/>
      <c r="TTF10"/>
      <c r="TTG10"/>
      <c r="TTH10"/>
      <c r="TTI10"/>
      <c r="TTJ10"/>
      <c r="TTK10"/>
      <c r="TTL10"/>
      <c r="TTM10"/>
      <c r="TTN10"/>
      <c r="TTO10"/>
      <c r="TTP10"/>
      <c r="TTQ10"/>
      <c r="TTR10"/>
      <c r="TTS10"/>
      <c r="TTT10"/>
      <c r="TTU10"/>
      <c r="TTV10"/>
      <c r="TTW10"/>
      <c r="TTX10"/>
      <c r="TTY10"/>
      <c r="TTZ10"/>
      <c r="TUA10"/>
      <c r="TUB10"/>
      <c r="TUC10"/>
      <c r="TUD10"/>
      <c r="TUE10"/>
      <c r="TUF10"/>
      <c r="TUG10"/>
      <c r="TUH10"/>
      <c r="TUI10"/>
      <c r="TUJ10"/>
      <c r="TUK10"/>
      <c r="TUL10"/>
      <c r="TUM10"/>
      <c r="TUN10"/>
      <c r="TUO10"/>
      <c r="TUP10"/>
      <c r="TUQ10"/>
      <c r="TUR10"/>
      <c r="TUS10"/>
      <c r="TUT10"/>
      <c r="TUU10"/>
      <c r="TUV10"/>
      <c r="TUW10"/>
      <c r="TUX10"/>
      <c r="TUY10"/>
      <c r="TUZ10"/>
      <c r="TVA10"/>
      <c r="TVB10"/>
      <c r="TVC10"/>
      <c r="TVD10"/>
      <c r="TVE10"/>
      <c r="TVF10"/>
      <c r="TVG10"/>
      <c r="TVH10"/>
      <c r="TVI10"/>
      <c r="TVJ10"/>
      <c r="TVK10"/>
      <c r="TVL10"/>
      <c r="TVM10"/>
      <c r="TVN10"/>
      <c r="TVO10"/>
      <c r="TVP10"/>
      <c r="TVQ10"/>
      <c r="TVR10"/>
      <c r="TVS10"/>
      <c r="TVT10"/>
      <c r="TVU10"/>
      <c r="TVV10"/>
      <c r="TVW10"/>
      <c r="TVX10"/>
      <c r="TVY10"/>
      <c r="TVZ10"/>
      <c r="TWA10"/>
      <c r="TWB10"/>
      <c r="TWC10"/>
      <c r="TWD10"/>
      <c r="TWE10"/>
      <c r="TWF10"/>
      <c r="TWG10"/>
      <c r="TWH10"/>
      <c r="TWI10"/>
      <c r="TWJ10"/>
      <c r="TWK10"/>
      <c r="TWL10"/>
      <c r="TWM10"/>
      <c r="TWN10"/>
      <c r="TWO10"/>
      <c r="TWP10"/>
      <c r="TWQ10"/>
      <c r="TWR10"/>
      <c r="TWS10"/>
      <c r="TWT10"/>
      <c r="TWU10"/>
      <c r="TWV10"/>
      <c r="TWW10"/>
      <c r="TWX10"/>
      <c r="TWY10"/>
      <c r="TWZ10"/>
      <c r="TXA10"/>
      <c r="TXB10"/>
      <c r="TXC10"/>
      <c r="TXD10"/>
      <c r="TXE10"/>
      <c r="TXF10"/>
      <c r="TXG10"/>
      <c r="TXH10"/>
      <c r="TXI10"/>
      <c r="TXJ10"/>
      <c r="TXK10"/>
      <c r="TXL10"/>
      <c r="TXM10"/>
      <c r="TXN10"/>
      <c r="TXO10"/>
      <c r="TXP10"/>
      <c r="TXQ10"/>
      <c r="TXR10"/>
      <c r="TXS10"/>
      <c r="TXT10"/>
      <c r="TXU10"/>
      <c r="TXV10"/>
      <c r="TXW10"/>
      <c r="TXX10"/>
      <c r="TXY10"/>
      <c r="TXZ10"/>
      <c r="TYA10"/>
      <c r="TYB10"/>
      <c r="TYC10"/>
      <c r="TYD10"/>
      <c r="TYE10"/>
      <c r="TYF10"/>
      <c r="TYG10"/>
      <c r="TYH10"/>
      <c r="TYI10"/>
      <c r="TYJ10"/>
      <c r="TYK10"/>
      <c r="TYL10"/>
      <c r="TYM10"/>
      <c r="TYN10"/>
      <c r="TYO10"/>
      <c r="TYP10"/>
      <c r="TYQ10"/>
      <c r="TYR10"/>
      <c r="TYS10"/>
      <c r="TYT10"/>
      <c r="TYU10"/>
      <c r="TYV10"/>
      <c r="TYW10"/>
      <c r="TYX10"/>
      <c r="TYY10"/>
      <c r="TYZ10"/>
      <c r="TZA10"/>
      <c r="TZB10"/>
      <c r="TZC10"/>
      <c r="TZD10"/>
      <c r="TZE10"/>
      <c r="TZF10"/>
      <c r="TZG10"/>
      <c r="TZH10"/>
      <c r="TZI10"/>
      <c r="TZJ10"/>
      <c r="TZK10"/>
      <c r="TZL10"/>
      <c r="TZM10"/>
      <c r="TZN10"/>
      <c r="TZO10"/>
      <c r="TZP10"/>
      <c r="TZQ10"/>
      <c r="TZR10"/>
      <c r="TZS10"/>
      <c r="TZT10"/>
      <c r="TZU10"/>
      <c r="TZV10"/>
      <c r="TZW10"/>
      <c r="TZX10"/>
      <c r="TZY10"/>
      <c r="TZZ10"/>
      <c r="UAA10"/>
      <c r="UAB10"/>
      <c r="UAC10"/>
      <c r="UAD10"/>
      <c r="UAE10"/>
      <c r="UAF10"/>
      <c r="UAG10"/>
      <c r="UAH10"/>
      <c r="UAI10"/>
      <c r="UAJ10"/>
      <c r="UAK10"/>
      <c r="UAL10"/>
      <c r="UAM10"/>
      <c r="UAN10"/>
      <c r="UAO10"/>
      <c r="UAP10"/>
      <c r="UAQ10"/>
      <c r="UAR10"/>
      <c r="UAS10"/>
      <c r="UAT10"/>
      <c r="UAU10"/>
      <c r="UAV10"/>
      <c r="UAW10"/>
      <c r="UAX10"/>
      <c r="UAY10"/>
      <c r="UAZ10"/>
      <c r="UBA10"/>
      <c r="UBB10"/>
      <c r="UBC10"/>
      <c r="UBD10"/>
      <c r="UBE10"/>
      <c r="UBF10"/>
      <c r="UBG10"/>
      <c r="UBH10"/>
      <c r="UBI10"/>
      <c r="UBJ10"/>
      <c r="UBK10"/>
      <c r="UBL10"/>
      <c r="UBM10"/>
      <c r="UBN10"/>
      <c r="UBO10"/>
      <c r="UBP10"/>
      <c r="UBQ10"/>
      <c r="UBR10"/>
      <c r="UBS10"/>
      <c r="UBT10"/>
      <c r="UBU10"/>
      <c r="UBV10"/>
      <c r="UBW10"/>
      <c r="UBX10"/>
      <c r="UBY10"/>
      <c r="UBZ10"/>
      <c r="UCA10"/>
      <c r="UCB10"/>
      <c r="UCC10"/>
      <c r="UCD10"/>
      <c r="UCE10"/>
      <c r="UCF10"/>
      <c r="UCG10"/>
      <c r="UCH10"/>
      <c r="UCI10"/>
      <c r="UCJ10"/>
      <c r="UCK10"/>
      <c r="UCL10"/>
      <c r="UCM10"/>
      <c r="UCN10"/>
      <c r="UCO10"/>
      <c r="UCP10"/>
      <c r="UCQ10"/>
      <c r="UCR10"/>
      <c r="UCS10"/>
      <c r="UCT10"/>
      <c r="UCU10"/>
      <c r="UCV10"/>
      <c r="UCW10"/>
      <c r="UCX10"/>
      <c r="UCY10"/>
      <c r="UCZ10"/>
      <c r="UDA10"/>
      <c r="UDB10"/>
      <c r="UDC10"/>
      <c r="UDD10"/>
      <c r="UDE10"/>
      <c r="UDF10"/>
      <c r="UDG10"/>
      <c r="UDH10"/>
      <c r="UDI10"/>
      <c r="UDJ10"/>
      <c r="UDK10"/>
      <c r="UDL10"/>
      <c r="UDM10"/>
      <c r="UDN10"/>
      <c r="UDO10"/>
      <c r="UDP10"/>
      <c r="UDQ10"/>
      <c r="UDR10"/>
      <c r="UDS10"/>
      <c r="UDT10"/>
      <c r="UDU10"/>
      <c r="UDV10"/>
      <c r="UDW10"/>
      <c r="UDX10"/>
      <c r="UDY10"/>
      <c r="UDZ10"/>
      <c r="UEA10"/>
      <c r="UEB10"/>
      <c r="UEC10"/>
      <c r="UED10"/>
      <c r="UEE10"/>
      <c r="UEF10"/>
      <c r="UEG10"/>
      <c r="UEH10"/>
      <c r="UEI10"/>
      <c r="UEJ10"/>
      <c r="UEK10"/>
      <c r="UEL10"/>
      <c r="UEM10"/>
      <c r="UEN10"/>
      <c r="UEO10"/>
      <c r="UEP10"/>
      <c r="UEQ10"/>
      <c r="UER10"/>
      <c r="UES10"/>
      <c r="UET10"/>
      <c r="UEU10"/>
      <c r="UEV10"/>
      <c r="UEW10"/>
      <c r="UEX10"/>
      <c r="UEY10"/>
      <c r="UEZ10"/>
      <c r="UFA10"/>
      <c r="UFB10"/>
      <c r="UFC10"/>
      <c r="UFD10"/>
      <c r="UFE10"/>
      <c r="UFF10"/>
      <c r="UFG10"/>
      <c r="UFH10"/>
      <c r="UFI10"/>
      <c r="UFJ10"/>
      <c r="UFK10"/>
      <c r="UFL10"/>
      <c r="UFM10"/>
      <c r="UFN10"/>
      <c r="UFO10"/>
      <c r="UFP10"/>
      <c r="UFQ10"/>
      <c r="UFR10"/>
      <c r="UFS10"/>
      <c r="UFT10"/>
      <c r="UFU10"/>
      <c r="UFV10"/>
      <c r="UFW10"/>
      <c r="UFX10"/>
      <c r="UFY10"/>
      <c r="UFZ10"/>
      <c r="UGA10"/>
      <c r="UGB10"/>
      <c r="UGC10"/>
      <c r="UGD10"/>
      <c r="UGE10"/>
      <c r="UGF10"/>
      <c r="UGG10"/>
      <c r="UGH10"/>
      <c r="UGI10"/>
      <c r="UGJ10"/>
      <c r="UGK10"/>
      <c r="UGL10"/>
      <c r="UGM10"/>
      <c r="UGN10"/>
      <c r="UGO10"/>
      <c r="UGP10"/>
      <c r="UGQ10"/>
      <c r="UGR10"/>
      <c r="UGS10"/>
      <c r="UGT10"/>
      <c r="UGU10"/>
      <c r="UGV10"/>
      <c r="UGW10"/>
      <c r="UGX10"/>
      <c r="UGY10"/>
      <c r="UGZ10"/>
      <c r="UHA10"/>
      <c r="UHB10"/>
      <c r="UHC10"/>
      <c r="UHD10"/>
      <c r="UHE10"/>
      <c r="UHF10"/>
      <c r="UHG10"/>
      <c r="UHH10"/>
      <c r="UHI10"/>
      <c r="UHJ10"/>
      <c r="UHK10"/>
      <c r="UHL10"/>
      <c r="UHM10"/>
      <c r="UHN10"/>
      <c r="UHO10"/>
      <c r="UHP10"/>
      <c r="UHQ10"/>
      <c r="UHR10"/>
      <c r="UHS10"/>
      <c r="UHT10"/>
      <c r="UHU10"/>
      <c r="UHV10"/>
      <c r="UHW10"/>
      <c r="UHX10"/>
      <c r="UHY10"/>
      <c r="UHZ10"/>
      <c r="UIA10"/>
      <c r="UIB10"/>
      <c r="UIC10"/>
      <c r="UID10"/>
      <c r="UIE10"/>
      <c r="UIF10"/>
      <c r="UIG10"/>
      <c r="UIH10"/>
      <c r="UII10"/>
      <c r="UIJ10"/>
      <c r="UIK10"/>
      <c r="UIL10"/>
      <c r="UIM10"/>
      <c r="UIN10"/>
      <c r="UIO10"/>
      <c r="UIP10"/>
      <c r="UIQ10"/>
      <c r="UIR10"/>
      <c r="UIS10"/>
      <c r="UIT10"/>
      <c r="UIU10"/>
      <c r="UIV10"/>
      <c r="UIW10"/>
      <c r="UIX10"/>
      <c r="UIY10"/>
      <c r="UIZ10"/>
      <c r="UJA10"/>
      <c r="UJB10"/>
      <c r="UJC10"/>
      <c r="UJD10"/>
      <c r="UJE10"/>
      <c r="UJF10"/>
      <c r="UJG10"/>
      <c r="UJH10"/>
      <c r="UJI10"/>
      <c r="UJJ10"/>
      <c r="UJK10"/>
      <c r="UJL10"/>
      <c r="UJM10"/>
      <c r="UJN10"/>
      <c r="UJO10"/>
      <c r="UJP10"/>
      <c r="UJQ10"/>
      <c r="UJR10"/>
      <c r="UJS10"/>
      <c r="UJT10"/>
      <c r="UJU10"/>
      <c r="UJV10"/>
      <c r="UJW10"/>
      <c r="UJX10"/>
      <c r="UJY10"/>
      <c r="UJZ10"/>
      <c r="UKA10"/>
      <c r="UKB10"/>
      <c r="UKC10"/>
      <c r="UKD10"/>
      <c r="UKE10"/>
      <c r="UKF10"/>
      <c r="UKG10"/>
      <c r="UKH10"/>
      <c r="UKI10"/>
      <c r="UKJ10"/>
      <c r="UKK10"/>
      <c r="UKL10"/>
      <c r="UKM10"/>
      <c r="UKN10"/>
      <c r="UKO10"/>
      <c r="UKP10"/>
      <c r="UKQ10"/>
      <c r="UKR10"/>
      <c r="UKS10"/>
      <c r="UKT10"/>
      <c r="UKU10"/>
      <c r="UKV10"/>
      <c r="UKW10"/>
      <c r="UKX10"/>
      <c r="UKY10"/>
      <c r="UKZ10"/>
      <c r="ULA10"/>
      <c r="ULB10"/>
      <c r="ULC10"/>
      <c r="ULD10"/>
      <c r="ULE10"/>
      <c r="ULF10"/>
      <c r="ULG10"/>
      <c r="ULH10"/>
      <c r="ULI10"/>
      <c r="ULJ10"/>
      <c r="ULK10"/>
      <c r="ULL10"/>
      <c r="ULM10"/>
      <c r="ULN10"/>
      <c r="ULO10"/>
      <c r="ULP10"/>
      <c r="ULQ10"/>
      <c r="ULR10"/>
      <c r="ULS10"/>
      <c r="ULT10"/>
      <c r="ULU10"/>
      <c r="ULV10"/>
      <c r="ULW10"/>
      <c r="ULX10"/>
      <c r="ULY10"/>
      <c r="ULZ10"/>
      <c r="UMA10"/>
      <c r="UMB10"/>
      <c r="UMC10"/>
      <c r="UMD10"/>
      <c r="UME10"/>
      <c r="UMF10"/>
      <c r="UMG10"/>
      <c r="UMH10"/>
      <c r="UMI10"/>
      <c r="UMJ10"/>
      <c r="UMK10"/>
      <c r="UML10"/>
      <c r="UMM10"/>
      <c r="UMN10"/>
      <c r="UMO10"/>
      <c r="UMP10"/>
      <c r="UMQ10"/>
      <c r="UMR10"/>
      <c r="UMS10"/>
      <c r="UMT10"/>
      <c r="UMU10"/>
      <c r="UMV10"/>
      <c r="UMW10"/>
      <c r="UMX10"/>
      <c r="UMY10"/>
      <c r="UMZ10"/>
      <c r="UNA10"/>
      <c r="UNB10"/>
      <c r="UNC10"/>
      <c r="UND10"/>
      <c r="UNE10"/>
      <c r="UNF10"/>
      <c r="UNG10"/>
      <c r="UNH10"/>
      <c r="UNI10"/>
      <c r="UNJ10"/>
      <c r="UNK10"/>
      <c r="UNL10"/>
      <c r="UNM10"/>
      <c r="UNN10"/>
      <c r="UNO10"/>
      <c r="UNP10"/>
      <c r="UNQ10"/>
      <c r="UNR10"/>
      <c r="UNS10"/>
      <c r="UNT10"/>
      <c r="UNU10"/>
      <c r="UNV10"/>
      <c r="UNW10"/>
      <c r="UNX10"/>
      <c r="UNY10"/>
      <c r="UNZ10"/>
      <c r="UOA10"/>
      <c r="UOB10"/>
      <c r="UOC10"/>
      <c r="UOD10"/>
      <c r="UOE10"/>
      <c r="UOF10"/>
      <c r="UOG10"/>
      <c r="UOH10"/>
      <c r="UOI10"/>
      <c r="UOJ10"/>
      <c r="UOK10"/>
      <c r="UOL10"/>
      <c r="UOM10"/>
      <c r="UON10"/>
      <c r="UOO10"/>
      <c r="UOP10"/>
      <c r="UOQ10"/>
      <c r="UOR10"/>
      <c r="UOS10"/>
      <c r="UOT10"/>
      <c r="UOU10"/>
      <c r="UOV10"/>
      <c r="UOW10"/>
      <c r="UOX10"/>
      <c r="UOY10"/>
      <c r="UOZ10"/>
      <c r="UPA10"/>
      <c r="UPB10"/>
      <c r="UPC10"/>
      <c r="UPD10"/>
      <c r="UPE10"/>
      <c r="UPF10"/>
      <c r="UPG10"/>
      <c r="UPH10"/>
      <c r="UPI10"/>
      <c r="UPJ10"/>
      <c r="UPK10"/>
      <c r="UPL10"/>
      <c r="UPM10"/>
      <c r="UPN10"/>
      <c r="UPO10"/>
      <c r="UPP10"/>
      <c r="UPQ10"/>
      <c r="UPR10"/>
      <c r="UPS10"/>
      <c r="UPT10"/>
      <c r="UPU10"/>
      <c r="UPV10"/>
      <c r="UPW10"/>
      <c r="UPX10"/>
      <c r="UPY10"/>
      <c r="UPZ10"/>
      <c r="UQA10"/>
      <c r="UQB10"/>
      <c r="UQC10"/>
      <c r="UQD10"/>
      <c r="UQE10"/>
      <c r="UQF10"/>
      <c r="UQG10"/>
      <c r="UQH10"/>
      <c r="UQI10"/>
      <c r="UQJ10"/>
      <c r="UQK10"/>
      <c r="UQL10"/>
      <c r="UQM10"/>
      <c r="UQN10"/>
      <c r="UQO10"/>
      <c r="UQP10"/>
      <c r="UQQ10"/>
      <c r="UQR10"/>
      <c r="UQS10"/>
      <c r="UQT10"/>
      <c r="UQU10"/>
      <c r="UQV10"/>
      <c r="UQW10"/>
      <c r="UQX10"/>
      <c r="UQY10"/>
      <c r="UQZ10"/>
      <c r="URA10"/>
      <c r="URB10"/>
      <c r="URC10"/>
      <c r="URD10"/>
      <c r="URE10"/>
      <c r="URF10"/>
      <c r="URG10"/>
      <c r="URH10"/>
      <c r="URI10"/>
      <c r="URJ10"/>
      <c r="URK10"/>
      <c r="URL10"/>
      <c r="URM10"/>
      <c r="URN10"/>
      <c r="URO10"/>
      <c r="URP10"/>
      <c r="URQ10"/>
      <c r="URR10"/>
      <c r="URS10"/>
      <c r="URT10"/>
      <c r="URU10"/>
      <c r="URV10"/>
      <c r="URW10"/>
      <c r="URX10"/>
      <c r="URY10"/>
      <c r="URZ10"/>
      <c r="USA10"/>
      <c r="USB10"/>
      <c r="USC10"/>
      <c r="USD10"/>
      <c r="USE10"/>
      <c r="USF10"/>
      <c r="USG10"/>
      <c r="USH10"/>
      <c r="USI10"/>
      <c r="USJ10"/>
      <c r="USK10"/>
      <c r="USL10"/>
      <c r="USM10"/>
      <c r="USN10"/>
      <c r="USO10"/>
      <c r="USP10"/>
      <c r="USQ10"/>
      <c r="USR10"/>
      <c r="USS10"/>
      <c r="UST10"/>
      <c r="USU10"/>
      <c r="USV10"/>
      <c r="USW10"/>
      <c r="USX10"/>
      <c r="USY10"/>
      <c r="USZ10"/>
      <c r="UTA10"/>
      <c r="UTB10"/>
      <c r="UTC10"/>
      <c r="UTD10"/>
      <c r="UTE10"/>
      <c r="UTF10"/>
      <c r="UTG10"/>
      <c r="UTH10"/>
      <c r="UTI10"/>
      <c r="UTJ10"/>
      <c r="UTK10"/>
      <c r="UTL10"/>
      <c r="UTM10"/>
      <c r="UTN10"/>
      <c r="UTO10"/>
      <c r="UTP10"/>
      <c r="UTQ10"/>
      <c r="UTR10"/>
      <c r="UTS10"/>
      <c r="UTT10"/>
      <c r="UTU10"/>
      <c r="UTV10"/>
      <c r="UTW10"/>
      <c r="UTX10"/>
      <c r="UTY10"/>
      <c r="UTZ10"/>
      <c r="UUA10"/>
      <c r="UUB10"/>
      <c r="UUC10"/>
      <c r="UUD10"/>
      <c r="UUE10"/>
      <c r="UUF10"/>
      <c r="UUG10"/>
      <c r="UUH10"/>
      <c r="UUI10"/>
      <c r="UUJ10"/>
      <c r="UUK10"/>
      <c r="UUL10"/>
      <c r="UUM10"/>
      <c r="UUN10"/>
      <c r="UUO10"/>
      <c r="UUP10"/>
      <c r="UUQ10"/>
      <c r="UUR10"/>
      <c r="UUS10"/>
      <c r="UUT10"/>
      <c r="UUU10"/>
      <c r="UUV10"/>
      <c r="UUW10"/>
      <c r="UUX10"/>
      <c r="UUY10"/>
      <c r="UUZ10"/>
      <c r="UVA10"/>
      <c r="UVB10"/>
      <c r="UVC10"/>
      <c r="UVD10"/>
      <c r="UVE10"/>
      <c r="UVF10"/>
      <c r="UVG10"/>
      <c r="UVH10"/>
      <c r="UVI10"/>
      <c r="UVJ10"/>
      <c r="UVK10"/>
      <c r="UVL10"/>
      <c r="UVM10"/>
      <c r="UVN10"/>
      <c r="UVO10"/>
      <c r="UVP10"/>
      <c r="UVQ10"/>
      <c r="UVR10"/>
      <c r="UVS10"/>
      <c r="UVT10"/>
      <c r="UVU10"/>
      <c r="UVV10"/>
      <c r="UVW10"/>
      <c r="UVX10"/>
      <c r="UVY10"/>
      <c r="UVZ10"/>
      <c r="UWA10"/>
      <c r="UWB10"/>
      <c r="UWC10"/>
      <c r="UWD10"/>
      <c r="UWE10"/>
      <c r="UWF10"/>
      <c r="UWG10"/>
      <c r="UWH10"/>
      <c r="UWI10"/>
      <c r="UWJ10"/>
      <c r="UWK10"/>
      <c r="UWL10"/>
      <c r="UWM10"/>
      <c r="UWN10"/>
      <c r="UWO10"/>
      <c r="UWP10"/>
      <c r="UWQ10"/>
      <c r="UWR10"/>
      <c r="UWS10"/>
      <c r="UWT10"/>
      <c r="UWU10"/>
      <c r="UWV10"/>
      <c r="UWW10"/>
      <c r="UWX10"/>
      <c r="UWY10"/>
      <c r="UWZ10"/>
      <c r="UXA10"/>
      <c r="UXB10"/>
      <c r="UXC10"/>
      <c r="UXD10"/>
      <c r="UXE10"/>
      <c r="UXF10"/>
      <c r="UXG10"/>
      <c r="UXH10"/>
      <c r="UXI10"/>
      <c r="UXJ10"/>
      <c r="UXK10"/>
      <c r="UXL10"/>
      <c r="UXM10"/>
      <c r="UXN10"/>
      <c r="UXO10"/>
      <c r="UXP10"/>
      <c r="UXQ10"/>
      <c r="UXR10"/>
      <c r="UXS10"/>
      <c r="UXT10"/>
      <c r="UXU10"/>
      <c r="UXV10"/>
      <c r="UXW10"/>
      <c r="UXX10"/>
      <c r="UXY10"/>
      <c r="UXZ10"/>
      <c r="UYA10"/>
      <c r="UYB10"/>
      <c r="UYC10"/>
      <c r="UYD10"/>
      <c r="UYE10"/>
      <c r="UYF10"/>
      <c r="UYG10"/>
      <c r="UYH10"/>
      <c r="UYI10"/>
      <c r="UYJ10"/>
      <c r="UYK10"/>
      <c r="UYL10"/>
      <c r="UYM10"/>
      <c r="UYN10"/>
      <c r="UYO10"/>
      <c r="UYP10"/>
      <c r="UYQ10"/>
      <c r="UYR10"/>
      <c r="UYS10"/>
      <c r="UYT10"/>
      <c r="UYU10"/>
      <c r="UYV10"/>
      <c r="UYW10"/>
      <c r="UYX10"/>
      <c r="UYY10"/>
      <c r="UYZ10"/>
      <c r="UZA10"/>
      <c r="UZB10"/>
      <c r="UZC10"/>
      <c r="UZD10"/>
      <c r="UZE10"/>
      <c r="UZF10"/>
      <c r="UZG10"/>
      <c r="UZH10"/>
      <c r="UZI10"/>
      <c r="UZJ10"/>
      <c r="UZK10"/>
      <c r="UZL10"/>
      <c r="UZM10"/>
      <c r="UZN10"/>
      <c r="UZO10"/>
      <c r="UZP10"/>
      <c r="UZQ10"/>
      <c r="UZR10"/>
      <c r="UZS10"/>
      <c r="UZT10"/>
      <c r="UZU10"/>
      <c r="UZV10"/>
      <c r="UZW10"/>
      <c r="UZX10"/>
      <c r="UZY10"/>
      <c r="UZZ10"/>
      <c r="VAA10"/>
      <c r="VAB10"/>
      <c r="VAC10"/>
      <c r="VAD10"/>
      <c r="VAE10"/>
      <c r="VAF10"/>
      <c r="VAG10"/>
      <c r="VAH10"/>
      <c r="VAI10"/>
      <c r="VAJ10"/>
      <c r="VAK10"/>
      <c r="VAL10"/>
      <c r="VAM10"/>
      <c r="VAN10"/>
      <c r="VAO10"/>
      <c r="VAP10"/>
      <c r="VAQ10"/>
      <c r="VAR10"/>
      <c r="VAS10"/>
      <c r="VAT10"/>
      <c r="VAU10"/>
      <c r="VAV10"/>
      <c r="VAW10"/>
      <c r="VAX10"/>
      <c r="VAY10"/>
      <c r="VAZ10"/>
      <c r="VBA10"/>
      <c r="VBB10"/>
      <c r="VBC10"/>
      <c r="VBD10"/>
      <c r="VBE10"/>
      <c r="VBF10"/>
      <c r="VBG10"/>
      <c r="VBH10"/>
      <c r="VBI10"/>
      <c r="VBJ10"/>
      <c r="VBK10"/>
      <c r="VBL10"/>
      <c r="VBM10"/>
      <c r="VBN10"/>
      <c r="VBO10"/>
      <c r="VBP10"/>
      <c r="VBQ10"/>
      <c r="VBR10"/>
      <c r="VBS10"/>
      <c r="VBT10"/>
      <c r="VBU10"/>
      <c r="VBV10"/>
      <c r="VBW10"/>
      <c r="VBX10"/>
      <c r="VBY10"/>
      <c r="VBZ10"/>
      <c r="VCA10"/>
      <c r="VCB10"/>
      <c r="VCC10"/>
      <c r="VCD10"/>
      <c r="VCE10"/>
      <c r="VCF10"/>
      <c r="VCG10"/>
      <c r="VCH10"/>
      <c r="VCI10"/>
      <c r="VCJ10"/>
      <c r="VCK10"/>
      <c r="VCL10"/>
      <c r="VCM10"/>
      <c r="VCN10"/>
      <c r="VCO10"/>
      <c r="VCP10"/>
      <c r="VCQ10"/>
      <c r="VCR10"/>
      <c r="VCS10"/>
      <c r="VCT10"/>
      <c r="VCU10"/>
      <c r="VCV10"/>
      <c r="VCW10"/>
      <c r="VCX10"/>
      <c r="VCY10"/>
      <c r="VCZ10"/>
      <c r="VDA10"/>
      <c r="VDB10"/>
      <c r="VDC10"/>
      <c r="VDD10"/>
      <c r="VDE10"/>
      <c r="VDF10"/>
      <c r="VDG10"/>
      <c r="VDH10"/>
      <c r="VDI10"/>
      <c r="VDJ10"/>
      <c r="VDK10"/>
      <c r="VDL10"/>
      <c r="VDM10"/>
      <c r="VDN10"/>
      <c r="VDO10"/>
      <c r="VDP10"/>
      <c r="VDQ10"/>
      <c r="VDR10"/>
      <c r="VDS10"/>
      <c r="VDT10"/>
      <c r="VDU10"/>
      <c r="VDV10"/>
      <c r="VDW10"/>
      <c r="VDX10"/>
      <c r="VDY10"/>
      <c r="VDZ10"/>
      <c r="VEA10"/>
      <c r="VEB10"/>
      <c r="VEC10"/>
      <c r="VED10"/>
      <c r="VEE10"/>
      <c r="VEF10"/>
      <c r="VEG10"/>
      <c r="VEH10"/>
      <c r="VEI10"/>
      <c r="VEJ10"/>
      <c r="VEK10"/>
      <c r="VEL10"/>
      <c r="VEM10"/>
      <c r="VEN10"/>
      <c r="VEO10"/>
      <c r="VEP10"/>
      <c r="VEQ10"/>
      <c r="VER10"/>
      <c r="VES10"/>
      <c r="VET10"/>
      <c r="VEU10"/>
      <c r="VEV10"/>
      <c r="VEW10"/>
      <c r="VEX10"/>
      <c r="VEY10"/>
      <c r="VEZ10"/>
      <c r="VFA10"/>
      <c r="VFB10"/>
      <c r="VFC10"/>
      <c r="VFD10"/>
      <c r="VFE10"/>
      <c r="VFF10"/>
      <c r="VFG10"/>
      <c r="VFH10"/>
      <c r="VFI10"/>
      <c r="VFJ10"/>
      <c r="VFK10"/>
      <c r="VFL10"/>
      <c r="VFM10"/>
      <c r="VFN10"/>
      <c r="VFO10"/>
      <c r="VFP10"/>
      <c r="VFQ10"/>
      <c r="VFR10"/>
      <c r="VFS10"/>
      <c r="VFT10"/>
      <c r="VFU10"/>
      <c r="VFV10"/>
      <c r="VFW10"/>
      <c r="VFX10"/>
      <c r="VFY10"/>
      <c r="VFZ10"/>
      <c r="VGA10"/>
      <c r="VGB10"/>
      <c r="VGC10"/>
      <c r="VGD10"/>
      <c r="VGE10"/>
      <c r="VGF10"/>
      <c r="VGG10"/>
      <c r="VGH10"/>
      <c r="VGI10"/>
      <c r="VGJ10"/>
      <c r="VGK10"/>
      <c r="VGL10"/>
      <c r="VGM10"/>
      <c r="VGN10"/>
      <c r="VGO10"/>
      <c r="VGP10"/>
      <c r="VGQ10"/>
      <c r="VGR10"/>
      <c r="VGS10"/>
      <c r="VGT10"/>
      <c r="VGU10"/>
      <c r="VGV10"/>
      <c r="VGW10"/>
      <c r="VGX10"/>
      <c r="VGY10"/>
      <c r="VGZ10"/>
      <c r="VHA10"/>
      <c r="VHB10"/>
      <c r="VHC10"/>
      <c r="VHD10"/>
      <c r="VHE10"/>
      <c r="VHF10"/>
      <c r="VHG10"/>
      <c r="VHH10"/>
      <c r="VHI10"/>
      <c r="VHJ10"/>
      <c r="VHK10"/>
      <c r="VHL10"/>
      <c r="VHM10"/>
      <c r="VHN10"/>
      <c r="VHO10"/>
      <c r="VHP10"/>
      <c r="VHQ10"/>
      <c r="VHR10"/>
      <c r="VHS10"/>
      <c r="VHT10"/>
      <c r="VHU10"/>
      <c r="VHV10"/>
      <c r="VHW10"/>
      <c r="VHX10"/>
      <c r="VHY10"/>
      <c r="VHZ10"/>
      <c r="VIA10"/>
      <c r="VIB10"/>
      <c r="VIC10"/>
      <c r="VID10"/>
      <c r="VIE10"/>
      <c r="VIF10"/>
      <c r="VIG10"/>
      <c r="VIH10"/>
      <c r="VII10"/>
      <c r="VIJ10"/>
      <c r="VIK10"/>
      <c r="VIL10"/>
      <c r="VIM10"/>
      <c r="VIN10"/>
      <c r="VIO10"/>
      <c r="VIP10"/>
      <c r="VIQ10"/>
      <c r="VIR10"/>
      <c r="VIS10"/>
      <c r="VIT10"/>
      <c r="VIU10"/>
      <c r="VIV10"/>
      <c r="VIW10"/>
      <c r="VIX10"/>
      <c r="VIY10"/>
      <c r="VIZ10"/>
      <c r="VJA10"/>
      <c r="VJB10"/>
      <c r="VJC10"/>
      <c r="VJD10"/>
      <c r="VJE10"/>
      <c r="VJF10"/>
      <c r="VJG10"/>
      <c r="VJH10"/>
      <c r="VJI10"/>
      <c r="VJJ10"/>
      <c r="VJK10"/>
      <c r="VJL10"/>
      <c r="VJM10"/>
      <c r="VJN10"/>
      <c r="VJO10"/>
      <c r="VJP10"/>
      <c r="VJQ10"/>
      <c r="VJR10"/>
      <c r="VJS10"/>
      <c r="VJT10"/>
      <c r="VJU10"/>
      <c r="VJV10"/>
      <c r="VJW10"/>
      <c r="VJX10"/>
      <c r="VJY10"/>
      <c r="VJZ10"/>
      <c r="VKA10"/>
      <c r="VKB10"/>
      <c r="VKC10"/>
      <c r="VKD10"/>
      <c r="VKE10"/>
      <c r="VKF10"/>
      <c r="VKG10"/>
      <c r="VKH10"/>
      <c r="VKI10"/>
      <c r="VKJ10"/>
      <c r="VKK10"/>
      <c r="VKL10"/>
      <c r="VKM10"/>
      <c r="VKN10"/>
      <c r="VKO10"/>
      <c r="VKP10"/>
      <c r="VKQ10"/>
      <c r="VKR10"/>
      <c r="VKS10"/>
      <c r="VKT10"/>
      <c r="VKU10"/>
      <c r="VKV10"/>
      <c r="VKW10"/>
      <c r="VKX10"/>
      <c r="VKY10"/>
      <c r="VKZ10"/>
      <c r="VLA10"/>
      <c r="VLB10"/>
      <c r="VLC10"/>
      <c r="VLD10"/>
      <c r="VLE10"/>
      <c r="VLF10"/>
      <c r="VLG10"/>
      <c r="VLH10"/>
      <c r="VLI10"/>
      <c r="VLJ10"/>
      <c r="VLK10"/>
      <c r="VLL10"/>
      <c r="VLM10"/>
      <c r="VLN10"/>
      <c r="VLO10"/>
      <c r="VLP10"/>
      <c r="VLQ10"/>
      <c r="VLR10"/>
      <c r="VLS10"/>
      <c r="VLT10"/>
      <c r="VLU10"/>
      <c r="VLV10"/>
      <c r="VLW10"/>
      <c r="VLX10"/>
      <c r="VLY10"/>
      <c r="VLZ10"/>
      <c r="VMA10"/>
      <c r="VMB10"/>
      <c r="VMC10"/>
      <c r="VMD10"/>
      <c r="VME10"/>
      <c r="VMF10"/>
      <c r="VMG10"/>
      <c r="VMH10"/>
      <c r="VMI10"/>
      <c r="VMJ10"/>
      <c r="VMK10"/>
      <c r="VML10"/>
      <c r="VMM10"/>
      <c r="VMN10"/>
      <c r="VMO10"/>
      <c r="VMP10"/>
      <c r="VMQ10"/>
      <c r="VMR10"/>
      <c r="VMS10"/>
      <c r="VMT10"/>
      <c r="VMU10"/>
      <c r="VMV10"/>
      <c r="VMW10"/>
      <c r="VMX10"/>
      <c r="VMY10"/>
      <c r="VMZ10"/>
      <c r="VNA10"/>
      <c r="VNB10"/>
      <c r="VNC10"/>
      <c r="VND10"/>
      <c r="VNE10"/>
      <c r="VNF10"/>
      <c r="VNG10"/>
      <c r="VNH10"/>
      <c r="VNI10"/>
      <c r="VNJ10"/>
      <c r="VNK10"/>
      <c r="VNL10"/>
      <c r="VNM10"/>
      <c r="VNN10"/>
      <c r="VNO10"/>
      <c r="VNP10"/>
      <c r="VNQ10"/>
      <c r="VNR10"/>
      <c r="VNS10"/>
      <c r="VNT10"/>
      <c r="VNU10"/>
      <c r="VNV10"/>
      <c r="VNW10"/>
      <c r="VNX10"/>
      <c r="VNY10"/>
      <c r="VNZ10"/>
      <c r="VOA10"/>
      <c r="VOB10"/>
      <c r="VOC10"/>
      <c r="VOD10"/>
      <c r="VOE10"/>
      <c r="VOF10"/>
      <c r="VOG10"/>
      <c r="VOH10"/>
      <c r="VOI10"/>
      <c r="VOJ10"/>
      <c r="VOK10"/>
      <c r="VOL10"/>
      <c r="VOM10"/>
      <c r="VON10"/>
      <c r="VOO10"/>
      <c r="VOP10"/>
      <c r="VOQ10"/>
      <c r="VOR10"/>
      <c r="VOS10"/>
      <c r="VOT10"/>
      <c r="VOU10"/>
      <c r="VOV10"/>
      <c r="VOW10"/>
      <c r="VOX10"/>
      <c r="VOY10"/>
      <c r="VOZ10"/>
      <c r="VPA10"/>
      <c r="VPB10"/>
      <c r="VPC10"/>
      <c r="VPD10"/>
      <c r="VPE10"/>
      <c r="VPF10"/>
      <c r="VPG10"/>
      <c r="VPH10"/>
      <c r="VPI10"/>
      <c r="VPJ10"/>
      <c r="VPK10"/>
      <c r="VPL10"/>
      <c r="VPM10"/>
      <c r="VPN10"/>
      <c r="VPO10"/>
      <c r="VPP10"/>
      <c r="VPQ10"/>
      <c r="VPR10"/>
      <c r="VPS10"/>
      <c r="VPT10"/>
      <c r="VPU10"/>
      <c r="VPV10"/>
      <c r="VPW10"/>
      <c r="VPX10"/>
      <c r="VPY10"/>
      <c r="VPZ10"/>
      <c r="VQA10"/>
      <c r="VQB10"/>
      <c r="VQC10"/>
      <c r="VQD10"/>
      <c r="VQE10"/>
      <c r="VQF10"/>
      <c r="VQG10"/>
      <c r="VQH10"/>
      <c r="VQI10"/>
      <c r="VQJ10"/>
      <c r="VQK10"/>
      <c r="VQL10"/>
      <c r="VQM10"/>
      <c r="VQN10"/>
      <c r="VQO10"/>
      <c r="VQP10"/>
      <c r="VQQ10"/>
      <c r="VQR10"/>
      <c r="VQS10"/>
      <c r="VQT10"/>
      <c r="VQU10"/>
      <c r="VQV10"/>
      <c r="VQW10"/>
      <c r="VQX10"/>
      <c r="VQY10"/>
      <c r="VQZ10"/>
      <c r="VRA10"/>
      <c r="VRB10"/>
      <c r="VRC10"/>
      <c r="VRD10"/>
      <c r="VRE10"/>
      <c r="VRF10"/>
      <c r="VRG10"/>
      <c r="VRH10"/>
      <c r="VRI10"/>
      <c r="VRJ10"/>
      <c r="VRK10"/>
      <c r="VRL10"/>
      <c r="VRM10"/>
      <c r="VRN10"/>
      <c r="VRO10"/>
      <c r="VRP10"/>
      <c r="VRQ10"/>
      <c r="VRR10"/>
      <c r="VRS10"/>
      <c r="VRT10"/>
      <c r="VRU10"/>
      <c r="VRV10"/>
      <c r="VRW10"/>
      <c r="VRX10"/>
      <c r="VRY10"/>
      <c r="VRZ10"/>
      <c r="VSA10"/>
      <c r="VSB10"/>
      <c r="VSC10"/>
      <c r="VSD10"/>
      <c r="VSE10"/>
      <c r="VSF10"/>
      <c r="VSG10"/>
      <c r="VSH10"/>
      <c r="VSI10"/>
      <c r="VSJ10"/>
      <c r="VSK10"/>
      <c r="VSL10"/>
      <c r="VSM10"/>
      <c r="VSN10"/>
      <c r="VSO10"/>
      <c r="VSP10"/>
      <c r="VSQ10"/>
      <c r="VSR10"/>
      <c r="VSS10"/>
      <c r="VST10"/>
      <c r="VSU10"/>
      <c r="VSV10"/>
      <c r="VSW10"/>
      <c r="VSX10"/>
      <c r="VSY10"/>
      <c r="VSZ10"/>
      <c r="VTA10"/>
      <c r="VTB10"/>
      <c r="VTC10"/>
      <c r="VTD10"/>
      <c r="VTE10"/>
      <c r="VTF10"/>
      <c r="VTG10"/>
      <c r="VTH10"/>
      <c r="VTI10"/>
      <c r="VTJ10"/>
      <c r="VTK10"/>
      <c r="VTL10"/>
      <c r="VTM10"/>
      <c r="VTN10"/>
      <c r="VTO10"/>
      <c r="VTP10"/>
      <c r="VTQ10"/>
      <c r="VTR10"/>
      <c r="VTS10"/>
      <c r="VTT10"/>
      <c r="VTU10"/>
      <c r="VTV10"/>
      <c r="VTW10"/>
      <c r="VTX10"/>
      <c r="VTY10"/>
      <c r="VTZ10"/>
      <c r="VUA10"/>
      <c r="VUB10"/>
      <c r="VUC10"/>
      <c r="VUD10"/>
      <c r="VUE10"/>
      <c r="VUF10"/>
      <c r="VUG10"/>
      <c r="VUH10"/>
      <c r="VUI10"/>
      <c r="VUJ10"/>
      <c r="VUK10"/>
      <c r="VUL10"/>
      <c r="VUM10"/>
      <c r="VUN10"/>
      <c r="VUO10"/>
      <c r="VUP10"/>
      <c r="VUQ10"/>
      <c r="VUR10"/>
      <c r="VUS10"/>
      <c r="VUT10"/>
      <c r="VUU10"/>
      <c r="VUV10"/>
      <c r="VUW10"/>
      <c r="VUX10"/>
      <c r="VUY10"/>
      <c r="VUZ10"/>
      <c r="VVA10"/>
      <c r="VVB10"/>
      <c r="VVC10"/>
      <c r="VVD10"/>
      <c r="VVE10"/>
      <c r="VVF10"/>
      <c r="VVG10"/>
      <c r="VVH10"/>
      <c r="VVI10"/>
      <c r="VVJ10"/>
      <c r="VVK10"/>
      <c r="VVL10"/>
      <c r="VVM10"/>
      <c r="VVN10"/>
      <c r="VVO10"/>
      <c r="VVP10"/>
      <c r="VVQ10"/>
      <c r="VVR10"/>
      <c r="VVS10"/>
      <c r="VVT10"/>
      <c r="VVU10"/>
      <c r="VVV10"/>
      <c r="VVW10"/>
      <c r="VVX10"/>
      <c r="VVY10"/>
      <c r="VVZ10"/>
      <c r="VWA10"/>
      <c r="VWB10"/>
      <c r="VWC10"/>
      <c r="VWD10"/>
      <c r="VWE10"/>
      <c r="VWF10"/>
      <c r="VWG10"/>
      <c r="VWH10"/>
      <c r="VWI10"/>
      <c r="VWJ10"/>
      <c r="VWK10"/>
      <c r="VWL10"/>
      <c r="VWM10"/>
      <c r="VWN10"/>
      <c r="VWO10"/>
      <c r="VWP10"/>
      <c r="VWQ10"/>
      <c r="VWR10"/>
      <c r="VWS10"/>
      <c r="VWT10"/>
      <c r="VWU10"/>
      <c r="VWV10"/>
      <c r="VWW10"/>
      <c r="VWX10"/>
      <c r="VWY10"/>
      <c r="VWZ10"/>
      <c r="VXA10"/>
      <c r="VXB10"/>
      <c r="VXC10"/>
      <c r="VXD10"/>
      <c r="VXE10"/>
      <c r="VXF10"/>
      <c r="VXG10"/>
      <c r="VXH10"/>
      <c r="VXI10"/>
      <c r="VXJ10"/>
      <c r="VXK10"/>
      <c r="VXL10"/>
      <c r="VXM10"/>
      <c r="VXN10"/>
      <c r="VXO10"/>
      <c r="VXP10"/>
      <c r="VXQ10"/>
      <c r="VXR10"/>
      <c r="VXS10"/>
      <c r="VXT10"/>
      <c r="VXU10"/>
      <c r="VXV10"/>
      <c r="VXW10"/>
      <c r="VXX10"/>
      <c r="VXY10"/>
      <c r="VXZ10"/>
      <c r="VYA10"/>
      <c r="VYB10"/>
      <c r="VYC10"/>
      <c r="VYD10"/>
      <c r="VYE10"/>
      <c r="VYF10"/>
      <c r="VYG10"/>
      <c r="VYH10"/>
      <c r="VYI10"/>
      <c r="VYJ10"/>
      <c r="VYK10"/>
      <c r="VYL10"/>
      <c r="VYM10"/>
      <c r="VYN10"/>
      <c r="VYO10"/>
      <c r="VYP10"/>
      <c r="VYQ10"/>
      <c r="VYR10"/>
      <c r="VYS10"/>
      <c r="VYT10"/>
      <c r="VYU10"/>
      <c r="VYV10"/>
      <c r="VYW10"/>
      <c r="VYX10"/>
      <c r="VYY10"/>
      <c r="VYZ10"/>
      <c r="VZA10"/>
      <c r="VZB10"/>
      <c r="VZC10"/>
      <c r="VZD10"/>
      <c r="VZE10"/>
      <c r="VZF10"/>
      <c r="VZG10"/>
      <c r="VZH10"/>
      <c r="VZI10"/>
      <c r="VZJ10"/>
      <c r="VZK10"/>
      <c r="VZL10"/>
      <c r="VZM10"/>
      <c r="VZN10"/>
      <c r="VZO10"/>
      <c r="VZP10"/>
      <c r="VZQ10"/>
      <c r="VZR10"/>
      <c r="VZS10"/>
      <c r="VZT10"/>
      <c r="VZU10"/>
      <c r="VZV10"/>
      <c r="VZW10"/>
      <c r="VZX10"/>
      <c r="VZY10"/>
      <c r="VZZ10"/>
      <c r="WAA10"/>
      <c r="WAB10"/>
      <c r="WAC10"/>
      <c r="WAD10"/>
      <c r="WAE10"/>
      <c r="WAF10"/>
      <c r="WAG10"/>
      <c r="WAH10"/>
      <c r="WAI10"/>
      <c r="WAJ10"/>
      <c r="WAK10"/>
      <c r="WAL10"/>
      <c r="WAM10"/>
      <c r="WAN10"/>
      <c r="WAO10"/>
      <c r="WAP10"/>
      <c r="WAQ10"/>
      <c r="WAR10"/>
      <c r="WAS10"/>
      <c r="WAT10"/>
      <c r="WAU10"/>
      <c r="WAV10"/>
      <c r="WAW10"/>
      <c r="WAX10"/>
      <c r="WAY10"/>
      <c r="WAZ10"/>
      <c r="WBA10"/>
      <c r="WBB10"/>
      <c r="WBC10"/>
      <c r="WBD10"/>
      <c r="WBE10"/>
      <c r="WBF10"/>
      <c r="WBG10"/>
      <c r="WBH10"/>
      <c r="WBI10"/>
      <c r="WBJ10"/>
      <c r="WBK10"/>
      <c r="WBL10"/>
      <c r="WBM10"/>
      <c r="WBN10"/>
      <c r="WBO10"/>
      <c r="WBP10"/>
      <c r="WBQ10"/>
      <c r="WBR10"/>
      <c r="WBS10"/>
      <c r="WBT10"/>
      <c r="WBU10"/>
      <c r="WBV10"/>
      <c r="WBW10"/>
      <c r="WBX10"/>
      <c r="WBY10"/>
      <c r="WBZ10"/>
      <c r="WCA10"/>
      <c r="WCB10"/>
      <c r="WCC10"/>
      <c r="WCD10"/>
      <c r="WCE10"/>
      <c r="WCF10"/>
      <c r="WCG10"/>
      <c r="WCH10"/>
      <c r="WCI10"/>
      <c r="WCJ10"/>
      <c r="WCK10"/>
      <c r="WCL10"/>
      <c r="WCM10"/>
      <c r="WCN10"/>
      <c r="WCO10"/>
      <c r="WCP10"/>
      <c r="WCQ10"/>
      <c r="WCR10"/>
      <c r="WCS10"/>
      <c r="WCT10"/>
      <c r="WCU10"/>
      <c r="WCV10"/>
      <c r="WCW10"/>
      <c r="WCX10"/>
      <c r="WCY10"/>
      <c r="WCZ10"/>
      <c r="WDA10"/>
      <c r="WDB10"/>
      <c r="WDC10"/>
      <c r="WDD10"/>
      <c r="WDE10"/>
      <c r="WDF10"/>
      <c r="WDG10"/>
      <c r="WDH10"/>
      <c r="WDI10"/>
      <c r="WDJ10"/>
      <c r="WDK10"/>
      <c r="WDL10"/>
      <c r="WDM10"/>
      <c r="WDN10"/>
      <c r="WDO10"/>
      <c r="WDP10"/>
      <c r="WDQ10"/>
      <c r="WDR10"/>
      <c r="WDS10"/>
      <c r="WDT10"/>
      <c r="WDU10"/>
      <c r="WDV10"/>
      <c r="WDW10"/>
      <c r="WDX10"/>
      <c r="WDY10"/>
      <c r="WDZ10"/>
      <c r="WEA10"/>
      <c r="WEB10"/>
      <c r="WEC10"/>
      <c r="WED10"/>
      <c r="WEE10"/>
      <c r="WEF10"/>
      <c r="WEG10"/>
      <c r="WEH10"/>
      <c r="WEI10"/>
      <c r="WEJ10"/>
      <c r="WEK10"/>
      <c r="WEL10"/>
      <c r="WEM10"/>
      <c r="WEN10"/>
      <c r="WEO10"/>
      <c r="WEP10"/>
      <c r="WEQ10"/>
      <c r="WER10"/>
      <c r="WES10"/>
      <c r="WET10"/>
      <c r="WEU10"/>
      <c r="WEV10"/>
      <c r="WEW10"/>
      <c r="WEX10"/>
      <c r="WEY10"/>
      <c r="WEZ10"/>
      <c r="WFA10"/>
      <c r="WFB10"/>
      <c r="WFC10"/>
      <c r="WFD10"/>
      <c r="WFE10"/>
      <c r="WFF10"/>
      <c r="WFG10"/>
      <c r="WFH10"/>
      <c r="WFI10"/>
      <c r="WFJ10"/>
      <c r="WFK10"/>
      <c r="WFL10"/>
      <c r="WFM10"/>
      <c r="WFN10"/>
      <c r="WFO10"/>
      <c r="WFP10"/>
      <c r="WFQ10"/>
      <c r="WFR10"/>
      <c r="WFS10"/>
      <c r="WFT10"/>
      <c r="WFU10"/>
      <c r="WFV10"/>
      <c r="WFW10"/>
      <c r="WFX10"/>
      <c r="WFY10"/>
      <c r="WFZ10"/>
      <c r="WGA10"/>
      <c r="WGB10"/>
      <c r="WGC10"/>
      <c r="WGD10"/>
      <c r="WGE10"/>
      <c r="WGF10"/>
      <c r="WGG10"/>
      <c r="WGH10"/>
      <c r="WGI10"/>
      <c r="WGJ10"/>
      <c r="WGK10"/>
      <c r="WGL10"/>
      <c r="WGM10"/>
      <c r="WGN10"/>
      <c r="WGO10"/>
      <c r="WGP10"/>
      <c r="WGQ10"/>
      <c r="WGR10"/>
      <c r="WGS10"/>
      <c r="WGT10"/>
      <c r="WGU10"/>
      <c r="WGV10"/>
      <c r="WGW10"/>
      <c r="WGX10"/>
      <c r="WGY10"/>
      <c r="WGZ10"/>
      <c r="WHA10"/>
      <c r="WHB10"/>
      <c r="WHC10"/>
      <c r="WHD10"/>
      <c r="WHE10"/>
      <c r="WHF10"/>
      <c r="WHG10"/>
      <c r="WHH10"/>
      <c r="WHI10"/>
      <c r="WHJ10"/>
      <c r="WHK10"/>
      <c r="WHL10"/>
      <c r="WHM10"/>
      <c r="WHN10"/>
      <c r="WHO10"/>
      <c r="WHP10"/>
      <c r="WHQ10"/>
      <c r="WHR10"/>
      <c r="WHS10"/>
      <c r="WHT10"/>
      <c r="WHU10"/>
      <c r="WHV10"/>
      <c r="WHW10"/>
      <c r="WHX10"/>
      <c r="WHY10"/>
      <c r="WHZ10"/>
      <c r="WIA10"/>
      <c r="WIB10"/>
      <c r="WIC10"/>
      <c r="WID10"/>
      <c r="WIE10"/>
      <c r="WIF10"/>
      <c r="WIG10"/>
      <c r="WIH10"/>
      <c r="WII10"/>
      <c r="WIJ10"/>
      <c r="WIK10"/>
      <c r="WIL10"/>
      <c r="WIM10"/>
      <c r="WIN10"/>
      <c r="WIO10"/>
      <c r="WIP10"/>
      <c r="WIQ10"/>
      <c r="WIR10"/>
      <c r="WIS10"/>
      <c r="WIT10"/>
      <c r="WIU10"/>
      <c r="WIV10"/>
      <c r="WIW10"/>
      <c r="WIX10"/>
      <c r="WIY10"/>
      <c r="WIZ10"/>
      <c r="WJA10"/>
      <c r="WJB10"/>
      <c r="WJC10"/>
      <c r="WJD10"/>
      <c r="WJE10"/>
      <c r="WJF10"/>
      <c r="WJG10"/>
      <c r="WJH10"/>
      <c r="WJI10"/>
      <c r="WJJ10"/>
      <c r="WJK10"/>
      <c r="WJL10"/>
      <c r="WJM10"/>
      <c r="WJN10"/>
      <c r="WJO10"/>
      <c r="WJP10"/>
      <c r="WJQ10"/>
      <c r="WJR10"/>
      <c r="WJS10"/>
      <c r="WJT10"/>
      <c r="WJU10"/>
      <c r="WJV10"/>
      <c r="WJW10"/>
      <c r="WJX10"/>
      <c r="WJY10"/>
      <c r="WJZ10"/>
      <c r="WKA10"/>
      <c r="WKB10"/>
      <c r="WKC10"/>
      <c r="WKD10"/>
      <c r="WKE10"/>
      <c r="WKF10"/>
      <c r="WKG10"/>
      <c r="WKH10"/>
      <c r="WKI10"/>
      <c r="WKJ10"/>
      <c r="WKK10"/>
      <c r="WKL10"/>
      <c r="WKM10"/>
      <c r="WKN10"/>
      <c r="WKO10"/>
      <c r="WKP10"/>
      <c r="WKQ10"/>
      <c r="WKR10"/>
      <c r="WKS10"/>
      <c r="WKT10"/>
      <c r="WKU10"/>
      <c r="WKV10"/>
      <c r="WKW10"/>
      <c r="WKX10"/>
      <c r="WKY10"/>
      <c r="WKZ10"/>
      <c r="WLA10"/>
      <c r="WLB10"/>
      <c r="WLC10"/>
      <c r="WLD10"/>
      <c r="WLE10"/>
      <c r="WLF10"/>
      <c r="WLG10"/>
      <c r="WLH10"/>
      <c r="WLI10"/>
      <c r="WLJ10"/>
      <c r="WLK10"/>
      <c r="WLL10"/>
      <c r="WLM10"/>
      <c r="WLN10"/>
      <c r="WLO10"/>
      <c r="WLP10"/>
      <c r="WLQ10"/>
      <c r="WLR10"/>
      <c r="WLS10"/>
      <c r="WLT10"/>
      <c r="WLU10"/>
      <c r="WLV10"/>
      <c r="WLW10"/>
      <c r="WLX10"/>
      <c r="WLY10"/>
      <c r="WLZ10"/>
      <c r="WMA10"/>
      <c r="WMB10"/>
      <c r="WMC10"/>
      <c r="WMD10"/>
      <c r="WME10"/>
      <c r="WMF10"/>
      <c r="WMG10"/>
      <c r="WMH10"/>
      <c r="WMI10"/>
      <c r="WMJ10"/>
      <c r="WMK10"/>
      <c r="WML10"/>
      <c r="WMM10"/>
      <c r="WMN10"/>
      <c r="WMO10"/>
      <c r="WMP10"/>
      <c r="WMQ10"/>
      <c r="WMR10"/>
      <c r="WMS10"/>
      <c r="WMT10"/>
      <c r="WMU10"/>
      <c r="WMV10"/>
      <c r="WMW10"/>
      <c r="WMX10"/>
      <c r="WMY10"/>
      <c r="WMZ10"/>
      <c r="WNA10"/>
      <c r="WNB10"/>
      <c r="WNC10"/>
      <c r="WND10"/>
      <c r="WNE10"/>
      <c r="WNF10"/>
      <c r="WNG10"/>
      <c r="WNH10"/>
      <c r="WNI10"/>
      <c r="WNJ10"/>
      <c r="WNK10"/>
      <c r="WNL10"/>
      <c r="WNM10"/>
      <c r="WNN10"/>
      <c r="WNO10"/>
      <c r="WNP10"/>
      <c r="WNQ10"/>
      <c r="WNR10"/>
      <c r="WNS10"/>
      <c r="WNT10"/>
      <c r="WNU10"/>
      <c r="WNV10"/>
      <c r="WNW10"/>
      <c r="WNX10"/>
      <c r="WNY10"/>
      <c r="WNZ10"/>
      <c r="WOA10"/>
      <c r="WOB10"/>
      <c r="WOC10"/>
      <c r="WOD10"/>
      <c r="WOE10"/>
      <c r="WOF10"/>
      <c r="WOG10"/>
      <c r="WOH10"/>
      <c r="WOI10"/>
      <c r="WOJ10"/>
      <c r="WOK10"/>
      <c r="WOL10"/>
      <c r="WOM10"/>
      <c r="WON10"/>
      <c r="WOO10"/>
      <c r="WOP10"/>
      <c r="WOQ10"/>
      <c r="WOR10"/>
      <c r="WOS10"/>
      <c r="WOT10"/>
      <c r="WOU10"/>
      <c r="WOV10"/>
      <c r="WOW10"/>
      <c r="WOX10"/>
      <c r="WOY10"/>
      <c r="WOZ10"/>
      <c r="WPA10"/>
      <c r="WPB10"/>
      <c r="WPC10"/>
      <c r="WPD10"/>
      <c r="WPE10"/>
      <c r="WPF10"/>
      <c r="WPG10"/>
      <c r="WPH10"/>
      <c r="WPI10"/>
      <c r="WPJ10"/>
      <c r="WPK10"/>
      <c r="WPL10"/>
      <c r="WPM10"/>
      <c r="WPN10"/>
      <c r="WPO10"/>
      <c r="WPP10"/>
      <c r="WPQ10"/>
      <c r="WPR10"/>
      <c r="WPS10"/>
      <c r="WPT10"/>
      <c r="WPU10"/>
      <c r="WPV10"/>
      <c r="WPW10"/>
      <c r="WPX10"/>
      <c r="WPY10"/>
      <c r="WPZ10"/>
      <c r="WQA10"/>
      <c r="WQB10"/>
      <c r="WQC10"/>
      <c r="WQD10"/>
      <c r="WQE10"/>
      <c r="WQF10"/>
      <c r="WQG10"/>
      <c r="WQH10"/>
      <c r="WQI10"/>
      <c r="WQJ10"/>
      <c r="WQK10"/>
      <c r="WQL10"/>
      <c r="WQM10"/>
      <c r="WQN10"/>
      <c r="WQO10"/>
      <c r="WQP10"/>
      <c r="WQQ10"/>
      <c r="WQR10"/>
      <c r="WQS10"/>
      <c r="WQT10"/>
      <c r="WQU10"/>
      <c r="WQV10"/>
      <c r="WQW10"/>
      <c r="WQX10"/>
      <c r="WQY10"/>
      <c r="WQZ10"/>
      <c r="WRA10"/>
      <c r="WRB10"/>
      <c r="WRC10"/>
      <c r="WRD10"/>
      <c r="WRE10"/>
      <c r="WRF10"/>
      <c r="WRG10"/>
      <c r="WRH10"/>
      <c r="WRI10"/>
      <c r="WRJ10"/>
      <c r="WRK10"/>
      <c r="WRL10"/>
      <c r="WRM10"/>
      <c r="WRN10"/>
      <c r="WRO10"/>
      <c r="WRP10"/>
      <c r="WRQ10"/>
      <c r="WRR10"/>
      <c r="WRS10"/>
      <c r="WRT10"/>
      <c r="WRU10"/>
      <c r="WRV10"/>
      <c r="WRW10"/>
      <c r="WRX10"/>
      <c r="WRY10"/>
      <c r="WRZ10"/>
      <c r="WSA10"/>
      <c r="WSB10"/>
      <c r="WSC10"/>
      <c r="WSD10"/>
      <c r="WSE10"/>
      <c r="WSF10"/>
      <c r="WSG10"/>
      <c r="WSH10"/>
      <c r="WSI10"/>
      <c r="WSJ10"/>
      <c r="WSK10"/>
      <c r="WSL10"/>
      <c r="WSM10"/>
      <c r="WSN10"/>
      <c r="WSO10"/>
      <c r="WSP10"/>
      <c r="WSQ10"/>
      <c r="WSR10"/>
      <c r="WSS10"/>
      <c r="WST10"/>
      <c r="WSU10"/>
      <c r="WSV10"/>
      <c r="WSW10"/>
      <c r="WSX10"/>
      <c r="WSY10"/>
      <c r="WSZ10"/>
      <c r="WTA10"/>
      <c r="WTB10"/>
      <c r="WTC10"/>
      <c r="WTD10"/>
      <c r="WTE10"/>
      <c r="WTF10"/>
      <c r="WTG10"/>
      <c r="WTH10"/>
      <c r="WTI10"/>
      <c r="WTJ10"/>
      <c r="WTK10"/>
      <c r="WTL10"/>
      <c r="WTM10"/>
      <c r="WTN10"/>
      <c r="WTO10"/>
      <c r="WTP10"/>
      <c r="WTQ10"/>
      <c r="WTR10"/>
      <c r="WTS10"/>
      <c r="WTT10"/>
      <c r="WTU10"/>
      <c r="WTV10"/>
      <c r="WTW10"/>
      <c r="WTX10"/>
      <c r="WTY10"/>
      <c r="WTZ10"/>
      <c r="WUA10"/>
      <c r="WUB10"/>
      <c r="WUC10"/>
      <c r="WUD10"/>
      <c r="WUE10"/>
      <c r="WUF10"/>
      <c r="WUG10"/>
      <c r="WUH10"/>
      <c r="WUI10"/>
      <c r="WUJ10"/>
      <c r="WUK10"/>
      <c r="WUL10"/>
      <c r="WUM10"/>
      <c r="WUN10"/>
      <c r="WUO10"/>
      <c r="WUP10"/>
      <c r="WUQ10"/>
      <c r="WUR10"/>
      <c r="WUS10"/>
      <c r="WUT10"/>
      <c r="WUU10"/>
      <c r="WUV10"/>
      <c r="WUW10"/>
      <c r="WUX10"/>
      <c r="WUY10"/>
      <c r="WUZ10"/>
      <c r="WVA10"/>
      <c r="WVB10"/>
      <c r="WVC10"/>
      <c r="WVD10"/>
      <c r="WVE10"/>
      <c r="WVF10"/>
      <c r="WVG10"/>
      <c r="WVH10"/>
      <c r="WVI10"/>
      <c r="WVJ10"/>
      <c r="WVK10"/>
      <c r="WVL10"/>
      <c r="WVM10"/>
      <c r="WVN10"/>
      <c r="WVO10"/>
      <c r="WVP10"/>
      <c r="WVQ10"/>
      <c r="WVR10"/>
      <c r="WVS10"/>
      <c r="WVT10"/>
      <c r="WVU10"/>
      <c r="WVV10"/>
      <c r="WVW10"/>
      <c r="WVX10"/>
      <c r="WVY10"/>
      <c r="WVZ10"/>
      <c r="WWA10"/>
      <c r="WWB10"/>
      <c r="WWC10"/>
      <c r="WWD10"/>
      <c r="WWE10"/>
      <c r="WWF10"/>
      <c r="WWG10"/>
      <c r="WWH10"/>
      <c r="WWI10"/>
      <c r="WWJ10"/>
      <c r="WWK10"/>
      <c r="WWL10"/>
      <c r="WWM10"/>
      <c r="WWN10"/>
      <c r="WWO10"/>
      <c r="WWP10"/>
      <c r="WWQ10"/>
      <c r="WWR10"/>
      <c r="WWS10"/>
      <c r="WWT10"/>
      <c r="WWU10"/>
      <c r="WWV10"/>
      <c r="WWW10"/>
      <c r="WWX10"/>
      <c r="WWY10"/>
      <c r="WWZ10"/>
      <c r="WXA10"/>
      <c r="WXB10"/>
      <c r="WXC10"/>
      <c r="WXD10"/>
      <c r="WXE10"/>
      <c r="WXF10"/>
      <c r="WXG10"/>
      <c r="WXH10"/>
      <c r="WXI10"/>
      <c r="WXJ10"/>
      <c r="WXK10"/>
      <c r="WXL10"/>
      <c r="WXM10"/>
      <c r="WXN10"/>
      <c r="WXO10"/>
      <c r="WXP10"/>
      <c r="WXQ10"/>
      <c r="WXR10"/>
      <c r="WXS10"/>
      <c r="WXT10"/>
      <c r="WXU10"/>
      <c r="WXV10"/>
      <c r="WXW10"/>
      <c r="WXX10"/>
      <c r="WXY10"/>
      <c r="WXZ10"/>
      <c r="WYA10"/>
      <c r="WYB10"/>
      <c r="WYC10"/>
      <c r="WYD10"/>
      <c r="WYE10"/>
      <c r="WYF10"/>
      <c r="WYG10"/>
      <c r="WYH10"/>
      <c r="WYI10"/>
      <c r="WYJ10"/>
      <c r="WYK10"/>
      <c r="WYL10"/>
      <c r="WYM10"/>
      <c r="WYN10"/>
      <c r="WYO10"/>
      <c r="WYP10"/>
      <c r="WYQ10"/>
      <c r="WYR10"/>
      <c r="WYS10"/>
      <c r="WYT10"/>
      <c r="WYU10"/>
      <c r="WYV10"/>
      <c r="WYW10"/>
      <c r="WYX10"/>
      <c r="WYY10"/>
      <c r="WYZ10"/>
      <c r="WZA10"/>
      <c r="WZB10"/>
      <c r="WZC10"/>
      <c r="WZD10"/>
      <c r="WZE10"/>
      <c r="WZF10"/>
      <c r="WZG10"/>
      <c r="WZH10"/>
      <c r="WZI10"/>
      <c r="WZJ10"/>
      <c r="WZK10"/>
      <c r="WZL10"/>
      <c r="WZM10"/>
      <c r="WZN10"/>
      <c r="WZO10"/>
      <c r="WZP10"/>
      <c r="WZQ10"/>
      <c r="WZR10"/>
      <c r="WZS10"/>
      <c r="WZT10"/>
      <c r="WZU10"/>
      <c r="WZV10"/>
      <c r="WZW10"/>
      <c r="WZX10"/>
      <c r="WZY10"/>
      <c r="WZZ10"/>
      <c r="XAA10"/>
      <c r="XAB10"/>
      <c r="XAC10"/>
      <c r="XAD10"/>
      <c r="XAE10"/>
      <c r="XAF10"/>
      <c r="XAG10"/>
      <c r="XAH10"/>
      <c r="XAI10"/>
      <c r="XAJ10"/>
      <c r="XAK10"/>
      <c r="XAL10"/>
      <c r="XAM10"/>
      <c r="XAN10"/>
      <c r="XAO10"/>
      <c r="XAP10"/>
      <c r="XAQ10"/>
      <c r="XAR10"/>
      <c r="XAS10"/>
      <c r="XAT10"/>
      <c r="XAU10"/>
      <c r="XAV10"/>
      <c r="XAW10"/>
      <c r="XAX10"/>
      <c r="XAY10"/>
      <c r="XAZ10"/>
      <c r="XBA10"/>
      <c r="XBB10"/>
      <c r="XBC10"/>
      <c r="XBD10"/>
      <c r="XBE10"/>
      <c r="XBF10"/>
      <c r="XBG10"/>
      <c r="XBH10"/>
      <c r="XBI10"/>
      <c r="XBJ10"/>
      <c r="XBK10"/>
      <c r="XBL10"/>
      <c r="XBM10"/>
      <c r="XBN10"/>
      <c r="XBO10"/>
      <c r="XBP10"/>
      <c r="XBQ10"/>
      <c r="XBR10"/>
      <c r="XBS10"/>
      <c r="XBT10"/>
      <c r="XBU10"/>
      <c r="XBV10"/>
      <c r="XBW10"/>
      <c r="XBX10"/>
      <c r="XBY10"/>
      <c r="XBZ10"/>
      <c r="XCA10"/>
      <c r="XCB10"/>
      <c r="XCC10"/>
      <c r="XCD10"/>
      <c r="XCE10"/>
      <c r="XCF10"/>
      <c r="XCG10"/>
      <c r="XCH10"/>
    </row>
    <row r="11" spans="1:16310">
      <c r="A11" s="75" t="s">
        <v>621</v>
      </c>
      <c r="B11" s="85">
        <f>VLOOKUP($B$9,$D:$M,10,0)</f>
        <v>0</v>
      </c>
      <c r="D11">
        <v>10</v>
      </c>
      <c r="I11" s="39"/>
      <c r="J11" s="154"/>
      <c r="L11" s="39"/>
      <c r="M11" s="39"/>
      <c r="N11" s="81"/>
      <c r="S11" s="86"/>
      <c r="T11" s="86"/>
      <c r="U11" s="86"/>
      <c r="V11" s="86"/>
      <c r="W11" s="86"/>
      <c r="X11" s="86"/>
      <c r="Y11" s="86"/>
      <c r="Z11" s="86"/>
      <c r="AA11" s="86"/>
      <c r="AB11" s="86"/>
      <c r="AC11" s="86"/>
      <c r="AD11" s="86"/>
      <c r="AE11" s="86"/>
      <c r="AF11" s="86"/>
      <c r="AG11" s="86"/>
      <c r="AI11" s="39">
        <f t="shared" si="10"/>
        <v>0.92769244786561711</v>
      </c>
      <c r="AJ11" t="b">
        <f t="shared" si="9"/>
        <v>1</v>
      </c>
      <c r="AL11" s="160">
        <f t="shared" si="11"/>
        <v>16800</v>
      </c>
      <c r="AM11" s="37">
        <v>12800</v>
      </c>
      <c r="AN11" s="158">
        <v>1127.25</v>
      </c>
      <c r="AO11" s="37">
        <v>0.93</v>
      </c>
      <c r="AP11" s="160">
        <v>16800</v>
      </c>
      <c r="AQ11" s="37">
        <v>17</v>
      </c>
      <c r="AR11" t="s">
        <v>596</v>
      </c>
      <c r="AS11" s="159">
        <v>23.8</v>
      </c>
      <c r="AT11" s="37">
        <v>-7.0000000000000007E-2</v>
      </c>
      <c r="AU11" s="37">
        <v>439550</v>
      </c>
      <c r="AV11" s="37">
        <v>-2.2999999999999998</v>
      </c>
      <c r="AW11" s="37">
        <v>5.94</v>
      </c>
      <c r="AX11" s="37">
        <v>1.8000000000000001E-4</v>
      </c>
      <c r="BA11" s="37"/>
      <c r="BC11" s="154"/>
      <c r="BD11" s="154"/>
      <c r="BE11" s="154"/>
      <c r="BF11" s="154"/>
      <c r="BG11" s="154"/>
      <c r="BH11" s="154"/>
      <c r="BI11" s="154"/>
      <c r="BJ11" s="154"/>
      <c r="BK11" s="154"/>
      <c r="BL11" s="154"/>
      <c r="BM11" s="154"/>
      <c r="BN11" s="154"/>
      <c r="BO11" s="154"/>
      <c r="BP11" s="154"/>
      <c r="BQ11" s="154"/>
      <c r="BR11" s="154"/>
      <c r="BS11" s="154"/>
      <c r="BU11" s="154"/>
      <c r="BZ11" s="177">
        <f ca="1"/>
        <v>44169</v>
      </c>
      <c r="CA11" t="str">
        <f ca="1"/>
        <v>NIFTY 50</v>
      </c>
      <c r="CB11" t="str">
        <f ca="1"/>
        <v>IN</v>
      </c>
      <c r="CC11" t="str">
        <f ca="1"/>
        <v/>
      </c>
      <c r="CD11">
        <f ca="1"/>
        <v>13177.4</v>
      </c>
      <c r="CE11">
        <f ca="1"/>
        <v>13280.05</v>
      </c>
      <c r="CF11">
        <f ca="1"/>
        <v>13152.85</v>
      </c>
      <c r="CG11" t="str">
        <f ca="1"/>
        <v/>
      </c>
      <c r="CH11">
        <f ca="1"/>
        <v>13258.55</v>
      </c>
      <c r="CI11" t="str">
        <f ca="1"/>
        <v/>
      </c>
      <c r="CJ11">
        <f ca="1"/>
        <v>640514315</v>
      </c>
      <c r="CK11">
        <f ca="1"/>
        <v>364280500000</v>
      </c>
      <c r="CL11" t="str">
        <f ca="1"/>
        <v/>
      </c>
      <c r="CM11" t="str">
        <f ca="1"/>
        <v/>
      </c>
      <c r="CN11" t="str">
        <f ca="1"/>
        <v/>
      </c>
      <c r="CO11">
        <f ca="1"/>
        <v>36.46</v>
      </c>
      <c r="CP11">
        <f ca="1"/>
        <v>3.75</v>
      </c>
      <c r="CQ11">
        <f ca="1"/>
        <v>1.2</v>
      </c>
      <c r="CR11">
        <f ca="1"/>
        <v>13258.55</v>
      </c>
    </row>
    <row r="12" spans="1:16310">
      <c r="A12" s="75" t="s">
        <v>622</v>
      </c>
      <c r="B12" s="84">
        <f>VLOOKUP($B$9,$D:$O,12,0)</f>
        <v>0</v>
      </c>
      <c r="D12">
        <v>11</v>
      </c>
      <c r="I12" s="39"/>
      <c r="J12" s="154"/>
      <c r="L12" s="39"/>
      <c r="M12" s="39"/>
      <c r="N12" s="81"/>
      <c r="S12" s="86"/>
      <c r="T12" s="86"/>
      <c r="U12" s="86"/>
      <c r="V12" s="86"/>
      <c r="W12" s="86"/>
      <c r="X12" s="86"/>
      <c r="Y12" s="86"/>
      <c r="Z12" s="86"/>
      <c r="AA12" s="86"/>
      <c r="AB12" s="86"/>
      <c r="AC12" s="86"/>
      <c r="AD12" s="86"/>
      <c r="AE12" s="86"/>
      <c r="AF12" s="86"/>
      <c r="AG12" s="86"/>
      <c r="AI12" s="39">
        <f t="shared" si="10"/>
        <v>0.9304534372937886</v>
      </c>
      <c r="AJ12" t="b">
        <f t="shared" si="9"/>
        <v>1</v>
      </c>
      <c r="AL12" s="160">
        <f t="shared" si="11"/>
        <v>16850</v>
      </c>
      <c r="AM12" s="37">
        <v>600</v>
      </c>
      <c r="AN12" s="158">
        <v>1084.4000000000001</v>
      </c>
      <c r="AO12" s="37">
        <v>0.92</v>
      </c>
      <c r="AP12" s="160">
        <v>16850</v>
      </c>
      <c r="AQ12" s="37">
        <v>16.87</v>
      </c>
      <c r="AR12" t="s">
        <v>596</v>
      </c>
      <c r="AS12" s="159">
        <v>27</v>
      </c>
      <c r="AT12" s="37">
        <v>-0.08</v>
      </c>
      <c r="AU12" s="37">
        <v>17500</v>
      </c>
      <c r="AV12" s="37">
        <v>-2.48</v>
      </c>
      <c r="AW12" s="37">
        <v>6.48</v>
      </c>
      <c r="AX12" s="37">
        <v>2.0000000000000001E-4</v>
      </c>
      <c r="BA12" s="37"/>
      <c r="BC12" s="154"/>
      <c r="BD12" s="154"/>
      <c r="BE12" s="154"/>
      <c r="BF12" s="154"/>
      <c r="BG12" s="154"/>
      <c r="BH12" s="154"/>
      <c r="BI12" s="154"/>
      <c r="BJ12" s="154"/>
      <c r="BK12" s="154"/>
      <c r="BL12" s="154"/>
      <c r="BM12" s="154"/>
      <c r="BN12" s="154"/>
      <c r="BO12" s="154"/>
      <c r="BP12" s="154"/>
      <c r="BQ12" s="154"/>
      <c r="BR12" s="154"/>
      <c r="BS12" s="154"/>
      <c r="BU12" s="154"/>
      <c r="BZ12" s="177">
        <f ca="1"/>
        <v>44172</v>
      </c>
      <c r="CA12" t="str">
        <f ca="1"/>
        <v>NIFTY 50</v>
      </c>
      <c r="CB12" t="str">
        <f ca="1"/>
        <v>IN</v>
      </c>
      <c r="CC12" t="str">
        <f ca="1"/>
        <v/>
      </c>
      <c r="CD12">
        <f ca="1"/>
        <v>13264.85</v>
      </c>
      <c r="CE12">
        <f ca="1"/>
        <v>13366.65</v>
      </c>
      <c r="CF12">
        <f ca="1"/>
        <v>13241.95</v>
      </c>
      <c r="CG12" t="str">
        <f ca="1"/>
        <v/>
      </c>
      <c r="CH12">
        <f ca="1"/>
        <v>13355.75</v>
      </c>
      <c r="CI12" t="str">
        <f ca="1"/>
        <v/>
      </c>
      <c r="CJ12">
        <f ca="1"/>
        <v>591722966</v>
      </c>
      <c r="CK12">
        <f ca="1"/>
        <v>335786400000</v>
      </c>
      <c r="CL12" t="str">
        <f ca="1"/>
        <v/>
      </c>
      <c r="CM12" t="str">
        <f ca="1"/>
        <v/>
      </c>
      <c r="CN12" t="str">
        <f ca="1"/>
        <v/>
      </c>
      <c r="CO12">
        <f ca="1"/>
        <v>36.729999999999997</v>
      </c>
      <c r="CP12">
        <f ca="1"/>
        <v>3.78</v>
      </c>
      <c r="CQ12">
        <f ca="1"/>
        <v>1.19</v>
      </c>
      <c r="CR12">
        <f ca="1"/>
        <v>13355.75</v>
      </c>
    </row>
    <row r="13" spans="1:16310">
      <c r="A13" s="75" t="s">
        <v>624</v>
      </c>
      <c r="B13" s="75">
        <f>VLOOKUP($B$9,$D:$N,11,0)*50</f>
        <v>0</v>
      </c>
      <c r="D13">
        <v>12</v>
      </c>
      <c r="I13" s="39"/>
      <c r="J13" s="154"/>
      <c r="L13" s="39"/>
      <c r="M13" s="39"/>
      <c r="N13" s="81"/>
      <c r="S13" s="86"/>
      <c r="T13" s="86"/>
      <c r="U13" s="86"/>
      <c r="V13" s="86"/>
      <c r="W13" s="86"/>
      <c r="X13" s="86"/>
      <c r="Y13" s="86"/>
      <c r="Z13" s="86"/>
      <c r="AA13" s="86"/>
      <c r="AB13" s="86"/>
      <c r="AC13" s="86"/>
      <c r="AD13" s="86"/>
      <c r="AE13" s="86"/>
      <c r="AF13" s="86"/>
      <c r="AG13" s="86"/>
      <c r="AI13" s="39">
        <f t="shared" si="10"/>
        <v>0.93321442672196009</v>
      </c>
      <c r="AJ13" t="b">
        <f t="shared" si="9"/>
        <v>1</v>
      </c>
      <c r="AL13" s="160">
        <f t="shared" si="11"/>
        <v>16900</v>
      </c>
      <c r="AM13" s="37">
        <v>14150</v>
      </c>
      <c r="AN13" s="158">
        <v>979.9</v>
      </c>
      <c r="AO13" s="37">
        <v>0.91</v>
      </c>
      <c r="AP13" s="160">
        <v>16900</v>
      </c>
      <c r="AQ13" s="37">
        <v>16.72</v>
      </c>
      <c r="AR13" t="s">
        <v>596</v>
      </c>
      <c r="AS13" s="159">
        <v>30.55</v>
      </c>
      <c r="AT13" s="37">
        <v>-0.09</v>
      </c>
      <c r="AU13" s="37">
        <v>433350</v>
      </c>
      <c r="AV13" s="37">
        <v>-2.67</v>
      </c>
      <c r="AW13" s="37">
        <v>7.04</v>
      </c>
      <c r="AX13" s="37">
        <v>2.2000000000000001E-4</v>
      </c>
      <c r="BA13" s="37"/>
      <c r="BC13" s="154"/>
      <c r="BD13" s="154"/>
      <c r="BE13" s="154"/>
      <c r="BF13" s="154"/>
      <c r="BG13" s="154"/>
      <c r="BH13" s="154"/>
      <c r="BI13" s="154"/>
      <c r="BJ13" s="154"/>
      <c r="BK13" s="154"/>
      <c r="BL13" s="154"/>
      <c r="BM13" s="154"/>
      <c r="BN13" s="154"/>
      <c r="BO13" s="154"/>
      <c r="BP13" s="154"/>
      <c r="BQ13" s="154"/>
      <c r="BR13" s="154"/>
      <c r="BS13" s="154"/>
      <c r="BU13" s="154"/>
      <c r="BZ13" s="177">
        <f ca="1"/>
        <v>44174</v>
      </c>
      <c r="CA13" t="str">
        <f ca="1"/>
        <v>NIFTY 50</v>
      </c>
      <c r="CB13" t="str">
        <f ca="1"/>
        <v>IN</v>
      </c>
      <c r="CC13" t="str">
        <f ca="1"/>
        <v/>
      </c>
      <c r="CD13">
        <f ca="1"/>
        <v>13458.1</v>
      </c>
      <c r="CE13">
        <f ca="1"/>
        <v>13548.9</v>
      </c>
      <c r="CF13">
        <f ca="1"/>
        <v>13449.6</v>
      </c>
      <c r="CG13" t="str">
        <f ca="1"/>
        <v/>
      </c>
      <c r="CH13">
        <f ca="1"/>
        <v>13529.1</v>
      </c>
      <c r="CI13" t="str">
        <f ca="1"/>
        <v/>
      </c>
      <c r="CJ13">
        <f ca="1"/>
        <v>502605319</v>
      </c>
      <c r="CK13">
        <f ca="1"/>
        <v>287269700000</v>
      </c>
      <c r="CL13" t="str">
        <f ca="1"/>
        <v/>
      </c>
      <c r="CM13" t="str">
        <f ca="1"/>
        <v/>
      </c>
      <c r="CN13" t="str">
        <f ca="1"/>
        <v/>
      </c>
      <c r="CO13">
        <f ca="1"/>
        <v>37.200000000000003</v>
      </c>
      <c r="CP13">
        <f ca="1"/>
        <v>3.83</v>
      </c>
      <c r="CQ13">
        <f ca="1"/>
        <v>1.17</v>
      </c>
      <c r="CR13">
        <f ca="1"/>
        <v>13529.1</v>
      </c>
    </row>
    <row r="14" spans="1:16310">
      <c r="D14">
        <v>13</v>
      </c>
      <c r="I14" s="39"/>
      <c r="J14" s="154"/>
      <c r="L14" s="39"/>
      <c r="M14" s="39"/>
      <c r="N14" s="81"/>
      <c r="S14" s="86"/>
      <c r="T14" s="86"/>
      <c r="U14" s="86"/>
      <c r="V14" s="86"/>
      <c r="W14" s="86"/>
      <c r="X14" s="86"/>
      <c r="Y14" s="86"/>
      <c r="Z14" s="86"/>
      <c r="AA14" s="86"/>
      <c r="AB14" s="86"/>
      <c r="AC14" s="86"/>
      <c r="AD14" s="86"/>
      <c r="AE14" s="86"/>
      <c r="AF14" s="86"/>
      <c r="AG14" s="86"/>
      <c r="AI14" s="39">
        <f t="shared" si="10"/>
        <v>0.93597541615013158</v>
      </c>
      <c r="AJ14" t="b">
        <f t="shared" si="9"/>
        <v>1</v>
      </c>
      <c r="AL14" s="160">
        <f t="shared" si="11"/>
        <v>16950</v>
      </c>
      <c r="AM14" s="37">
        <v>600</v>
      </c>
      <c r="AN14" s="158">
        <v>1000.6</v>
      </c>
      <c r="AO14" s="37">
        <v>0.9</v>
      </c>
      <c r="AP14" s="160">
        <v>16950</v>
      </c>
      <c r="AQ14" s="37">
        <v>16.48</v>
      </c>
      <c r="AR14" t="s">
        <v>596</v>
      </c>
      <c r="AS14" s="159">
        <v>33.799999999999997</v>
      </c>
      <c r="AT14" s="37">
        <v>-0.1</v>
      </c>
      <c r="AU14" s="37">
        <v>32000</v>
      </c>
      <c r="AV14" s="37">
        <v>-2.83</v>
      </c>
      <c r="AW14" s="37">
        <v>7.56</v>
      </c>
      <c r="AX14" s="37">
        <v>2.4000000000000001E-4</v>
      </c>
      <c r="BA14" s="37"/>
      <c r="BC14" s="154"/>
      <c r="BD14" s="154"/>
      <c r="BE14" s="154"/>
      <c r="BF14" s="154"/>
      <c r="BG14" s="154"/>
      <c r="BH14" s="154"/>
      <c r="BI14" s="154"/>
      <c r="BJ14" s="154"/>
      <c r="BK14" s="154"/>
      <c r="BL14" s="154"/>
      <c r="BM14" s="154"/>
      <c r="BN14" s="154"/>
      <c r="BO14" s="154"/>
      <c r="BP14" s="154"/>
      <c r="BQ14" s="154"/>
      <c r="BR14" s="154"/>
      <c r="BS14" s="154"/>
      <c r="BU14" s="154"/>
      <c r="BZ14" s="177">
        <f ca="1"/>
        <v>44175</v>
      </c>
      <c r="CA14" t="str">
        <f ca="1"/>
        <v>NIFTY 50</v>
      </c>
      <c r="CB14" t="str">
        <f ca="1"/>
        <v>IN</v>
      </c>
      <c r="CC14" t="str">
        <f ca="1"/>
        <v/>
      </c>
      <c r="CD14">
        <f ca="1"/>
        <v>13488.5</v>
      </c>
      <c r="CE14">
        <f ca="1"/>
        <v>13503.55</v>
      </c>
      <c r="CF14">
        <f ca="1"/>
        <v>13399.3</v>
      </c>
      <c r="CG14" t="str">
        <f ca="1"/>
        <v/>
      </c>
      <c r="CH14">
        <f ca="1"/>
        <v>13478.3</v>
      </c>
      <c r="CI14" t="str">
        <f ca="1"/>
        <v/>
      </c>
      <c r="CJ14">
        <f ca="1"/>
        <v>553402501</v>
      </c>
      <c r="CK14">
        <f ca="1"/>
        <v>304002000000</v>
      </c>
      <c r="CL14" t="str">
        <f ca="1"/>
        <v/>
      </c>
      <c r="CM14" t="str">
        <f ca="1"/>
        <v/>
      </c>
      <c r="CN14" t="str">
        <f ca="1"/>
        <v/>
      </c>
      <c r="CO14">
        <f ca="1"/>
        <v>37.06</v>
      </c>
      <c r="CP14">
        <f ca="1"/>
        <v>3.81</v>
      </c>
      <c r="CQ14">
        <f ca="1"/>
        <v>1.18</v>
      </c>
      <c r="CR14">
        <f ca="1"/>
        <v>13478.3</v>
      </c>
    </row>
    <row r="15" spans="1:16310">
      <c r="A15" s="90" t="s">
        <v>627</v>
      </c>
      <c r="D15">
        <v>14</v>
      </c>
      <c r="I15" s="39"/>
      <c r="J15" s="154"/>
      <c r="L15" s="39"/>
      <c r="M15" s="39"/>
      <c r="N15" s="81"/>
      <c r="S15" s="86"/>
      <c r="T15" s="86"/>
      <c r="U15" s="86"/>
      <c r="V15" s="86"/>
      <c r="W15" s="86"/>
      <c r="X15" s="86"/>
      <c r="Y15" s="86"/>
      <c r="Z15" s="86"/>
      <c r="AA15" s="86"/>
      <c r="AB15" s="86"/>
      <c r="AC15" s="86"/>
      <c r="AD15" s="86"/>
      <c r="AE15" s="86"/>
      <c r="AF15" s="86"/>
      <c r="AG15" s="86"/>
      <c r="AI15" s="39">
        <f t="shared" si="10"/>
        <v>0.93873640557830296</v>
      </c>
      <c r="AJ15" t="b">
        <f t="shared" si="9"/>
        <v>1</v>
      </c>
      <c r="AL15" s="160">
        <f t="shared" si="11"/>
        <v>17000</v>
      </c>
      <c r="AM15" s="37">
        <v>305600</v>
      </c>
      <c r="AN15" s="158">
        <v>886.65</v>
      </c>
      <c r="AO15" s="37">
        <v>0.89</v>
      </c>
      <c r="AP15" s="160">
        <v>17000</v>
      </c>
      <c r="AQ15" s="37">
        <v>16.28</v>
      </c>
      <c r="AR15" t="s">
        <v>596</v>
      </c>
      <c r="AS15" s="159">
        <v>37.700000000000003</v>
      </c>
      <c r="AT15" s="37">
        <v>-0.11</v>
      </c>
      <c r="AU15" s="37">
        <v>2384100</v>
      </c>
      <c r="AV15" s="37">
        <v>-3.01</v>
      </c>
      <c r="AW15" s="37">
        <v>8.1300000000000008</v>
      </c>
      <c r="AX15" s="37">
        <v>2.5999999999999998E-4</v>
      </c>
      <c r="BA15" s="37"/>
      <c r="BC15" s="154"/>
      <c r="BD15" s="154"/>
      <c r="BE15" s="154"/>
      <c r="BF15" s="154"/>
      <c r="BG15" s="154"/>
      <c r="BH15" s="154"/>
      <c r="BI15" s="154"/>
      <c r="BJ15" s="154"/>
      <c r="BK15" s="154"/>
      <c r="BL15" s="154"/>
      <c r="BM15" s="154"/>
      <c r="BN15" s="154"/>
      <c r="BO15" s="154"/>
      <c r="BP15" s="154"/>
      <c r="BQ15" s="154"/>
      <c r="BR15" s="154"/>
      <c r="BS15" s="154"/>
      <c r="BU15" s="154"/>
      <c r="BZ15" s="177">
        <f ca="1"/>
        <v>44176</v>
      </c>
      <c r="CA15" t="str">
        <f ca="1"/>
        <v>NIFTY 50</v>
      </c>
      <c r="CB15" t="str">
        <f ca="1"/>
        <v>IN</v>
      </c>
      <c r="CC15" t="str">
        <f ca="1"/>
        <v/>
      </c>
      <c r="CD15">
        <f ca="1"/>
        <v>13512.3</v>
      </c>
      <c r="CE15">
        <f ca="1"/>
        <v>13579.35</v>
      </c>
      <c r="CF15">
        <f ca="1"/>
        <v>13402.85</v>
      </c>
      <c r="CG15" t="str">
        <f ca="1"/>
        <v/>
      </c>
      <c r="CH15">
        <f ca="1"/>
        <v>13513.85</v>
      </c>
      <c r="CI15" t="str">
        <f ca="1"/>
        <v/>
      </c>
      <c r="CJ15">
        <f ca="1"/>
        <v>787707481</v>
      </c>
      <c r="CK15">
        <f ca="1"/>
        <v>336965700000</v>
      </c>
      <c r="CL15" t="str">
        <f ca="1"/>
        <v/>
      </c>
      <c r="CM15" t="str">
        <f ca="1"/>
        <v/>
      </c>
      <c r="CN15" t="str">
        <f ca="1"/>
        <v/>
      </c>
      <c r="CO15">
        <f ca="1"/>
        <v>37.159999999999997</v>
      </c>
      <c r="CP15">
        <f ca="1"/>
        <v>3.82</v>
      </c>
      <c r="CQ15">
        <f ca="1"/>
        <v>1.18</v>
      </c>
      <c r="CR15">
        <f ca="1"/>
        <v>13513.85</v>
      </c>
    </row>
    <row r="16" spans="1:16310">
      <c r="A16" s="90" t="s">
        <v>628</v>
      </c>
      <c r="B16" s="91">
        <f>B6-3</f>
        <v>44480</v>
      </c>
      <c r="D16">
        <v>15</v>
      </c>
      <c r="I16" s="39"/>
      <c r="J16" s="154"/>
      <c r="L16" s="39"/>
      <c r="M16" s="39"/>
      <c r="N16" s="81"/>
      <c r="S16" s="86"/>
      <c r="T16" s="86"/>
      <c r="U16" s="86"/>
      <c r="V16" s="86"/>
      <c r="W16" s="86"/>
      <c r="X16" s="86"/>
      <c r="Y16" s="86"/>
      <c r="Z16" s="86"/>
      <c r="AA16" s="86"/>
      <c r="AB16" s="86"/>
      <c r="AC16" s="86"/>
      <c r="AD16" s="86"/>
      <c r="AE16" s="86"/>
      <c r="AF16" s="86"/>
      <c r="AG16" s="86"/>
      <c r="AI16" s="39">
        <f t="shared" si="10"/>
        <v>0.94149739500647445</v>
      </c>
      <c r="AJ16" t="b">
        <f t="shared" si="9"/>
        <v>1</v>
      </c>
      <c r="AL16" s="160">
        <f t="shared" si="11"/>
        <v>17050</v>
      </c>
      <c r="AM16" s="37">
        <v>1950</v>
      </c>
      <c r="AN16" s="158">
        <v>919.55</v>
      </c>
      <c r="AO16" s="37">
        <v>0.88</v>
      </c>
      <c r="AP16" s="160">
        <v>17050</v>
      </c>
      <c r="AQ16" s="37">
        <v>16.07</v>
      </c>
      <c r="AR16" t="s">
        <v>596</v>
      </c>
      <c r="AS16" s="159">
        <v>42.05</v>
      </c>
      <c r="AT16" s="37">
        <v>-0.12</v>
      </c>
      <c r="AU16" s="37">
        <v>22700</v>
      </c>
      <c r="AV16" s="37">
        <v>-3.19</v>
      </c>
      <c r="AW16" s="37">
        <v>8.74</v>
      </c>
      <c r="AX16" s="37">
        <v>2.7999999999999998E-4</v>
      </c>
      <c r="BA16" s="37"/>
      <c r="BC16" s="154"/>
      <c r="BD16" s="154"/>
      <c r="BE16" s="154"/>
      <c r="BF16" s="154"/>
      <c r="BG16" s="154"/>
      <c r="BH16" s="154"/>
      <c r="BI16" s="154"/>
      <c r="BJ16" s="154"/>
      <c r="BK16" s="154"/>
      <c r="BL16" s="154"/>
      <c r="BM16" s="154"/>
      <c r="BN16" s="154"/>
      <c r="BO16" s="154"/>
      <c r="BP16" s="154"/>
      <c r="BQ16" s="154"/>
      <c r="BR16" s="154"/>
      <c r="BS16" s="154"/>
      <c r="BU16" s="154"/>
      <c r="BZ16" s="177">
        <f ca="1"/>
        <v>44179</v>
      </c>
      <c r="CA16" t="str">
        <f ca="1"/>
        <v>NIFTY 50</v>
      </c>
      <c r="CB16" t="str">
        <f ca="1"/>
        <v>IN</v>
      </c>
      <c r="CC16" t="str">
        <f ca="1"/>
        <v/>
      </c>
      <c r="CD16">
        <f ca="1"/>
        <v>13571.45</v>
      </c>
      <c r="CE16">
        <f ca="1"/>
        <v>13597.5</v>
      </c>
      <c r="CF16">
        <f ca="1"/>
        <v>13472.45</v>
      </c>
      <c r="CG16" t="str">
        <f ca="1"/>
        <v/>
      </c>
      <c r="CH16">
        <f ca="1"/>
        <v>13558.15</v>
      </c>
      <c r="CI16" t="str">
        <f ca="1"/>
        <v/>
      </c>
      <c r="CJ16">
        <f ca="1"/>
        <v>558390043</v>
      </c>
      <c r="CK16">
        <f ca="1"/>
        <v>281335800000</v>
      </c>
      <c r="CL16" t="str">
        <f ca="1"/>
        <v/>
      </c>
      <c r="CM16" t="str">
        <f ca="1"/>
        <v/>
      </c>
      <c r="CN16" t="str">
        <f ca="1"/>
        <v/>
      </c>
      <c r="CO16">
        <f ca="1"/>
        <v>37.28</v>
      </c>
      <c r="CP16">
        <f ca="1"/>
        <v>3.84</v>
      </c>
      <c r="CQ16">
        <f ca="1"/>
        <v>1.17</v>
      </c>
      <c r="CR16">
        <f ca="1"/>
        <v>13558.15</v>
      </c>
    </row>
    <row r="17" spans="1:96">
      <c r="A17" s="90" t="s">
        <v>629</v>
      </c>
      <c r="B17" s="79">
        <v>17000</v>
      </c>
      <c r="D17">
        <v>16</v>
      </c>
      <c r="I17" s="39"/>
      <c r="J17" s="154"/>
      <c r="L17" s="39"/>
      <c r="M17" s="39"/>
      <c r="N17" s="81"/>
      <c r="S17" s="86"/>
      <c r="T17" s="86"/>
      <c r="U17" s="86"/>
      <c r="V17" s="86"/>
      <c r="W17" s="86"/>
      <c r="X17" s="86"/>
      <c r="Y17" s="86"/>
      <c r="Z17" s="86"/>
      <c r="AA17" s="86"/>
      <c r="AB17" s="86"/>
      <c r="AC17" s="86"/>
      <c r="AD17" s="86"/>
      <c r="AE17" s="86"/>
      <c r="AF17" s="86"/>
      <c r="AG17" s="86"/>
      <c r="AI17" s="39">
        <f t="shared" si="10"/>
        <v>0.94425838443464594</v>
      </c>
      <c r="AJ17" t="b">
        <f t="shared" si="9"/>
        <v>1</v>
      </c>
      <c r="AL17" s="160">
        <f t="shared" si="11"/>
        <v>17100</v>
      </c>
      <c r="AM17" s="37">
        <v>25800</v>
      </c>
      <c r="AN17" s="158">
        <v>799.55</v>
      </c>
      <c r="AO17" s="37">
        <v>0.87</v>
      </c>
      <c r="AP17" s="160">
        <v>17100</v>
      </c>
      <c r="AQ17" s="37">
        <v>15.81</v>
      </c>
      <c r="AR17" t="s">
        <v>596</v>
      </c>
      <c r="AS17" s="159">
        <v>46.4</v>
      </c>
      <c r="AT17" s="37">
        <v>-0.13</v>
      </c>
      <c r="AU17" s="37">
        <v>757150</v>
      </c>
      <c r="AV17" s="37">
        <v>-3.35</v>
      </c>
      <c r="AW17" s="37">
        <v>9.33</v>
      </c>
      <c r="AX17" s="37">
        <v>3.1E-4</v>
      </c>
      <c r="BA17" s="37"/>
      <c r="BC17" s="154"/>
      <c r="BD17" s="154"/>
      <c r="BE17" s="154"/>
      <c r="BF17" s="154"/>
      <c r="BG17" s="154"/>
      <c r="BH17" s="154"/>
      <c r="BI17" s="154"/>
      <c r="BJ17" s="154"/>
      <c r="BK17" s="154"/>
      <c r="BL17" s="154"/>
      <c r="BM17" s="154"/>
      <c r="BN17" s="154"/>
      <c r="BO17" s="154"/>
      <c r="BP17" s="154"/>
      <c r="BQ17" s="154"/>
      <c r="BR17" s="154"/>
      <c r="BS17" s="154"/>
      <c r="BU17" s="154"/>
      <c r="BZ17" s="177">
        <f ca="1"/>
        <v>44180</v>
      </c>
      <c r="CA17" t="str">
        <f ca="1"/>
        <v>NIFTY 50</v>
      </c>
      <c r="CB17" t="str">
        <f ca="1"/>
        <v>IN</v>
      </c>
      <c r="CC17" t="str">
        <f ca="1"/>
        <v/>
      </c>
      <c r="CD17">
        <f ca="1"/>
        <v>13547.2</v>
      </c>
      <c r="CE17">
        <f ca="1"/>
        <v>13589.65</v>
      </c>
      <c r="CF17">
        <f ca="1"/>
        <v>13447.05</v>
      </c>
      <c r="CG17" t="str">
        <f ca="1"/>
        <v/>
      </c>
      <c r="CH17">
        <f ca="1"/>
        <v>13567.85</v>
      </c>
      <c r="CI17" t="str">
        <f ca="1"/>
        <v/>
      </c>
      <c r="CJ17">
        <f ca="1"/>
        <v>497600393</v>
      </c>
      <c r="CK17">
        <f ca="1"/>
        <v>308283300000</v>
      </c>
      <c r="CL17" t="str">
        <f ca="1"/>
        <v/>
      </c>
      <c r="CM17" t="str">
        <f ca="1"/>
        <v/>
      </c>
      <c r="CN17" t="str">
        <f ca="1"/>
        <v/>
      </c>
      <c r="CO17">
        <f ca="1"/>
        <v>37.31</v>
      </c>
      <c r="CP17">
        <f ca="1"/>
        <v>3.84</v>
      </c>
      <c r="CQ17">
        <f ca="1"/>
        <v>1.17</v>
      </c>
      <c r="CR17">
        <f ca="1"/>
        <v>13567.85</v>
      </c>
    </row>
    <row r="18" spans="1:96">
      <c r="A18" s="90" t="s">
        <v>630</v>
      </c>
      <c r="D18">
        <v>17</v>
      </c>
      <c r="I18" s="39"/>
      <c r="J18" s="154"/>
      <c r="L18" s="39"/>
      <c r="M18" s="39"/>
      <c r="N18" s="81"/>
      <c r="S18" s="86"/>
      <c r="T18" s="86"/>
      <c r="U18" s="86"/>
      <c r="V18" s="86"/>
      <c r="W18" s="86"/>
      <c r="X18" s="86"/>
      <c r="Y18" s="86"/>
      <c r="Z18" s="86"/>
      <c r="AA18" s="86"/>
      <c r="AB18" s="86"/>
      <c r="AC18" s="86"/>
      <c r="AD18" s="86"/>
      <c r="AE18" s="86"/>
      <c r="AF18" s="86"/>
      <c r="AG18" s="86"/>
      <c r="AI18" s="39">
        <f t="shared" si="10"/>
        <v>0.94701937386281743</v>
      </c>
      <c r="AJ18" t="b">
        <f t="shared" si="9"/>
        <v>1</v>
      </c>
      <c r="AL18" s="160">
        <f t="shared" si="11"/>
        <v>17150</v>
      </c>
      <c r="AM18" s="37">
        <v>3250</v>
      </c>
      <c r="AN18" s="158">
        <v>841.5</v>
      </c>
      <c r="AO18" s="37">
        <v>0.85</v>
      </c>
      <c r="AP18" s="160">
        <v>17150</v>
      </c>
      <c r="AQ18" s="37">
        <v>15.67</v>
      </c>
      <c r="AR18" t="s">
        <v>596</v>
      </c>
      <c r="AS18" s="159">
        <v>52.4</v>
      </c>
      <c r="AT18" s="37">
        <v>-0.15</v>
      </c>
      <c r="AU18" s="37">
        <v>26250</v>
      </c>
      <c r="AV18" s="37">
        <v>-3.57</v>
      </c>
      <c r="AW18" s="37">
        <v>10.02</v>
      </c>
      <c r="AX18" s="37">
        <v>3.3E-4</v>
      </c>
      <c r="BA18" s="37"/>
      <c r="BC18" s="154"/>
      <c r="BD18" s="154"/>
      <c r="BE18" s="154"/>
      <c r="BF18" s="154"/>
      <c r="BG18" s="154"/>
      <c r="BH18" s="154"/>
      <c r="BI18" s="154"/>
      <c r="BJ18" s="154"/>
      <c r="BK18" s="154"/>
      <c r="BL18" s="154"/>
      <c r="BM18" s="154"/>
      <c r="BN18" s="154"/>
      <c r="BO18" s="154"/>
      <c r="BP18" s="154"/>
      <c r="BQ18" s="154"/>
      <c r="BR18" s="154"/>
      <c r="BS18" s="154"/>
      <c r="BU18" s="154"/>
      <c r="BZ18" s="177">
        <f ca="1"/>
        <v>44181</v>
      </c>
      <c r="CA18" t="str">
        <f ca="1"/>
        <v>NIFTY 50</v>
      </c>
      <c r="CB18" t="str">
        <f ca="1"/>
        <v>IN</v>
      </c>
      <c r="CC18" t="str">
        <f ca="1"/>
        <v/>
      </c>
      <c r="CD18">
        <f ca="1"/>
        <v>13663.1</v>
      </c>
      <c r="CE18">
        <f ca="1"/>
        <v>13692.35</v>
      </c>
      <c r="CF18">
        <f ca="1"/>
        <v>13606.45</v>
      </c>
      <c r="CG18" t="str">
        <f ca="1"/>
        <v/>
      </c>
      <c r="CH18">
        <f ca="1"/>
        <v>13682.7</v>
      </c>
      <c r="CI18" t="str">
        <f ca="1"/>
        <v/>
      </c>
      <c r="CJ18">
        <f ca="1"/>
        <v>462151091</v>
      </c>
      <c r="CK18">
        <f ca="1"/>
        <v>274601800000</v>
      </c>
      <c r="CL18" t="str">
        <f ca="1"/>
        <v/>
      </c>
      <c r="CM18" t="str">
        <f ca="1"/>
        <v/>
      </c>
      <c r="CN18" t="str">
        <f ca="1"/>
        <v/>
      </c>
      <c r="CO18">
        <f ca="1"/>
        <v>37.630000000000003</v>
      </c>
      <c r="CP18">
        <f ca="1"/>
        <v>3.87</v>
      </c>
      <c r="CQ18">
        <f ca="1"/>
        <v>1.1599999999999999</v>
      </c>
      <c r="CR18">
        <f ca="1"/>
        <v>13682.7</v>
      </c>
    </row>
    <row r="19" spans="1:96">
      <c r="A19" s="90" t="s">
        <v>631</v>
      </c>
      <c r="D19">
        <v>18</v>
      </c>
      <c r="I19" s="39"/>
      <c r="J19" s="154"/>
      <c r="L19" s="39"/>
      <c r="M19" s="39"/>
      <c r="N19" s="81"/>
      <c r="S19" s="86"/>
      <c r="T19" s="86"/>
      <c r="U19" s="86"/>
      <c r="V19" s="86"/>
      <c r="W19" s="86"/>
      <c r="X19" s="86"/>
      <c r="Y19" s="86"/>
      <c r="Z19" s="86"/>
      <c r="AA19" s="86"/>
      <c r="AB19" s="86"/>
      <c r="AC19" s="86"/>
      <c r="AD19" s="86"/>
      <c r="AE19" s="86"/>
      <c r="AF19" s="86"/>
      <c r="AG19" s="86"/>
      <c r="AI19" s="39">
        <f t="shared" si="10"/>
        <v>0.94978036329098892</v>
      </c>
      <c r="AJ19" t="b">
        <f t="shared" si="9"/>
        <v>1</v>
      </c>
      <c r="AL19" s="160">
        <f t="shared" si="11"/>
        <v>17200</v>
      </c>
      <c r="AM19" s="37">
        <v>27850</v>
      </c>
      <c r="AN19" s="158">
        <v>703.8</v>
      </c>
      <c r="AO19" s="37">
        <v>0.84</v>
      </c>
      <c r="AP19" s="160">
        <v>17200</v>
      </c>
      <c r="AQ19" s="37">
        <v>15.52</v>
      </c>
      <c r="AR19" t="s">
        <v>596</v>
      </c>
      <c r="AS19" s="159">
        <v>58.95</v>
      </c>
      <c r="AT19" s="37">
        <v>-0.16</v>
      </c>
      <c r="AU19" s="37">
        <v>1063350</v>
      </c>
      <c r="AV19" s="37">
        <v>-3.78</v>
      </c>
      <c r="AW19" s="37">
        <v>10.73</v>
      </c>
      <c r="AX19" s="37">
        <v>3.6000000000000002E-4</v>
      </c>
      <c r="AZ19" t="s">
        <v>734</v>
      </c>
      <c r="BC19" s="37"/>
      <c r="BU19" s="154"/>
      <c r="BZ19" s="177">
        <f ca="1"/>
        <v>44182</v>
      </c>
      <c r="CA19" t="str">
        <f ca="1"/>
        <v>NIFTY 50</v>
      </c>
      <c r="CB19" t="str">
        <f ca="1"/>
        <v>IN</v>
      </c>
      <c r="CC19" t="str">
        <f ca="1"/>
        <v/>
      </c>
      <c r="CD19">
        <f ca="1"/>
        <v>13713.55</v>
      </c>
      <c r="CE19">
        <f ca="1"/>
        <v>13773.25</v>
      </c>
      <c r="CF19">
        <f ca="1"/>
        <v>13673.55</v>
      </c>
      <c r="CG19" t="str">
        <f ca="1"/>
        <v/>
      </c>
      <c r="CH19">
        <f ca="1"/>
        <v>13740.7</v>
      </c>
      <c r="CI19" t="str">
        <f ca="1"/>
        <v/>
      </c>
      <c r="CJ19">
        <f ca="1"/>
        <v>416008520</v>
      </c>
      <c r="CK19">
        <f ca="1"/>
        <v>277129300000</v>
      </c>
      <c r="CL19" t="str">
        <f ca="1"/>
        <v/>
      </c>
      <c r="CM19" t="str">
        <f ca="1"/>
        <v/>
      </c>
      <c r="CN19" t="str">
        <f ca="1"/>
        <v/>
      </c>
      <c r="CO19">
        <f ca="1"/>
        <v>37.79</v>
      </c>
      <c r="CP19">
        <f ca="1"/>
        <v>3.89</v>
      </c>
      <c r="CQ19">
        <f ca="1"/>
        <v>1.1599999999999999</v>
      </c>
      <c r="CR19">
        <f ca="1"/>
        <v>13740.7</v>
      </c>
    </row>
    <row r="20" spans="1:96">
      <c r="D20">
        <v>19</v>
      </c>
      <c r="I20" s="39"/>
      <c r="J20" s="154"/>
      <c r="L20" s="39"/>
      <c r="M20" s="39"/>
      <c r="N20" s="81"/>
      <c r="S20" s="86"/>
      <c r="T20" s="86"/>
      <c r="U20" s="86"/>
      <c r="V20" s="86"/>
      <c r="W20" s="86"/>
      <c r="X20" s="86"/>
      <c r="Y20" s="86"/>
      <c r="Z20" s="86"/>
      <c r="AA20" s="86"/>
      <c r="AB20" s="86"/>
      <c r="AC20" s="86"/>
      <c r="AD20" s="86"/>
      <c r="AE20" s="86"/>
      <c r="AF20" s="86"/>
      <c r="AG20" s="86"/>
      <c r="AI20" s="39">
        <f t="shared" si="10"/>
        <v>0.95254135271916041</v>
      </c>
      <c r="AJ20" t="b">
        <f t="shared" si="9"/>
        <v>1</v>
      </c>
      <c r="AL20" s="160">
        <f t="shared" si="11"/>
        <v>17250</v>
      </c>
      <c r="AM20" s="37">
        <v>2600</v>
      </c>
      <c r="AN20" s="158">
        <v>767.3</v>
      </c>
      <c r="AO20" s="37">
        <v>0.82</v>
      </c>
      <c r="AP20" s="160">
        <v>17250</v>
      </c>
      <c r="AQ20" s="37">
        <v>15.28</v>
      </c>
      <c r="AR20" t="s">
        <v>596</v>
      </c>
      <c r="AS20" s="159">
        <v>65.2</v>
      </c>
      <c r="AT20" s="37">
        <v>-0.18</v>
      </c>
      <c r="AU20" s="37">
        <v>37750</v>
      </c>
      <c r="AV20" s="37">
        <v>-3.95</v>
      </c>
      <c r="AW20" s="37">
        <v>11.38</v>
      </c>
      <c r="AX20" s="37">
        <v>3.8999999999999999E-4</v>
      </c>
      <c r="BA20" t="s">
        <v>680</v>
      </c>
      <c r="BC20" s="37" t="s">
        <v>672</v>
      </c>
      <c r="BD20" s="37" t="s">
        <v>673</v>
      </c>
      <c r="BE20" s="37" t="s">
        <v>673</v>
      </c>
      <c r="BF20" s="37" t="s">
        <v>673</v>
      </c>
      <c r="BG20" s="37" t="s">
        <v>673</v>
      </c>
      <c r="BH20" s="37" t="s">
        <v>673</v>
      </c>
      <c r="BI20" s="37" t="s">
        <v>673</v>
      </c>
      <c r="BJ20" s="37" t="s">
        <v>673</v>
      </c>
      <c r="BK20" s="37" t="s">
        <v>673</v>
      </c>
      <c r="BL20" s="37" t="s">
        <v>673</v>
      </c>
      <c r="BM20" s="37" t="s">
        <v>673</v>
      </c>
      <c r="BN20" s="37" t="s">
        <v>673</v>
      </c>
      <c r="BO20" s="37" t="s">
        <v>674</v>
      </c>
      <c r="BP20" s="37" t="s">
        <v>674</v>
      </c>
      <c r="BQ20" s="37" t="s">
        <v>674</v>
      </c>
      <c r="BR20" s="37" t="s">
        <v>674</v>
      </c>
      <c r="BS20" s="37" t="s">
        <v>674</v>
      </c>
      <c r="BT20" s="37" t="s">
        <v>674</v>
      </c>
      <c r="BU20" s="37" t="s">
        <v>675</v>
      </c>
      <c r="BZ20" s="177">
        <f ca="1"/>
        <v>44183</v>
      </c>
      <c r="CA20" t="str">
        <f ca="1"/>
        <v>NIFTY 50</v>
      </c>
      <c r="CB20" t="str">
        <f ca="1"/>
        <v>IN</v>
      </c>
      <c r="CC20" t="str">
        <f ca="1"/>
        <v/>
      </c>
      <c r="CD20">
        <f ca="1"/>
        <v>13764.4</v>
      </c>
      <c r="CE20">
        <f ca="1"/>
        <v>13772.85</v>
      </c>
      <c r="CF20">
        <f ca="1"/>
        <v>13658.6</v>
      </c>
      <c r="CG20" t="str">
        <f ca="1"/>
        <v/>
      </c>
      <c r="CH20">
        <f ca="1"/>
        <v>13760.55</v>
      </c>
      <c r="CI20" t="str">
        <f ca="1"/>
        <v/>
      </c>
      <c r="CJ20">
        <f ca="1"/>
        <v>519393189</v>
      </c>
      <c r="CK20">
        <f ca="1"/>
        <v>348033000000</v>
      </c>
      <c r="CL20" t="str">
        <f ca="1"/>
        <v/>
      </c>
      <c r="CM20" t="str">
        <f ca="1"/>
        <v/>
      </c>
      <c r="CN20" t="str">
        <f ca="1"/>
        <v/>
      </c>
      <c r="CO20">
        <f ca="1"/>
        <v>37.840000000000003</v>
      </c>
      <c r="CP20">
        <f ca="1"/>
        <v>3.89</v>
      </c>
      <c r="CQ20">
        <f ca="1"/>
        <v>1.1499999999999999</v>
      </c>
      <c r="CR20">
        <f ca="1"/>
        <v>13760.55</v>
      </c>
    </row>
    <row r="21" spans="1:96">
      <c r="A21" s="92"/>
      <c r="D21">
        <v>20</v>
      </c>
      <c r="I21" s="39"/>
      <c r="J21" s="154"/>
      <c r="L21" s="39"/>
      <c r="M21" s="39"/>
      <c r="N21" s="81"/>
      <c r="S21" s="86"/>
      <c r="T21" s="86"/>
      <c r="U21" s="86"/>
      <c r="V21" s="86"/>
      <c r="W21" s="86"/>
      <c r="X21" s="86"/>
      <c r="Y21" s="86"/>
      <c r="Z21" s="86"/>
      <c r="AA21" s="86"/>
      <c r="AB21" s="86"/>
      <c r="AC21" s="86"/>
      <c r="AD21" s="86"/>
      <c r="AE21" s="86"/>
      <c r="AF21" s="86"/>
      <c r="AG21" s="86"/>
      <c r="AI21" s="39">
        <f t="shared" si="10"/>
        <v>0.9553023421473319</v>
      </c>
      <c r="AJ21" t="b">
        <f t="shared" si="9"/>
        <v>1</v>
      </c>
      <c r="AL21" s="160">
        <f t="shared" si="11"/>
        <v>17300</v>
      </c>
      <c r="AM21" s="37">
        <v>37750</v>
      </c>
      <c r="AN21" s="158">
        <v>622.29999999999995</v>
      </c>
      <c r="AO21" s="37">
        <v>0.8</v>
      </c>
      <c r="AP21" s="160">
        <v>17300</v>
      </c>
      <c r="AQ21" s="37">
        <v>15.2</v>
      </c>
      <c r="AR21" t="s">
        <v>596</v>
      </c>
      <c r="AS21" s="159">
        <v>74.2</v>
      </c>
      <c r="AT21" s="37">
        <v>-0.2</v>
      </c>
      <c r="AU21" s="37">
        <v>1228400</v>
      </c>
      <c r="AV21" s="37">
        <v>-4.2</v>
      </c>
      <c r="AW21" s="37">
        <v>12.15</v>
      </c>
      <c r="AX21" s="37">
        <v>4.2000000000000002E-4</v>
      </c>
      <c r="AZ21" s="175">
        <f>$BB$1-1500</f>
        <v>16015.384615384617</v>
      </c>
      <c r="BA21" s="37">
        <f>SUMIF(BC21:BU21,"&lt;&gt;#N/A")</f>
        <v>-887594.76923076599</v>
      </c>
      <c r="BB21" s="37"/>
      <c r="BC21" s="37">
        <f>IF(ISBLANK(BC$2),0,(MAX(BC$2-$AZ21,0)-IF(ISNUMBER(BC$4),BC$4,BC$3))*BC$5)</f>
        <v>-12573.076923076587</v>
      </c>
      <c r="BD21" s="37">
        <f t="shared" ref="BD21:BN36" si="22">IF(ISBLANK(BD$2),0,(MAX(BD$2-$AZ21,0)-IF(ISNUMBER(BD$4),BD$4,BD$3))*BD$5)</f>
        <v>-130082.69230769147</v>
      </c>
      <c r="BE21" s="37">
        <f t="shared" si="22"/>
        <v>-108289.61538461488</v>
      </c>
      <c r="BF21" s="37">
        <f t="shared" si="22"/>
        <v>-225807.69230769147</v>
      </c>
      <c r="BG21" s="37">
        <f t="shared" si="22"/>
        <v>-255634.61538461488</v>
      </c>
      <c r="BH21" s="37">
        <f t="shared" si="22"/>
        <v>-209723.07692307659</v>
      </c>
      <c r="BI21" s="37">
        <f>IF(ISBLANK(BI$2),0,(MAX(BI$2-$AZ21,0)-IF(ISNUMBER(BI$4),BI$4,BI$3))*BI$5)</f>
        <v>0</v>
      </c>
      <c r="BJ21" s="37">
        <f t="shared" si="22"/>
        <v>0</v>
      </c>
      <c r="BK21" s="37">
        <f t="shared" si="22"/>
        <v>0</v>
      </c>
      <c r="BL21" s="37">
        <f t="shared" si="22"/>
        <v>0</v>
      </c>
      <c r="BM21" s="37">
        <f t="shared" si="22"/>
        <v>0</v>
      </c>
      <c r="BN21" s="37">
        <f>IF(ISBLANK(BN$2),0,(MAX(BN$2-$AZ21,0)-IF(ISNUMBER(BN$4),BN$4,BN$3))*BN$5)</f>
        <v>0</v>
      </c>
      <c r="BO21" s="37">
        <f>IF(ISBLANK(BO$2),0,(MAX($AZ21-BO$2,0)-IF(ISNUMBER(BO$4),BO$4,BO$3))*BO$5)</f>
        <v>0</v>
      </c>
      <c r="BP21" s="37">
        <f t="shared" ref="BP21:BU36" si="23">IF(ISBLANK(BP$2),0,(MAX($AZ21-BP$2,0)-IF(ISNUMBER(BP$4),BP$4,BP$3))*BP$5)</f>
        <v>10089</v>
      </c>
      <c r="BQ21" s="37">
        <f t="shared" si="23"/>
        <v>17300</v>
      </c>
      <c r="BR21" s="37">
        <f t="shared" si="23"/>
        <v>18152</v>
      </c>
      <c r="BS21" s="37">
        <f t="shared" si="23"/>
        <v>8975</v>
      </c>
      <c r="BT21" s="37">
        <f t="shared" si="23"/>
        <v>0</v>
      </c>
      <c r="BU21" s="37">
        <f t="shared" si="23"/>
        <v>0</v>
      </c>
      <c r="BZ21" s="177">
        <f ca="1"/>
        <v>44186</v>
      </c>
      <c r="CA21" t="str">
        <f ca="1"/>
        <v>NIFTY 50</v>
      </c>
      <c r="CB21" t="str">
        <f ca="1"/>
        <v>IN</v>
      </c>
      <c r="CC21" t="str">
        <f ca="1"/>
        <v/>
      </c>
      <c r="CD21">
        <f ca="1"/>
        <v>13741.9</v>
      </c>
      <c r="CE21">
        <f ca="1"/>
        <v>13777.5</v>
      </c>
      <c r="CF21">
        <f ca="1"/>
        <v>13131.45</v>
      </c>
      <c r="CG21" t="str">
        <f ca="1"/>
        <v/>
      </c>
      <c r="CH21">
        <f ca="1"/>
        <v>13328.4</v>
      </c>
      <c r="CI21" t="str">
        <f ca="1"/>
        <v/>
      </c>
      <c r="CJ21">
        <f ca="1"/>
        <v>687255400</v>
      </c>
      <c r="CK21">
        <f ca="1"/>
        <v>382436200000</v>
      </c>
      <c r="CL21" t="str">
        <f ca="1"/>
        <v/>
      </c>
      <c r="CM21" t="str">
        <f ca="1"/>
        <v/>
      </c>
      <c r="CN21" t="str">
        <f ca="1"/>
        <v/>
      </c>
      <c r="CO21">
        <f ca="1"/>
        <v>36.65</v>
      </c>
      <c r="CP21">
        <f ca="1"/>
        <v>3.77</v>
      </c>
      <c r="CQ21">
        <f ca="1"/>
        <v>1.19</v>
      </c>
      <c r="CR21">
        <f ca="1"/>
        <v>13328.4</v>
      </c>
    </row>
    <row r="22" spans="1:96">
      <c r="A22" s="92"/>
      <c r="D22">
        <v>21</v>
      </c>
      <c r="I22" s="39"/>
      <c r="J22" s="154"/>
      <c r="L22" s="39"/>
      <c r="M22" s="39"/>
      <c r="N22" s="81"/>
      <c r="S22" s="86"/>
      <c r="T22" s="86"/>
      <c r="U22" s="86"/>
      <c r="V22" s="86"/>
      <c r="W22" s="86"/>
      <c r="X22" s="86"/>
      <c r="Y22" s="86"/>
      <c r="Z22" s="86"/>
      <c r="AA22" s="86"/>
      <c r="AB22" s="86"/>
      <c r="AC22" s="86"/>
      <c r="AD22" s="86"/>
      <c r="AE22" s="86"/>
      <c r="AF22" s="86"/>
      <c r="AG22" s="86"/>
      <c r="AI22" s="39">
        <f t="shared" si="10"/>
        <v>0.95806333157550339</v>
      </c>
      <c r="AJ22" t="b">
        <f t="shared" si="9"/>
        <v>1</v>
      </c>
      <c r="AL22" s="160">
        <f t="shared" si="11"/>
        <v>17350</v>
      </c>
      <c r="AM22" s="37">
        <v>3650</v>
      </c>
      <c r="AN22" s="158">
        <v>695.3</v>
      </c>
      <c r="AO22" s="37">
        <v>0.78</v>
      </c>
      <c r="AP22" s="160">
        <v>17350</v>
      </c>
      <c r="AQ22" s="37">
        <v>15.03</v>
      </c>
      <c r="AR22" t="s">
        <v>596</v>
      </c>
      <c r="AS22" s="159">
        <v>82.95</v>
      </c>
      <c r="AT22" s="37">
        <v>-0.22</v>
      </c>
      <c r="AU22" s="37">
        <v>41350</v>
      </c>
      <c r="AV22" s="37">
        <v>-4.3899999999999997</v>
      </c>
      <c r="AW22" s="37">
        <v>12.86</v>
      </c>
      <c r="AX22" s="37">
        <v>4.4999999999999999E-4</v>
      </c>
      <c r="AZ22" s="175">
        <f>AZ21+$AZ$2</f>
        <v>16090.384615384617</v>
      </c>
      <c r="BA22" s="37">
        <f t="shared" ref="BA22:BA66" si="24">SUMIF(BC22:BU22,"&lt;&gt;#N/A")</f>
        <v>-737594.76923076599</v>
      </c>
      <c r="BB22" s="37"/>
      <c r="BC22" s="37">
        <f t="shared" ref="BC22:BN56" si="25">IF(ISBLANK(BC$2),0,(MAX(BC$2-$AZ22,0)-IF(ISNUMBER(BC$4),BC$4,BC$3))*BC$5)</f>
        <v>2426.9230769234127</v>
      </c>
      <c r="BD22" s="37">
        <f t="shared" si="22"/>
        <v>-92582.692307691468</v>
      </c>
      <c r="BE22" s="37">
        <f t="shared" si="22"/>
        <v>-85789.615384614881</v>
      </c>
      <c r="BF22" s="37">
        <f t="shared" si="22"/>
        <v>-188307.69230769147</v>
      </c>
      <c r="BG22" s="37">
        <f t="shared" si="22"/>
        <v>-233134.61538461488</v>
      </c>
      <c r="BH22" s="37">
        <f t="shared" si="22"/>
        <v>-194723.07692307659</v>
      </c>
      <c r="BI22" s="37">
        <f t="shared" si="22"/>
        <v>0</v>
      </c>
      <c r="BJ22" s="37">
        <f t="shared" si="22"/>
        <v>0</v>
      </c>
      <c r="BK22" s="37">
        <f t="shared" si="22"/>
        <v>0</v>
      </c>
      <c r="BL22" s="37">
        <f t="shared" si="22"/>
        <v>0</v>
      </c>
      <c r="BM22" s="37">
        <f t="shared" si="22"/>
        <v>0</v>
      </c>
      <c r="BN22" s="37">
        <f t="shared" si="22"/>
        <v>0</v>
      </c>
      <c r="BO22" s="37">
        <f t="shared" ref="BO22:BU66" si="26">IF(ISBLANK(BO$2),0,(MAX($AZ22-BO$2,0)-IF(ISNUMBER(BO$4),BO$4,BO$3))*BO$5)</f>
        <v>0</v>
      </c>
      <c r="BP22" s="37">
        <f t="shared" si="23"/>
        <v>10089</v>
      </c>
      <c r="BQ22" s="37">
        <f t="shared" si="23"/>
        <v>17300</v>
      </c>
      <c r="BR22" s="37">
        <f t="shared" si="23"/>
        <v>18152</v>
      </c>
      <c r="BS22" s="37">
        <f t="shared" si="23"/>
        <v>8975</v>
      </c>
      <c r="BT22" s="37">
        <f t="shared" si="23"/>
        <v>0</v>
      </c>
      <c r="BU22" s="37">
        <f t="shared" si="23"/>
        <v>0</v>
      </c>
      <c r="BZ22" s="177">
        <f ca="1"/>
        <v>44187</v>
      </c>
      <c r="CA22" t="str">
        <f ca="1"/>
        <v>NIFTY 50</v>
      </c>
      <c r="CB22" t="str">
        <f ca="1"/>
        <v>IN</v>
      </c>
      <c r="CC22" t="str">
        <f ca="1"/>
        <v/>
      </c>
      <c r="CD22">
        <f ca="1"/>
        <v>13373.65</v>
      </c>
      <c r="CE22">
        <f ca="1"/>
        <v>13492.05</v>
      </c>
      <c r="CF22">
        <f ca="1"/>
        <v>13192.9</v>
      </c>
      <c r="CG22" t="str">
        <f ca="1"/>
        <v/>
      </c>
      <c r="CH22">
        <f ca="1"/>
        <v>13466.3</v>
      </c>
      <c r="CI22" t="str">
        <f ca="1"/>
        <v/>
      </c>
      <c r="CJ22">
        <f ca="1"/>
        <v>696197300</v>
      </c>
      <c r="CK22">
        <f ca="1"/>
        <v>363283300000</v>
      </c>
      <c r="CL22" t="str">
        <f ca="1"/>
        <v/>
      </c>
      <c r="CM22" t="str">
        <f ca="1"/>
        <v/>
      </c>
      <c r="CN22" t="str">
        <f ca="1"/>
        <v/>
      </c>
      <c r="CO22">
        <f ca="1"/>
        <v>37.03</v>
      </c>
      <c r="CP22">
        <f ca="1"/>
        <v>3.81</v>
      </c>
      <c r="CQ22">
        <f ca="1"/>
        <v>1.18</v>
      </c>
      <c r="CR22">
        <f ca="1"/>
        <v>13466.3</v>
      </c>
    </row>
    <row r="23" spans="1:96">
      <c r="A23" s="92" t="s">
        <v>681</v>
      </c>
      <c r="D23">
        <v>22</v>
      </c>
      <c r="I23" s="39"/>
      <c r="J23" s="154"/>
      <c r="L23" s="39"/>
      <c r="M23" s="39"/>
      <c r="N23" s="81"/>
      <c r="S23" s="86"/>
      <c r="T23" s="86"/>
      <c r="U23" s="86"/>
      <c r="V23" s="86"/>
      <c r="W23" s="86"/>
      <c r="X23" s="86"/>
      <c r="Y23" s="86"/>
      <c r="Z23" s="86"/>
      <c r="AA23" s="86"/>
      <c r="AB23" s="86"/>
      <c r="AC23" s="86"/>
      <c r="AD23" s="86"/>
      <c r="AE23" s="86"/>
      <c r="AF23" s="86"/>
      <c r="AG23" s="86"/>
      <c r="AI23" s="39">
        <f t="shared" si="10"/>
        <v>0.96082432100367487</v>
      </c>
      <c r="AJ23" t="b">
        <f t="shared" si="9"/>
        <v>1</v>
      </c>
      <c r="AL23" s="160">
        <f t="shared" si="11"/>
        <v>17400</v>
      </c>
      <c r="AM23" s="37">
        <v>45550</v>
      </c>
      <c r="AN23" s="158">
        <v>543.20000000000005</v>
      </c>
      <c r="AO23" s="37">
        <v>0.76</v>
      </c>
      <c r="AP23" s="160">
        <v>17400</v>
      </c>
      <c r="AQ23" s="37">
        <v>14.84</v>
      </c>
      <c r="AR23" t="s">
        <v>596</v>
      </c>
      <c r="AS23" s="159">
        <v>92.3</v>
      </c>
      <c r="AT23" s="37">
        <v>-0.24</v>
      </c>
      <c r="AU23" s="37">
        <v>1399100</v>
      </c>
      <c r="AV23" s="37">
        <v>-4.57</v>
      </c>
      <c r="AW23" s="37">
        <v>13.54</v>
      </c>
      <c r="AX23" s="37">
        <v>4.8000000000000001E-4</v>
      </c>
      <c r="AZ23" s="175">
        <f t="shared" ref="AZ23:AZ66" si="27">AZ22+$AZ$2</f>
        <v>16165.384615384617</v>
      </c>
      <c r="BA23" s="37">
        <f t="shared" si="24"/>
        <v>-600671.69230768923</v>
      </c>
      <c r="BB23" s="37"/>
      <c r="BC23" s="37">
        <f t="shared" si="25"/>
        <v>4350</v>
      </c>
      <c r="BD23" s="37">
        <f t="shared" si="22"/>
        <v>-55082.692307691468</v>
      </c>
      <c r="BE23" s="37">
        <f t="shared" si="22"/>
        <v>-63289.615384614881</v>
      </c>
      <c r="BF23" s="37">
        <f t="shared" si="22"/>
        <v>-150807.69230769147</v>
      </c>
      <c r="BG23" s="37">
        <f t="shared" si="22"/>
        <v>-210634.61538461488</v>
      </c>
      <c r="BH23" s="37">
        <f t="shared" si="22"/>
        <v>-179723.07692307659</v>
      </c>
      <c r="BI23" s="37">
        <f t="shared" si="22"/>
        <v>0</v>
      </c>
      <c r="BJ23" s="37">
        <f t="shared" si="22"/>
        <v>0</v>
      </c>
      <c r="BK23" s="37">
        <f t="shared" si="22"/>
        <v>0</v>
      </c>
      <c r="BL23" s="37">
        <f t="shared" si="22"/>
        <v>0</v>
      </c>
      <c r="BM23" s="37">
        <f t="shared" si="22"/>
        <v>0</v>
      </c>
      <c r="BN23" s="37">
        <f t="shared" si="22"/>
        <v>0</v>
      </c>
      <c r="BO23" s="37">
        <f t="shared" si="26"/>
        <v>0</v>
      </c>
      <c r="BP23" s="37">
        <f t="shared" si="23"/>
        <v>10089</v>
      </c>
      <c r="BQ23" s="37">
        <f t="shared" si="23"/>
        <v>17300</v>
      </c>
      <c r="BR23" s="37">
        <f t="shared" si="23"/>
        <v>18152</v>
      </c>
      <c r="BS23" s="37">
        <f t="shared" si="23"/>
        <v>8975</v>
      </c>
      <c r="BT23" s="37">
        <f t="shared" si="23"/>
        <v>0</v>
      </c>
      <c r="BU23" s="37">
        <f t="shared" si="23"/>
        <v>0</v>
      </c>
      <c r="BZ23" s="177">
        <f ca="1"/>
        <v>44188</v>
      </c>
      <c r="CA23" t="str">
        <f ca="1"/>
        <v>NIFTY 50</v>
      </c>
      <c r="CB23" t="str">
        <f ca="1"/>
        <v>IN</v>
      </c>
      <c r="CC23" t="str">
        <f ca="1"/>
        <v/>
      </c>
      <c r="CD23">
        <f ca="1"/>
        <v>13473.5</v>
      </c>
      <c r="CE23">
        <f ca="1"/>
        <v>13619.45</v>
      </c>
      <c r="CF23">
        <f ca="1"/>
        <v>13432.2</v>
      </c>
      <c r="CG23" t="str">
        <f ca="1"/>
        <v/>
      </c>
      <c r="CH23">
        <f ca="1"/>
        <v>13601.1</v>
      </c>
      <c r="CI23" t="str">
        <f ca="1"/>
        <v/>
      </c>
      <c r="CJ23">
        <f ca="1"/>
        <v>458651819</v>
      </c>
      <c r="CK23">
        <f ca="1"/>
        <v>270734500000</v>
      </c>
      <c r="CL23" t="str">
        <f ca="1"/>
        <v/>
      </c>
      <c r="CM23" t="str">
        <f ca="1"/>
        <v/>
      </c>
      <c r="CN23" t="str">
        <f ca="1"/>
        <v/>
      </c>
      <c r="CO23">
        <f ca="1"/>
        <v>37.4</v>
      </c>
      <c r="CP23">
        <f ca="1"/>
        <v>3.85</v>
      </c>
      <c r="CQ23">
        <f ca="1"/>
        <v>1.17</v>
      </c>
      <c r="CR23">
        <f ca="1"/>
        <v>13601.1</v>
      </c>
    </row>
    <row r="24" spans="1:96">
      <c r="A24" s="92"/>
      <c r="D24">
        <v>23</v>
      </c>
      <c r="I24" s="39"/>
      <c r="J24" s="154"/>
      <c r="L24" s="39"/>
      <c r="M24" s="39"/>
      <c r="N24" s="81"/>
      <c r="S24" s="86"/>
      <c r="T24" s="86"/>
      <c r="U24" s="86"/>
      <c r="V24" s="86"/>
      <c r="W24" s="86"/>
      <c r="X24" s="86"/>
      <c r="Y24" s="86"/>
      <c r="Z24" s="86"/>
      <c r="AA24" s="86"/>
      <c r="AB24" s="86"/>
      <c r="AC24" s="86"/>
      <c r="AD24" s="86"/>
      <c r="AE24" s="86"/>
      <c r="AF24" s="86"/>
      <c r="AG24" s="86"/>
      <c r="AI24" s="39">
        <f t="shared" si="10"/>
        <v>0.96358531043184636</v>
      </c>
      <c r="AJ24" t="b">
        <f t="shared" si="9"/>
        <v>1</v>
      </c>
      <c r="AL24" s="160">
        <f t="shared" si="11"/>
        <v>17450</v>
      </c>
      <c r="AM24" s="37">
        <v>4650</v>
      </c>
      <c r="AN24" s="158">
        <v>627.70000000000005</v>
      </c>
      <c r="AO24" s="37">
        <v>0.74</v>
      </c>
      <c r="AP24" s="160">
        <v>17450</v>
      </c>
      <c r="AQ24" s="37">
        <v>14.78</v>
      </c>
      <c r="AR24" t="s">
        <v>596</v>
      </c>
      <c r="AS24" s="159">
        <v>104.45</v>
      </c>
      <c r="AT24" s="37">
        <v>-0.26</v>
      </c>
      <c r="AU24" s="37">
        <v>34600</v>
      </c>
      <c r="AV24" s="37">
        <v>-4.79</v>
      </c>
      <c r="AW24" s="37">
        <v>14.26</v>
      </c>
      <c r="AX24" s="37">
        <v>5.0000000000000001E-4</v>
      </c>
      <c r="AZ24" s="175">
        <f t="shared" si="27"/>
        <v>16240.384615384617</v>
      </c>
      <c r="BA24" s="37">
        <f t="shared" si="24"/>
        <v>-465671.69230768929</v>
      </c>
      <c r="BB24" s="37"/>
      <c r="BC24" s="37">
        <f t="shared" si="25"/>
        <v>4350</v>
      </c>
      <c r="BD24" s="37">
        <f t="shared" si="22"/>
        <v>-17582.692307691468</v>
      </c>
      <c r="BE24" s="37">
        <f t="shared" si="22"/>
        <v>-40789.615384614881</v>
      </c>
      <c r="BF24" s="37">
        <f t="shared" si="22"/>
        <v>-113307.69230769147</v>
      </c>
      <c r="BG24" s="37">
        <f t="shared" si="22"/>
        <v>-188134.61538461488</v>
      </c>
      <c r="BH24" s="37">
        <f t="shared" si="22"/>
        <v>-164723.07692307659</v>
      </c>
      <c r="BI24" s="37">
        <f t="shared" si="22"/>
        <v>0</v>
      </c>
      <c r="BJ24" s="37">
        <f t="shared" si="22"/>
        <v>0</v>
      </c>
      <c r="BK24" s="37">
        <f t="shared" si="22"/>
        <v>0</v>
      </c>
      <c r="BL24" s="37">
        <f t="shared" si="22"/>
        <v>0</v>
      </c>
      <c r="BM24" s="37">
        <f t="shared" si="22"/>
        <v>0</v>
      </c>
      <c r="BN24" s="37">
        <f t="shared" si="22"/>
        <v>0</v>
      </c>
      <c r="BO24" s="37">
        <f t="shared" si="26"/>
        <v>0</v>
      </c>
      <c r="BP24" s="37">
        <f t="shared" si="23"/>
        <v>10089</v>
      </c>
      <c r="BQ24" s="37">
        <f t="shared" si="23"/>
        <v>17300</v>
      </c>
      <c r="BR24" s="37">
        <f t="shared" si="23"/>
        <v>18152</v>
      </c>
      <c r="BS24" s="37">
        <f t="shared" si="23"/>
        <v>8975</v>
      </c>
      <c r="BT24" s="37">
        <f t="shared" si="23"/>
        <v>0</v>
      </c>
      <c r="BU24" s="37">
        <f t="shared" si="23"/>
        <v>0</v>
      </c>
      <c r="BZ24" s="177">
        <f ca="1"/>
        <v>44189</v>
      </c>
      <c r="CA24" t="str">
        <f ca="1"/>
        <v>NIFTY 50</v>
      </c>
      <c r="CB24" t="str">
        <f ca="1"/>
        <v>IN</v>
      </c>
      <c r="CC24" t="str">
        <f ca="1"/>
        <v/>
      </c>
      <c r="CD24">
        <f ca="1"/>
        <v>13672.15</v>
      </c>
      <c r="CE24">
        <f ca="1"/>
        <v>13771.75</v>
      </c>
      <c r="CF24">
        <f ca="1"/>
        <v>13626.9</v>
      </c>
      <c r="CG24" t="str">
        <f ca="1"/>
        <v/>
      </c>
      <c r="CH24">
        <f ca="1"/>
        <v>13749.25</v>
      </c>
      <c r="CI24" t="str">
        <f ca="1"/>
        <v/>
      </c>
      <c r="CJ24">
        <f ca="1"/>
        <v>471367730</v>
      </c>
      <c r="CK24">
        <f ca="1"/>
        <v>247643500000</v>
      </c>
      <c r="CL24" t="str">
        <f ca="1"/>
        <v/>
      </c>
      <c r="CM24" t="str">
        <f ca="1"/>
        <v/>
      </c>
      <c r="CN24" t="str">
        <f ca="1"/>
        <v/>
      </c>
      <c r="CO24">
        <f ca="1"/>
        <v>37.81</v>
      </c>
      <c r="CP24">
        <f ca="1"/>
        <v>3.89</v>
      </c>
      <c r="CQ24">
        <f ca="1"/>
        <v>1.1499999999999999</v>
      </c>
      <c r="CR24">
        <f ca="1"/>
        <v>13749.25</v>
      </c>
    </row>
    <row r="25" spans="1:96">
      <c r="D25">
        <v>24</v>
      </c>
      <c r="I25" s="39"/>
      <c r="J25" s="154"/>
      <c r="L25" s="39"/>
      <c r="M25" s="39"/>
      <c r="N25" s="81"/>
      <c r="S25" s="86"/>
      <c r="T25" s="86"/>
      <c r="U25" s="86"/>
      <c r="V25" s="86"/>
      <c r="W25" s="86"/>
      <c r="X25" s="86"/>
      <c r="Y25" s="86"/>
      <c r="Z25" s="86"/>
      <c r="AA25" s="86"/>
      <c r="AB25" s="86"/>
      <c r="AC25" s="86"/>
      <c r="AD25" s="86"/>
      <c r="AE25" s="86"/>
      <c r="AF25" s="86"/>
      <c r="AG25" s="86"/>
      <c r="AI25" s="39">
        <f t="shared" si="10"/>
        <v>0.96634629986001774</v>
      </c>
      <c r="AJ25" t="b">
        <f t="shared" si="9"/>
        <v>1</v>
      </c>
      <c r="AL25" s="160">
        <f t="shared" si="11"/>
        <v>17500</v>
      </c>
      <c r="AM25" s="37">
        <v>387250</v>
      </c>
      <c r="AN25" s="158">
        <v>468.65</v>
      </c>
      <c r="AO25" s="37">
        <v>0.71</v>
      </c>
      <c r="AP25" s="160">
        <v>17500</v>
      </c>
      <c r="AQ25" s="37">
        <v>14.6</v>
      </c>
      <c r="AR25" t="s">
        <v>596</v>
      </c>
      <c r="AS25" s="159">
        <v>116.1</v>
      </c>
      <c r="AT25" s="37">
        <v>-0.28999999999999998</v>
      </c>
      <c r="AU25" s="37">
        <v>2455200</v>
      </c>
      <c r="AV25" s="37">
        <v>-4.9400000000000004</v>
      </c>
      <c r="AW25" s="37">
        <v>14.89</v>
      </c>
      <c r="AX25" s="37">
        <v>5.2999999999999998E-4</v>
      </c>
      <c r="AZ25" s="175">
        <f t="shared" si="27"/>
        <v>16315.384615384617</v>
      </c>
      <c r="BA25" s="37">
        <f t="shared" si="24"/>
        <v>-338363.99999999779</v>
      </c>
      <c r="BB25" s="37"/>
      <c r="BC25" s="37">
        <f t="shared" si="25"/>
        <v>4350</v>
      </c>
      <c r="BD25" s="37">
        <f t="shared" si="22"/>
        <v>12225</v>
      </c>
      <c r="BE25" s="37">
        <f t="shared" si="22"/>
        <v>-18289.615384614881</v>
      </c>
      <c r="BF25" s="37">
        <f t="shared" si="22"/>
        <v>-75807.692307691468</v>
      </c>
      <c r="BG25" s="37">
        <f t="shared" si="22"/>
        <v>-165634.61538461488</v>
      </c>
      <c r="BH25" s="37">
        <f t="shared" si="22"/>
        <v>-149723.07692307659</v>
      </c>
      <c r="BI25" s="37">
        <f t="shared" si="22"/>
        <v>0</v>
      </c>
      <c r="BJ25" s="37">
        <f t="shared" si="22"/>
        <v>0</v>
      </c>
      <c r="BK25" s="37">
        <f t="shared" si="22"/>
        <v>0</v>
      </c>
      <c r="BL25" s="37">
        <f t="shared" si="22"/>
        <v>0</v>
      </c>
      <c r="BM25" s="37">
        <f t="shared" si="22"/>
        <v>0</v>
      </c>
      <c r="BN25" s="37">
        <f t="shared" si="22"/>
        <v>0</v>
      </c>
      <c r="BO25" s="37">
        <f t="shared" si="26"/>
        <v>0</v>
      </c>
      <c r="BP25" s="37">
        <f t="shared" si="23"/>
        <v>10089</v>
      </c>
      <c r="BQ25" s="37">
        <f t="shared" si="23"/>
        <v>17300</v>
      </c>
      <c r="BR25" s="37">
        <f t="shared" si="23"/>
        <v>18152</v>
      </c>
      <c r="BS25" s="37">
        <f t="shared" si="23"/>
        <v>8975</v>
      </c>
      <c r="BT25" s="37">
        <f t="shared" si="23"/>
        <v>0</v>
      </c>
      <c r="BU25" s="37">
        <f t="shared" si="23"/>
        <v>0</v>
      </c>
      <c r="BZ25" s="177">
        <f ca="1"/>
        <v>44193</v>
      </c>
      <c r="CA25" t="str">
        <f ca="1"/>
        <v>NIFTY 50</v>
      </c>
      <c r="CB25" t="str">
        <f ca="1"/>
        <v>IN</v>
      </c>
      <c r="CC25" t="str">
        <f ca="1"/>
        <v/>
      </c>
      <c r="CD25">
        <f ca="1"/>
        <v>13815.15</v>
      </c>
      <c r="CE25">
        <f ca="1"/>
        <v>13885.3</v>
      </c>
      <c r="CF25">
        <f ca="1"/>
        <v>13811.55</v>
      </c>
      <c r="CG25" t="str">
        <f ca="1"/>
        <v/>
      </c>
      <c r="CH25">
        <f ca="1"/>
        <v>13873.2</v>
      </c>
      <c r="CI25" t="str">
        <f ca="1"/>
        <v/>
      </c>
      <c r="CJ25">
        <f ca="1"/>
        <v>403634030</v>
      </c>
      <c r="CK25">
        <f ca="1"/>
        <v>209230600000</v>
      </c>
      <c r="CL25" t="str">
        <f ca="1"/>
        <v/>
      </c>
      <c r="CM25" t="str">
        <f ca="1"/>
        <v/>
      </c>
      <c r="CN25" t="str">
        <f ca="1"/>
        <v/>
      </c>
      <c r="CO25">
        <f ca="1"/>
        <v>38.15</v>
      </c>
      <c r="CP25">
        <f ca="1"/>
        <v>3.93</v>
      </c>
      <c r="CQ25">
        <f ca="1"/>
        <v>1.1399999999999999</v>
      </c>
      <c r="CR25">
        <f ca="1"/>
        <v>13873.2</v>
      </c>
    </row>
    <row r="26" spans="1:96">
      <c r="D26">
        <v>25</v>
      </c>
      <c r="I26" s="39"/>
      <c r="J26" s="154"/>
      <c r="L26" s="39"/>
      <c r="M26" s="39"/>
      <c r="N26" s="81"/>
      <c r="S26" s="86"/>
      <c r="T26" s="86"/>
      <c r="U26" s="86"/>
      <c r="V26" s="86"/>
      <c r="W26" s="86"/>
      <c r="X26" s="86"/>
      <c r="Y26" s="86"/>
      <c r="Z26" s="86"/>
      <c r="AA26" s="86"/>
      <c r="AB26" s="86"/>
      <c r="AC26" s="86"/>
      <c r="AD26" s="86"/>
      <c r="AE26" s="86"/>
      <c r="AF26" s="86"/>
      <c r="AG26" s="86"/>
      <c r="AI26" s="39">
        <f t="shared" si="10"/>
        <v>0.96910728928818923</v>
      </c>
      <c r="AJ26" t="b">
        <f t="shared" si="9"/>
        <v>1</v>
      </c>
      <c r="AL26" s="160">
        <f t="shared" si="11"/>
        <v>17550</v>
      </c>
      <c r="AM26" s="37">
        <v>10150</v>
      </c>
      <c r="AN26" s="158">
        <v>434.15</v>
      </c>
      <c r="AO26" s="37">
        <v>0.69</v>
      </c>
      <c r="AP26" s="160">
        <v>17550</v>
      </c>
      <c r="AQ26" s="37">
        <v>14.63</v>
      </c>
      <c r="AR26" t="s">
        <v>596</v>
      </c>
      <c r="AS26" s="159">
        <v>132.25</v>
      </c>
      <c r="AT26" s="37">
        <v>-0.31</v>
      </c>
      <c r="AU26" s="37">
        <v>65450</v>
      </c>
      <c r="AV26" s="37">
        <v>-5.17</v>
      </c>
      <c r="AW26" s="37">
        <v>15.54</v>
      </c>
      <c r="AX26" s="37">
        <v>5.5000000000000003E-4</v>
      </c>
      <c r="AZ26" s="175">
        <f t="shared" si="27"/>
        <v>16390.384615384617</v>
      </c>
      <c r="BA26" s="37">
        <f t="shared" si="24"/>
        <v>-240863.99999999779</v>
      </c>
      <c r="BB26" s="37"/>
      <c r="BC26" s="37">
        <f t="shared" si="25"/>
        <v>4350</v>
      </c>
      <c r="BD26" s="37">
        <f t="shared" si="22"/>
        <v>12225</v>
      </c>
      <c r="BE26" s="37">
        <f t="shared" si="22"/>
        <v>4210.3846153851191</v>
      </c>
      <c r="BF26" s="37">
        <f t="shared" si="22"/>
        <v>-38307.692307691468</v>
      </c>
      <c r="BG26" s="37">
        <f t="shared" si="22"/>
        <v>-143134.61538461488</v>
      </c>
      <c r="BH26" s="37">
        <f t="shared" si="22"/>
        <v>-134723.07692307659</v>
      </c>
      <c r="BI26" s="37">
        <f t="shared" si="22"/>
        <v>0</v>
      </c>
      <c r="BJ26" s="37">
        <f t="shared" si="22"/>
        <v>0</v>
      </c>
      <c r="BK26" s="37">
        <f t="shared" si="22"/>
        <v>0</v>
      </c>
      <c r="BL26" s="37">
        <f t="shared" si="22"/>
        <v>0</v>
      </c>
      <c r="BM26" s="37">
        <f t="shared" si="22"/>
        <v>0</v>
      </c>
      <c r="BN26" s="37">
        <f t="shared" si="22"/>
        <v>0</v>
      </c>
      <c r="BO26" s="37">
        <f t="shared" si="26"/>
        <v>0</v>
      </c>
      <c r="BP26" s="37">
        <f t="shared" si="23"/>
        <v>10089</v>
      </c>
      <c r="BQ26" s="37">
        <f t="shared" si="23"/>
        <v>17300</v>
      </c>
      <c r="BR26" s="37">
        <f t="shared" si="23"/>
        <v>18152</v>
      </c>
      <c r="BS26" s="37">
        <f t="shared" si="23"/>
        <v>8975</v>
      </c>
      <c r="BT26" s="37">
        <f t="shared" si="23"/>
        <v>0</v>
      </c>
      <c r="BU26" s="37">
        <f t="shared" si="23"/>
        <v>0</v>
      </c>
      <c r="BZ26" s="177">
        <f ca="1"/>
        <v>44194</v>
      </c>
      <c r="CA26" t="str">
        <f ca="1"/>
        <v>NIFTY 50</v>
      </c>
      <c r="CB26" t="str">
        <f ca="1"/>
        <v>IN</v>
      </c>
      <c r="CC26" t="str">
        <f ca="1"/>
        <v/>
      </c>
      <c r="CD26">
        <f ca="1"/>
        <v>13910.35</v>
      </c>
      <c r="CE26">
        <f ca="1"/>
        <v>13967.6</v>
      </c>
      <c r="CF26">
        <f ca="1"/>
        <v>13859.9</v>
      </c>
      <c r="CG26" t="str">
        <f ca="1"/>
        <v/>
      </c>
      <c r="CH26">
        <f ca="1"/>
        <v>13932.6</v>
      </c>
      <c r="CI26" t="str">
        <f ca="1"/>
        <v/>
      </c>
      <c r="CJ26">
        <f ca="1"/>
        <v>439593961</v>
      </c>
      <c r="CK26">
        <f ca="1"/>
        <v>251542300000</v>
      </c>
      <c r="CL26" t="str">
        <f ca="1"/>
        <v/>
      </c>
      <c r="CM26" t="str">
        <f ca="1"/>
        <v/>
      </c>
      <c r="CN26" t="str">
        <f ca="1"/>
        <v/>
      </c>
      <c r="CO26">
        <f ca="1"/>
        <v>38.31</v>
      </c>
      <c r="CP26">
        <f ca="1"/>
        <v>3.94</v>
      </c>
      <c r="CQ26">
        <f ca="1"/>
        <v>1.1399999999999999</v>
      </c>
      <c r="CR26">
        <f ca="1"/>
        <v>13932.6</v>
      </c>
    </row>
    <row r="27" spans="1:96">
      <c r="D27">
        <v>26</v>
      </c>
      <c r="I27" s="39"/>
      <c r="J27" s="154"/>
      <c r="L27" s="39"/>
      <c r="M27" s="39"/>
      <c r="N27" s="81"/>
      <c r="S27" s="86"/>
      <c r="T27" s="86"/>
      <c r="U27" s="86"/>
      <c r="V27" s="86"/>
      <c r="W27" s="86"/>
      <c r="X27" s="86"/>
      <c r="Y27" s="86"/>
      <c r="Z27" s="86"/>
      <c r="AA27" s="86"/>
      <c r="AB27" s="86"/>
      <c r="AC27" s="86"/>
      <c r="AD27" s="86"/>
      <c r="AE27" s="86"/>
      <c r="AF27" s="86"/>
      <c r="AG27" s="86"/>
      <c r="AI27" s="39">
        <f t="shared" si="10"/>
        <v>0.97186827871636072</v>
      </c>
      <c r="AJ27" t="b">
        <f t="shared" si="9"/>
        <v>1</v>
      </c>
      <c r="AL27" s="160">
        <f t="shared" si="11"/>
        <v>17600</v>
      </c>
      <c r="AM27" s="37">
        <v>118350</v>
      </c>
      <c r="AN27" s="158">
        <v>398.35</v>
      </c>
      <c r="AO27" s="37">
        <v>0.66</v>
      </c>
      <c r="AP27" s="160">
        <v>17600</v>
      </c>
      <c r="AQ27" s="37">
        <v>14.45</v>
      </c>
      <c r="AR27" t="s">
        <v>596</v>
      </c>
      <c r="AS27" s="159">
        <v>146.35</v>
      </c>
      <c r="AT27" s="37">
        <v>-0.34</v>
      </c>
      <c r="AU27" s="37">
        <v>1097450</v>
      </c>
      <c r="AV27" s="37">
        <v>-5.28</v>
      </c>
      <c r="AW27" s="37">
        <v>16.07</v>
      </c>
      <c r="AX27" s="37">
        <v>5.8E-4</v>
      </c>
      <c r="AZ27" s="175">
        <f t="shared" si="27"/>
        <v>16465.384615384617</v>
      </c>
      <c r="BA27" s="37">
        <f t="shared" si="24"/>
        <v>-162979.38461538294</v>
      </c>
      <c r="BB27" s="37"/>
      <c r="BC27" s="37">
        <f t="shared" si="25"/>
        <v>4350</v>
      </c>
      <c r="BD27" s="37">
        <f t="shared" si="22"/>
        <v>12225</v>
      </c>
      <c r="BE27" s="37">
        <f t="shared" si="22"/>
        <v>7095</v>
      </c>
      <c r="BF27" s="37">
        <f t="shared" si="22"/>
        <v>-807.69230769146816</v>
      </c>
      <c r="BG27" s="37">
        <f t="shared" si="22"/>
        <v>-120634.61538461488</v>
      </c>
      <c r="BH27" s="37">
        <f t="shared" si="22"/>
        <v>-119723.07692307659</v>
      </c>
      <c r="BI27" s="37">
        <f t="shared" si="22"/>
        <v>0</v>
      </c>
      <c r="BJ27" s="37">
        <f t="shared" si="22"/>
        <v>0</v>
      </c>
      <c r="BK27" s="37">
        <f t="shared" si="22"/>
        <v>0</v>
      </c>
      <c r="BL27" s="37">
        <f t="shared" si="22"/>
        <v>0</v>
      </c>
      <c r="BM27" s="37">
        <f t="shared" si="22"/>
        <v>0</v>
      </c>
      <c r="BN27" s="37">
        <f t="shared" si="22"/>
        <v>0</v>
      </c>
      <c r="BO27" s="37">
        <f t="shared" si="26"/>
        <v>0</v>
      </c>
      <c r="BP27" s="37">
        <f t="shared" si="23"/>
        <v>10089</v>
      </c>
      <c r="BQ27" s="37">
        <f t="shared" si="23"/>
        <v>17300</v>
      </c>
      <c r="BR27" s="37">
        <f t="shared" si="23"/>
        <v>18152</v>
      </c>
      <c r="BS27" s="37">
        <f t="shared" si="23"/>
        <v>8975</v>
      </c>
      <c r="BT27" s="37">
        <f t="shared" si="23"/>
        <v>0</v>
      </c>
      <c r="BU27" s="37">
        <f t="shared" si="23"/>
        <v>0</v>
      </c>
      <c r="BZ27" s="177">
        <f ca="1"/>
        <v>44195</v>
      </c>
      <c r="CA27" t="str">
        <f ca="1"/>
        <v>NIFTY 50</v>
      </c>
      <c r="CB27" t="str">
        <f ca="1"/>
        <v>IN</v>
      </c>
      <c r="CC27" t="str">
        <f ca="1"/>
        <v/>
      </c>
      <c r="CD27">
        <f ca="1"/>
        <v>13980.9</v>
      </c>
      <c r="CE27">
        <f ca="1"/>
        <v>13997</v>
      </c>
      <c r="CF27">
        <f ca="1"/>
        <v>13864.95</v>
      </c>
      <c r="CG27" t="str">
        <f ca="1"/>
        <v/>
      </c>
      <c r="CH27">
        <f ca="1"/>
        <v>13981.95</v>
      </c>
      <c r="CI27" t="str">
        <f ca="1"/>
        <v/>
      </c>
      <c r="CJ27">
        <f ca="1"/>
        <v>380681073</v>
      </c>
      <c r="CK27">
        <f ca="1"/>
        <v>246331200000</v>
      </c>
      <c r="CL27" t="str">
        <f ca="1"/>
        <v/>
      </c>
      <c r="CM27" t="str">
        <f ca="1"/>
        <v/>
      </c>
      <c r="CN27" t="str">
        <f ca="1"/>
        <v/>
      </c>
      <c r="CO27">
        <f ca="1"/>
        <v>38.450000000000003</v>
      </c>
      <c r="CP27">
        <f ca="1"/>
        <v>3.96</v>
      </c>
      <c r="CQ27">
        <f ca="1"/>
        <v>1.1399999999999999</v>
      </c>
      <c r="CR27">
        <f ca="1"/>
        <v>13981.95</v>
      </c>
    </row>
    <row r="28" spans="1:96">
      <c r="D28">
        <v>27</v>
      </c>
      <c r="I28" s="39"/>
      <c r="J28" s="154"/>
      <c r="L28" s="39"/>
      <c r="M28" s="39"/>
      <c r="N28" s="81"/>
      <c r="S28" s="86"/>
      <c r="T28" s="86"/>
      <c r="U28" s="86"/>
      <c r="V28" s="86"/>
      <c r="W28" s="86"/>
      <c r="X28" s="86"/>
      <c r="Y28" s="86"/>
      <c r="Z28" s="86"/>
      <c r="AA28" s="86"/>
      <c r="AB28" s="86"/>
      <c r="AC28" s="86"/>
      <c r="AD28" s="86"/>
      <c r="AE28" s="86"/>
      <c r="AF28" s="86"/>
      <c r="AG28" s="86"/>
      <c r="AI28" s="39">
        <f t="shared" si="10"/>
        <v>0.97462926814453221</v>
      </c>
      <c r="AJ28" t="b">
        <f t="shared" si="9"/>
        <v>1</v>
      </c>
      <c r="AL28" s="160">
        <f t="shared" si="11"/>
        <v>17650</v>
      </c>
      <c r="AM28" s="37">
        <v>14900</v>
      </c>
      <c r="AN28" s="158">
        <v>358.95</v>
      </c>
      <c r="AO28" s="37">
        <v>0.63</v>
      </c>
      <c r="AP28" s="160">
        <v>17650</v>
      </c>
      <c r="AQ28" s="37">
        <v>14.18</v>
      </c>
      <c r="AR28" t="s">
        <v>596</v>
      </c>
      <c r="AS28" s="159">
        <v>160.4</v>
      </c>
      <c r="AT28" s="37">
        <v>-0.37</v>
      </c>
      <c r="AU28" s="37">
        <v>64800</v>
      </c>
      <c r="AV28" s="37">
        <v>-5.32</v>
      </c>
      <c r="AW28" s="37">
        <v>16.52</v>
      </c>
      <c r="AX28" s="37">
        <v>6.0999999999999997E-4</v>
      </c>
      <c r="AZ28" s="175">
        <f t="shared" si="27"/>
        <v>16540.384615384617</v>
      </c>
      <c r="BA28" s="37">
        <f t="shared" si="24"/>
        <v>-108171.69230769147</v>
      </c>
      <c r="BB28" s="37"/>
      <c r="BC28" s="37">
        <f t="shared" si="25"/>
        <v>4350</v>
      </c>
      <c r="BD28" s="37">
        <f t="shared" si="22"/>
        <v>12225</v>
      </c>
      <c r="BE28" s="37">
        <f t="shared" si="22"/>
        <v>7095</v>
      </c>
      <c r="BF28" s="37">
        <f t="shared" si="22"/>
        <v>16500</v>
      </c>
      <c r="BG28" s="37">
        <f t="shared" si="22"/>
        <v>-98134.615384614881</v>
      </c>
      <c r="BH28" s="37">
        <f t="shared" si="22"/>
        <v>-104723.07692307659</v>
      </c>
      <c r="BI28" s="37">
        <f t="shared" si="22"/>
        <v>0</v>
      </c>
      <c r="BJ28" s="37">
        <f t="shared" si="22"/>
        <v>0</v>
      </c>
      <c r="BK28" s="37">
        <f t="shared" si="22"/>
        <v>0</v>
      </c>
      <c r="BL28" s="37">
        <f t="shared" si="22"/>
        <v>0</v>
      </c>
      <c r="BM28" s="37">
        <f t="shared" si="22"/>
        <v>0</v>
      </c>
      <c r="BN28" s="37">
        <f t="shared" si="22"/>
        <v>0</v>
      </c>
      <c r="BO28" s="37">
        <f t="shared" si="26"/>
        <v>0</v>
      </c>
      <c r="BP28" s="37">
        <f t="shared" si="23"/>
        <v>10089</v>
      </c>
      <c r="BQ28" s="37">
        <f t="shared" si="23"/>
        <v>17300</v>
      </c>
      <c r="BR28" s="37">
        <f t="shared" si="23"/>
        <v>18152</v>
      </c>
      <c r="BS28" s="37">
        <f t="shared" si="23"/>
        <v>8975</v>
      </c>
      <c r="BT28" s="37">
        <f t="shared" si="23"/>
        <v>0</v>
      </c>
      <c r="BU28" s="37">
        <f t="shared" si="23"/>
        <v>0</v>
      </c>
      <c r="BZ28" s="177">
        <f ca="1"/>
        <v>44196</v>
      </c>
      <c r="CA28" t="str">
        <f ca="1"/>
        <v>NIFTY 50</v>
      </c>
      <c r="CB28" t="str">
        <f ca="1"/>
        <v>IN</v>
      </c>
      <c r="CC28" t="str">
        <f ca="1"/>
        <v/>
      </c>
      <c r="CD28">
        <f ca="1"/>
        <v>13970</v>
      </c>
      <c r="CE28">
        <f ca="1"/>
        <v>14024.85</v>
      </c>
      <c r="CF28">
        <f ca="1"/>
        <v>13936.45</v>
      </c>
      <c r="CG28" t="str">
        <f ca="1"/>
        <v/>
      </c>
      <c r="CH28">
        <f ca="1"/>
        <v>13981.75</v>
      </c>
      <c r="CI28" t="str">
        <f ca="1"/>
        <v/>
      </c>
      <c r="CJ28">
        <f ca="1"/>
        <v>452410109</v>
      </c>
      <c r="CK28">
        <f ca="1"/>
        <v>263058200000</v>
      </c>
      <c r="CL28" t="str">
        <f ca="1"/>
        <v/>
      </c>
      <c r="CM28" t="str">
        <f ca="1"/>
        <v/>
      </c>
      <c r="CN28" t="str">
        <f ca="1"/>
        <v/>
      </c>
      <c r="CO28">
        <f ca="1"/>
        <v>38.450000000000003</v>
      </c>
      <c r="CP28">
        <f ca="1"/>
        <v>3.96</v>
      </c>
      <c r="CQ28">
        <f ca="1"/>
        <v>1.1399999999999999</v>
      </c>
      <c r="CR28">
        <f ca="1"/>
        <v>13981.75</v>
      </c>
    </row>
    <row r="29" spans="1:96">
      <c r="D29">
        <v>28</v>
      </c>
      <c r="I29" s="39"/>
      <c r="J29" s="154"/>
      <c r="L29" s="39"/>
      <c r="M29" s="39"/>
      <c r="N29" s="81"/>
      <c r="S29" s="86"/>
      <c r="T29" s="86"/>
      <c r="U29" s="86"/>
      <c r="V29" s="86"/>
      <c r="W29" s="86"/>
      <c r="X29" s="86"/>
      <c r="Y29" s="86"/>
      <c r="Z29" s="86"/>
      <c r="AA29" s="86"/>
      <c r="AB29" s="86"/>
      <c r="AC29" s="86"/>
      <c r="AD29" s="86"/>
      <c r="AE29" s="86"/>
      <c r="AF29" s="86"/>
      <c r="AG29" s="86"/>
      <c r="AI29" s="39">
        <f t="shared" si="10"/>
        <v>0.9773902575727037</v>
      </c>
      <c r="AJ29" t="b">
        <f t="shared" si="9"/>
        <v>1</v>
      </c>
      <c r="AL29" s="160">
        <f t="shared" si="11"/>
        <v>17700</v>
      </c>
      <c r="AM29" s="37">
        <v>452150</v>
      </c>
      <c r="AN29" s="158">
        <v>332.6</v>
      </c>
      <c r="AO29" s="37">
        <v>0.6</v>
      </c>
      <c r="AP29" s="160">
        <v>17700</v>
      </c>
      <c r="AQ29" s="37">
        <v>14.15</v>
      </c>
      <c r="AR29" t="s">
        <v>596</v>
      </c>
      <c r="AS29" s="159">
        <v>179.7</v>
      </c>
      <c r="AT29" s="37">
        <v>-0.4</v>
      </c>
      <c r="AU29" s="37">
        <v>1396750</v>
      </c>
      <c r="AV29" s="37">
        <v>-5.44</v>
      </c>
      <c r="AW29" s="37">
        <v>16.920000000000002</v>
      </c>
      <c r="AX29" s="37">
        <v>6.2E-4</v>
      </c>
      <c r="AZ29" s="175">
        <f t="shared" si="27"/>
        <v>16615.384615384617</v>
      </c>
      <c r="BA29" s="37">
        <f t="shared" si="24"/>
        <v>-70671.692307691468</v>
      </c>
      <c r="BB29" s="37"/>
      <c r="BC29" s="37">
        <f t="shared" si="25"/>
        <v>4350</v>
      </c>
      <c r="BD29" s="37">
        <f t="shared" si="22"/>
        <v>12225</v>
      </c>
      <c r="BE29" s="37">
        <f t="shared" si="22"/>
        <v>7095</v>
      </c>
      <c r="BF29" s="37">
        <f t="shared" si="22"/>
        <v>16500</v>
      </c>
      <c r="BG29" s="37">
        <f t="shared" si="22"/>
        <v>-75634.615384614881</v>
      </c>
      <c r="BH29" s="37">
        <f t="shared" si="22"/>
        <v>-89723.076923076587</v>
      </c>
      <c r="BI29" s="37">
        <f t="shared" si="22"/>
        <v>0</v>
      </c>
      <c r="BJ29" s="37">
        <f t="shared" si="22"/>
        <v>0</v>
      </c>
      <c r="BK29" s="37">
        <f t="shared" si="22"/>
        <v>0</v>
      </c>
      <c r="BL29" s="37">
        <f t="shared" si="22"/>
        <v>0</v>
      </c>
      <c r="BM29" s="37">
        <f t="shared" si="22"/>
        <v>0</v>
      </c>
      <c r="BN29" s="37">
        <f t="shared" si="22"/>
        <v>0</v>
      </c>
      <c r="BO29" s="37">
        <f t="shared" si="26"/>
        <v>0</v>
      </c>
      <c r="BP29" s="37">
        <f t="shared" si="23"/>
        <v>10089</v>
      </c>
      <c r="BQ29" s="37">
        <f t="shared" si="23"/>
        <v>17300</v>
      </c>
      <c r="BR29" s="37">
        <f t="shared" si="23"/>
        <v>18152</v>
      </c>
      <c r="BS29" s="37">
        <f t="shared" si="23"/>
        <v>8975</v>
      </c>
      <c r="BT29" s="37">
        <f t="shared" si="23"/>
        <v>0</v>
      </c>
      <c r="BU29" s="37">
        <f t="shared" si="23"/>
        <v>0</v>
      </c>
      <c r="BZ29" s="177">
        <f ca="1"/>
        <v>44197</v>
      </c>
      <c r="CA29" t="str">
        <f ca="1"/>
        <v>NIFTY 50</v>
      </c>
      <c r="CB29" t="str">
        <f ca="1"/>
        <v>IN</v>
      </c>
      <c r="CC29" t="str">
        <f ca="1"/>
        <v/>
      </c>
      <c r="CD29">
        <f ca="1"/>
        <v>13996.1</v>
      </c>
      <c r="CE29">
        <f ca="1"/>
        <v>14049.85</v>
      </c>
      <c r="CF29">
        <f ca="1"/>
        <v>13991.35</v>
      </c>
      <c r="CG29" t="str">
        <f ca="1"/>
        <v/>
      </c>
      <c r="CH29">
        <f ca="1"/>
        <v>14018.5</v>
      </c>
      <c r="CI29" t="str">
        <f ca="1"/>
        <v/>
      </c>
      <c r="CJ29">
        <f ca="1"/>
        <v>258090905</v>
      </c>
      <c r="CK29">
        <f ca="1"/>
        <v>158737500000</v>
      </c>
      <c r="CL29" t="str">
        <f ca="1"/>
        <v/>
      </c>
      <c r="CM29" t="str">
        <f ca="1"/>
        <v/>
      </c>
      <c r="CN29" t="str">
        <f ca="1"/>
        <v/>
      </c>
      <c r="CO29">
        <f ca="1"/>
        <v>38.549999999999997</v>
      </c>
      <c r="CP29">
        <f ca="1"/>
        <v>3.97</v>
      </c>
      <c r="CQ29">
        <f ca="1"/>
        <v>1.1299999999999999</v>
      </c>
      <c r="CR29">
        <f ca="1"/>
        <v>14018.5</v>
      </c>
    </row>
    <row r="30" spans="1:96">
      <c r="D30">
        <v>29</v>
      </c>
      <c r="I30" s="39"/>
      <c r="J30" s="154"/>
      <c r="L30" s="39"/>
      <c r="M30" s="39"/>
      <c r="N30" s="81"/>
      <c r="S30" s="86"/>
      <c r="T30" s="86"/>
      <c r="U30" s="86"/>
      <c r="V30" s="86"/>
      <c r="W30" s="86"/>
      <c r="X30" s="86"/>
      <c r="Y30" s="86"/>
      <c r="Z30" s="86"/>
      <c r="AA30" s="86"/>
      <c r="AB30" s="86"/>
      <c r="AC30" s="86"/>
      <c r="AD30" s="86"/>
      <c r="AE30" s="86"/>
      <c r="AF30" s="86"/>
      <c r="AG30" s="86"/>
      <c r="AI30" s="39">
        <f t="shared" si="10"/>
        <v>0.98015124700087519</v>
      </c>
      <c r="AJ30" t="b">
        <f t="shared" si="9"/>
        <v>0</v>
      </c>
      <c r="AL30" s="160">
        <f t="shared" si="11"/>
        <v>17750</v>
      </c>
      <c r="AM30" s="37">
        <v>35950</v>
      </c>
      <c r="AN30" s="158">
        <v>304.75</v>
      </c>
      <c r="AO30" s="37">
        <v>0.56999999999999995</v>
      </c>
      <c r="AP30" s="160">
        <v>17750</v>
      </c>
      <c r="AQ30" s="37">
        <v>14.06</v>
      </c>
      <c r="AR30" t="s">
        <v>596</v>
      </c>
      <c r="AS30" s="159">
        <v>199.65</v>
      </c>
      <c r="AT30" s="37">
        <v>-0.43</v>
      </c>
      <c r="AU30" s="37">
        <v>56350</v>
      </c>
      <c r="AV30" s="37">
        <v>-5.5</v>
      </c>
      <c r="AW30" s="37">
        <v>17.21</v>
      </c>
      <c r="AX30" s="37">
        <v>6.4000000000000005E-4</v>
      </c>
      <c r="AZ30" s="175">
        <f t="shared" si="27"/>
        <v>16690.384615384617</v>
      </c>
      <c r="BA30" s="37">
        <f t="shared" si="24"/>
        <v>-33171.692307691468</v>
      </c>
      <c r="BB30" s="37"/>
      <c r="BC30" s="37">
        <f t="shared" si="25"/>
        <v>4350</v>
      </c>
      <c r="BD30" s="37">
        <f t="shared" si="22"/>
        <v>12225</v>
      </c>
      <c r="BE30" s="37">
        <f t="shared" si="22"/>
        <v>7095</v>
      </c>
      <c r="BF30" s="37">
        <f t="shared" si="22"/>
        <v>16500</v>
      </c>
      <c r="BG30" s="37">
        <f t="shared" si="22"/>
        <v>-53134.615384614881</v>
      </c>
      <c r="BH30" s="37">
        <f t="shared" si="22"/>
        <v>-74723.076923076587</v>
      </c>
      <c r="BI30" s="37">
        <f t="shared" si="22"/>
        <v>0</v>
      </c>
      <c r="BJ30" s="37">
        <f t="shared" si="22"/>
        <v>0</v>
      </c>
      <c r="BK30" s="37">
        <f t="shared" si="22"/>
        <v>0</v>
      </c>
      <c r="BL30" s="37">
        <f t="shared" si="22"/>
        <v>0</v>
      </c>
      <c r="BM30" s="37">
        <f t="shared" si="22"/>
        <v>0</v>
      </c>
      <c r="BN30" s="37">
        <f t="shared" si="22"/>
        <v>0</v>
      </c>
      <c r="BO30" s="37">
        <f t="shared" si="26"/>
        <v>0</v>
      </c>
      <c r="BP30" s="37">
        <f t="shared" si="23"/>
        <v>10089</v>
      </c>
      <c r="BQ30" s="37">
        <f t="shared" si="23"/>
        <v>17300</v>
      </c>
      <c r="BR30" s="37">
        <f t="shared" si="23"/>
        <v>18152</v>
      </c>
      <c r="BS30" s="37">
        <f t="shared" si="23"/>
        <v>8975</v>
      </c>
      <c r="BT30" s="37">
        <f t="shared" si="23"/>
        <v>0</v>
      </c>
      <c r="BU30" s="37">
        <f t="shared" si="23"/>
        <v>0</v>
      </c>
      <c r="BZ30" s="177">
        <f ca="1"/>
        <v>44200</v>
      </c>
      <c r="CA30" t="str">
        <f ca="1"/>
        <v>NIFTY 50</v>
      </c>
      <c r="CB30" t="str">
        <f ca="1"/>
        <v>IN</v>
      </c>
      <c r="CC30" t="str">
        <f ca="1"/>
        <v/>
      </c>
      <c r="CD30">
        <f ca="1"/>
        <v>14104.35</v>
      </c>
      <c r="CE30">
        <f ca="1"/>
        <v>14147.95</v>
      </c>
      <c r="CF30">
        <f ca="1"/>
        <v>13953.75</v>
      </c>
      <c r="CG30" t="str">
        <f ca="1"/>
        <v/>
      </c>
      <c r="CH30">
        <f ca="1"/>
        <v>14132.9</v>
      </c>
      <c r="CI30" t="str">
        <f ca="1"/>
        <v/>
      </c>
      <c r="CJ30">
        <f ca="1"/>
        <v>494999295</v>
      </c>
      <c r="CK30">
        <f ca="1"/>
        <v>287050900000</v>
      </c>
      <c r="CL30" t="str">
        <f ca="1"/>
        <v/>
      </c>
      <c r="CM30" t="str">
        <f ca="1"/>
        <v/>
      </c>
      <c r="CN30" t="str">
        <f ca="1"/>
        <v/>
      </c>
      <c r="CO30">
        <f ca="1"/>
        <v>38.869999999999997</v>
      </c>
      <c r="CP30">
        <f ca="1"/>
        <v>4.01</v>
      </c>
      <c r="CQ30">
        <f ca="1"/>
        <v>1.1200000000000001</v>
      </c>
      <c r="CR30">
        <f ca="1"/>
        <v>14132.9</v>
      </c>
    </row>
    <row r="31" spans="1:96">
      <c r="D31">
        <v>30</v>
      </c>
      <c r="I31" s="39"/>
      <c r="J31" s="154"/>
      <c r="L31" s="39"/>
      <c r="M31" s="39"/>
      <c r="N31" s="81"/>
      <c r="S31" s="86"/>
      <c r="T31" s="86"/>
      <c r="U31" s="86"/>
      <c r="V31" s="86"/>
      <c r="W31" s="86"/>
      <c r="X31" s="86"/>
      <c r="Y31" s="86"/>
      <c r="Z31" s="86"/>
      <c r="AA31" s="86"/>
      <c r="AB31" s="86"/>
      <c r="AC31" s="86"/>
      <c r="AD31" s="86"/>
      <c r="AE31" s="86"/>
      <c r="AF31" s="86"/>
      <c r="AG31" s="86"/>
      <c r="AI31" s="39">
        <f t="shared" si="10"/>
        <v>0.98291223642904668</v>
      </c>
      <c r="AJ31" t="b">
        <f t="shared" si="9"/>
        <v>0</v>
      </c>
      <c r="AL31" s="160">
        <f t="shared" si="11"/>
        <v>17800</v>
      </c>
      <c r="AM31" s="37">
        <v>679000</v>
      </c>
      <c r="AN31" s="158">
        <v>273</v>
      </c>
      <c r="AO31" s="37">
        <v>0.54</v>
      </c>
      <c r="AP31" s="160">
        <v>17800</v>
      </c>
      <c r="AQ31" s="37">
        <v>14.03</v>
      </c>
      <c r="AR31" t="s">
        <v>596</v>
      </c>
      <c r="AS31" s="159">
        <v>222.05</v>
      </c>
      <c r="AT31" s="37">
        <v>-0.46</v>
      </c>
      <c r="AU31" s="37">
        <v>1308500</v>
      </c>
      <c r="AV31" s="37">
        <v>-5.55</v>
      </c>
      <c r="AW31" s="37">
        <v>17.399999999999999</v>
      </c>
      <c r="AX31" s="37">
        <v>6.4999999999999997E-4</v>
      </c>
      <c r="AZ31" s="175">
        <f t="shared" si="27"/>
        <v>16765.384615384617</v>
      </c>
      <c r="BA31" s="37">
        <f t="shared" si="24"/>
        <v>4328.3076923085318</v>
      </c>
      <c r="BB31" s="37"/>
      <c r="BC31" s="37">
        <f t="shared" si="25"/>
        <v>4350</v>
      </c>
      <c r="BD31" s="37">
        <f t="shared" si="22"/>
        <v>12225</v>
      </c>
      <c r="BE31" s="37">
        <f t="shared" si="22"/>
        <v>7095</v>
      </c>
      <c r="BF31" s="37">
        <f t="shared" si="22"/>
        <v>16500</v>
      </c>
      <c r="BG31" s="37">
        <f t="shared" si="22"/>
        <v>-30634.615384614881</v>
      </c>
      <c r="BH31" s="37">
        <f t="shared" si="22"/>
        <v>-59723.076923076587</v>
      </c>
      <c r="BI31" s="37">
        <f t="shared" si="22"/>
        <v>0</v>
      </c>
      <c r="BJ31" s="37">
        <f t="shared" si="22"/>
        <v>0</v>
      </c>
      <c r="BK31" s="37">
        <f t="shared" si="22"/>
        <v>0</v>
      </c>
      <c r="BL31" s="37">
        <f t="shared" si="22"/>
        <v>0</v>
      </c>
      <c r="BM31" s="37">
        <f t="shared" si="22"/>
        <v>0</v>
      </c>
      <c r="BN31" s="37">
        <f t="shared" si="22"/>
        <v>0</v>
      </c>
      <c r="BO31" s="37">
        <f t="shared" si="26"/>
        <v>0</v>
      </c>
      <c r="BP31" s="37">
        <f t="shared" si="23"/>
        <v>10089</v>
      </c>
      <c r="BQ31" s="37">
        <f t="shared" si="23"/>
        <v>17300</v>
      </c>
      <c r="BR31" s="37">
        <f t="shared" si="23"/>
        <v>18152</v>
      </c>
      <c r="BS31" s="37">
        <f t="shared" si="23"/>
        <v>8975</v>
      </c>
      <c r="BT31" s="37">
        <f t="shared" si="23"/>
        <v>0</v>
      </c>
      <c r="BU31" s="37">
        <f t="shared" si="23"/>
        <v>0</v>
      </c>
      <c r="BZ31" s="177">
        <f ca="1"/>
        <v>44201</v>
      </c>
      <c r="CA31" t="str">
        <f ca="1"/>
        <v>NIFTY 50</v>
      </c>
      <c r="CB31" t="str">
        <f ca="1"/>
        <v>IN</v>
      </c>
      <c r="CC31" t="str">
        <f ca="1"/>
        <v/>
      </c>
      <c r="CD31">
        <f ca="1"/>
        <v>14075.15</v>
      </c>
      <c r="CE31">
        <f ca="1"/>
        <v>14215.6</v>
      </c>
      <c r="CF31">
        <f ca="1"/>
        <v>14048.15</v>
      </c>
      <c r="CG31" t="str">
        <f ca="1"/>
        <v/>
      </c>
      <c r="CH31">
        <f ca="1"/>
        <v>14199.5</v>
      </c>
      <c r="CI31" t="str">
        <f ca="1"/>
        <v/>
      </c>
      <c r="CJ31">
        <f ca="1"/>
        <v>492475349</v>
      </c>
      <c r="CK31">
        <f ca="1"/>
        <v>308728700000</v>
      </c>
      <c r="CL31" t="str">
        <f ca="1"/>
        <v/>
      </c>
      <c r="CM31" t="str">
        <f ca="1"/>
        <v/>
      </c>
      <c r="CN31" t="str">
        <f ca="1"/>
        <v/>
      </c>
      <c r="CO31">
        <f ca="1"/>
        <v>39.049999999999997</v>
      </c>
      <c r="CP31">
        <f ca="1"/>
        <v>4.0199999999999996</v>
      </c>
      <c r="CQ31">
        <f ca="1"/>
        <v>1.1200000000000001</v>
      </c>
      <c r="CR31">
        <f ca="1"/>
        <v>14199.5</v>
      </c>
    </row>
    <row r="32" spans="1:96">
      <c r="D32">
        <v>31</v>
      </c>
      <c r="I32" s="39"/>
      <c r="J32" s="154"/>
      <c r="L32" s="39"/>
      <c r="M32" s="39"/>
      <c r="N32" s="81"/>
      <c r="S32" s="86"/>
      <c r="T32" s="86"/>
      <c r="U32" s="86"/>
      <c r="V32" s="86"/>
      <c r="W32" s="86"/>
      <c r="X32" s="86"/>
      <c r="Y32" s="86"/>
      <c r="Z32" s="86"/>
      <c r="AA32" s="86"/>
      <c r="AB32" s="86"/>
      <c r="AC32" s="86"/>
      <c r="AD32" s="86"/>
      <c r="AE32" s="86"/>
      <c r="AF32" s="86"/>
      <c r="AG32" s="86"/>
      <c r="AI32" s="39">
        <f t="shared" si="10"/>
        <v>0.98567322585721817</v>
      </c>
      <c r="AJ32" t="b">
        <f t="shared" si="9"/>
        <v>0</v>
      </c>
      <c r="AL32" s="160">
        <f t="shared" si="11"/>
        <v>17850</v>
      </c>
      <c r="AM32" s="37">
        <v>63550</v>
      </c>
      <c r="AN32" s="158">
        <v>249.15</v>
      </c>
      <c r="AO32" s="37">
        <v>0.51</v>
      </c>
      <c r="AP32" s="160">
        <v>17850</v>
      </c>
      <c r="AQ32" s="37">
        <v>14.33</v>
      </c>
      <c r="AR32" t="s">
        <v>596</v>
      </c>
      <c r="AS32" s="159">
        <v>244.5</v>
      </c>
      <c r="AT32" s="37">
        <v>-0.49</v>
      </c>
      <c r="AU32" s="37">
        <v>70400</v>
      </c>
      <c r="AV32" s="37">
        <v>-5.69</v>
      </c>
      <c r="AW32" s="37">
        <v>17.48</v>
      </c>
      <c r="AX32" s="37">
        <v>6.4000000000000005E-4</v>
      </c>
      <c r="AZ32" s="175">
        <f t="shared" si="27"/>
        <v>16840.384615384617</v>
      </c>
      <c r="BA32" s="37">
        <f t="shared" si="24"/>
        <v>41828.307692308532</v>
      </c>
      <c r="BB32" s="37"/>
      <c r="BC32" s="37">
        <f t="shared" si="25"/>
        <v>4350</v>
      </c>
      <c r="BD32" s="37">
        <f t="shared" si="22"/>
        <v>12225</v>
      </c>
      <c r="BE32" s="37">
        <f t="shared" si="22"/>
        <v>7095</v>
      </c>
      <c r="BF32" s="37">
        <f t="shared" si="22"/>
        <v>16500</v>
      </c>
      <c r="BG32" s="37">
        <f t="shared" si="22"/>
        <v>-8134.6153846148809</v>
      </c>
      <c r="BH32" s="37">
        <f t="shared" si="22"/>
        <v>-44723.076923076587</v>
      </c>
      <c r="BI32" s="37">
        <f t="shared" si="22"/>
        <v>0</v>
      </c>
      <c r="BJ32" s="37">
        <f t="shared" si="22"/>
        <v>0</v>
      </c>
      <c r="BK32" s="37">
        <f t="shared" si="22"/>
        <v>0</v>
      </c>
      <c r="BL32" s="37">
        <f t="shared" si="22"/>
        <v>0</v>
      </c>
      <c r="BM32" s="37">
        <f t="shared" si="22"/>
        <v>0</v>
      </c>
      <c r="BN32" s="37">
        <f t="shared" si="22"/>
        <v>0</v>
      </c>
      <c r="BO32" s="37">
        <f t="shared" si="26"/>
        <v>0</v>
      </c>
      <c r="BP32" s="37">
        <f t="shared" si="23"/>
        <v>10089</v>
      </c>
      <c r="BQ32" s="37">
        <f t="shared" si="23"/>
        <v>17300</v>
      </c>
      <c r="BR32" s="37">
        <f t="shared" si="23"/>
        <v>18152</v>
      </c>
      <c r="BS32" s="37">
        <f t="shared" si="23"/>
        <v>8975</v>
      </c>
      <c r="BT32" s="37">
        <f t="shared" si="23"/>
        <v>0</v>
      </c>
      <c r="BU32" s="37">
        <f t="shared" si="23"/>
        <v>0</v>
      </c>
      <c r="BZ32" s="177">
        <f ca="1"/>
        <v>44202</v>
      </c>
      <c r="CA32" t="str">
        <f ca="1"/>
        <v>NIFTY 50</v>
      </c>
      <c r="CB32" t="str">
        <f ca="1"/>
        <v>IN</v>
      </c>
      <c r="CC32" t="str">
        <f ca="1"/>
        <v/>
      </c>
      <c r="CD32">
        <f ca="1"/>
        <v>14240.95</v>
      </c>
      <c r="CE32">
        <f ca="1"/>
        <v>14244.15</v>
      </c>
      <c r="CF32">
        <f ca="1"/>
        <v>14039.9</v>
      </c>
      <c r="CG32" t="str">
        <f ca="1"/>
        <v/>
      </c>
      <c r="CH32">
        <f ca="1"/>
        <v>14146.25</v>
      </c>
      <c r="CI32" t="str">
        <f ca="1"/>
        <v/>
      </c>
      <c r="CJ32">
        <f ca="1"/>
        <v>632323316</v>
      </c>
      <c r="CK32">
        <f ca="1"/>
        <v>346155500000</v>
      </c>
      <c r="CL32" t="str">
        <f ca="1"/>
        <v/>
      </c>
      <c r="CM32" t="str">
        <f ca="1"/>
        <v/>
      </c>
      <c r="CN32" t="str">
        <f ca="1"/>
        <v/>
      </c>
      <c r="CO32">
        <f ca="1"/>
        <v>38.9</v>
      </c>
      <c r="CP32">
        <f ca="1"/>
        <v>4.01</v>
      </c>
      <c r="CQ32">
        <f ca="1"/>
        <v>1.1200000000000001</v>
      </c>
      <c r="CR32">
        <f ca="1"/>
        <v>14146.25</v>
      </c>
    </row>
    <row r="33" spans="4:96">
      <c r="D33">
        <v>32</v>
      </c>
      <c r="I33" s="39"/>
      <c r="J33" s="154"/>
      <c r="L33" s="39"/>
      <c r="M33" s="39"/>
      <c r="N33" s="81"/>
      <c r="S33" s="86"/>
      <c r="T33" s="86"/>
      <c r="U33" s="86"/>
      <c r="V33" s="86"/>
      <c r="W33" s="86"/>
      <c r="X33" s="86"/>
      <c r="Y33" s="86"/>
      <c r="Z33" s="86"/>
      <c r="AA33" s="86"/>
      <c r="AB33" s="86"/>
      <c r="AC33" s="86"/>
      <c r="AD33" s="86"/>
      <c r="AE33" s="86"/>
      <c r="AF33" s="86"/>
      <c r="AG33" s="86"/>
      <c r="AI33" s="39">
        <f t="shared" si="10"/>
        <v>0.98843421528538966</v>
      </c>
      <c r="AJ33" t="b">
        <f t="shared" si="9"/>
        <v>0</v>
      </c>
      <c r="AL33" s="160">
        <f t="shared" si="11"/>
        <v>17900</v>
      </c>
      <c r="AM33" s="37">
        <v>854300</v>
      </c>
      <c r="AN33" s="158">
        <v>223.2</v>
      </c>
      <c r="AO33" s="37">
        <v>0.47</v>
      </c>
      <c r="AP33" s="160">
        <v>17900</v>
      </c>
      <c r="AQ33" s="37">
        <v>14.21</v>
      </c>
      <c r="AR33" t="s">
        <v>596</v>
      </c>
      <c r="AS33" s="159">
        <v>269.8</v>
      </c>
      <c r="AT33" s="37">
        <v>-0.53</v>
      </c>
      <c r="AU33" s="37">
        <v>868750</v>
      </c>
      <c r="AV33" s="37">
        <v>-5.63</v>
      </c>
      <c r="AW33" s="37">
        <v>17.440000000000001</v>
      </c>
      <c r="AX33" s="37">
        <v>6.4000000000000005E-4</v>
      </c>
      <c r="AZ33" s="175">
        <f t="shared" si="27"/>
        <v>16915.384615384617</v>
      </c>
      <c r="BA33" s="37">
        <f t="shared" si="24"/>
        <v>74712.923076923413</v>
      </c>
      <c r="BB33" s="37"/>
      <c r="BC33" s="37">
        <f t="shared" si="25"/>
        <v>4350</v>
      </c>
      <c r="BD33" s="37">
        <f t="shared" si="22"/>
        <v>12225</v>
      </c>
      <c r="BE33" s="37">
        <f t="shared" si="22"/>
        <v>7095</v>
      </c>
      <c r="BF33" s="37">
        <f t="shared" si="22"/>
        <v>16500</v>
      </c>
      <c r="BG33" s="37">
        <f t="shared" si="22"/>
        <v>9750</v>
      </c>
      <c r="BH33" s="37">
        <f t="shared" si="22"/>
        <v>-29723.076923076587</v>
      </c>
      <c r="BI33" s="37">
        <f t="shared" si="22"/>
        <v>0</v>
      </c>
      <c r="BJ33" s="37">
        <f t="shared" si="22"/>
        <v>0</v>
      </c>
      <c r="BK33" s="37">
        <f t="shared" si="22"/>
        <v>0</v>
      </c>
      <c r="BL33" s="37">
        <f t="shared" si="22"/>
        <v>0</v>
      </c>
      <c r="BM33" s="37">
        <f t="shared" si="22"/>
        <v>0</v>
      </c>
      <c r="BN33" s="37">
        <f t="shared" si="22"/>
        <v>0</v>
      </c>
      <c r="BO33" s="37">
        <f t="shared" si="26"/>
        <v>0</v>
      </c>
      <c r="BP33" s="37">
        <f t="shared" si="23"/>
        <v>10089</v>
      </c>
      <c r="BQ33" s="37">
        <f t="shared" si="23"/>
        <v>17300</v>
      </c>
      <c r="BR33" s="37">
        <f t="shared" si="23"/>
        <v>18152</v>
      </c>
      <c r="BS33" s="37">
        <f t="shared" si="23"/>
        <v>8975</v>
      </c>
      <c r="BT33" s="37">
        <f t="shared" si="23"/>
        <v>0</v>
      </c>
      <c r="BU33" s="37">
        <f t="shared" si="23"/>
        <v>0</v>
      </c>
      <c r="BZ33" s="177">
        <f ca="1"/>
        <v>44203</v>
      </c>
      <c r="CA33" t="str">
        <f ca="1"/>
        <v>NIFTY 50</v>
      </c>
      <c r="CB33" t="str">
        <f ca="1"/>
        <v>IN</v>
      </c>
      <c r="CC33" t="str">
        <f ca="1"/>
        <v/>
      </c>
      <c r="CD33">
        <f ca="1"/>
        <v>14253.75</v>
      </c>
      <c r="CE33">
        <f ca="1"/>
        <v>14256.25</v>
      </c>
      <c r="CF33">
        <f ca="1"/>
        <v>14123.1</v>
      </c>
      <c r="CG33" t="str">
        <f ca="1"/>
        <v/>
      </c>
      <c r="CH33">
        <f ca="1"/>
        <v>14137.35</v>
      </c>
      <c r="CI33" t="str">
        <f ca="1"/>
        <v/>
      </c>
      <c r="CJ33">
        <f ca="1"/>
        <v>559173512</v>
      </c>
      <c r="CK33">
        <f ca="1"/>
        <v>334464700000</v>
      </c>
      <c r="CL33" t="str">
        <f ca="1"/>
        <v/>
      </c>
      <c r="CM33" t="str">
        <f ca="1"/>
        <v/>
      </c>
      <c r="CN33" t="str">
        <f ca="1"/>
        <v/>
      </c>
      <c r="CO33">
        <f ca="1"/>
        <v>38.880000000000003</v>
      </c>
      <c r="CP33">
        <f ca="1"/>
        <v>4.01</v>
      </c>
      <c r="CQ33">
        <f ca="1"/>
        <v>1.1200000000000001</v>
      </c>
      <c r="CR33">
        <f ca="1"/>
        <v>14137.35</v>
      </c>
    </row>
    <row r="34" spans="4:96">
      <c r="D34">
        <v>33</v>
      </c>
      <c r="I34" s="39"/>
      <c r="J34" s="154"/>
      <c r="L34" s="39"/>
      <c r="M34" s="39"/>
      <c r="N34" s="81"/>
      <c r="S34" s="86"/>
      <c r="T34" s="86"/>
      <c r="U34" s="86"/>
      <c r="V34" s="86"/>
      <c r="W34" s="86"/>
      <c r="X34" s="86"/>
      <c r="Y34" s="86"/>
      <c r="Z34" s="86"/>
      <c r="AA34" s="86"/>
      <c r="AB34" s="86"/>
      <c r="AC34" s="86"/>
      <c r="AD34" s="86"/>
      <c r="AE34" s="86"/>
      <c r="AF34" s="86"/>
      <c r="AG34" s="86"/>
      <c r="AI34" s="39">
        <f t="shared" si="10"/>
        <v>0.99119520471356115</v>
      </c>
      <c r="AJ34" t="b">
        <f t="shared" si="9"/>
        <v>0</v>
      </c>
      <c r="AL34" s="160">
        <f t="shared" si="11"/>
        <v>17950</v>
      </c>
      <c r="AM34" s="37">
        <v>66350</v>
      </c>
      <c r="AN34" s="158">
        <v>201.05</v>
      </c>
      <c r="AO34" s="37">
        <v>0.44</v>
      </c>
      <c r="AP34" s="160">
        <v>17950</v>
      </c>
      <c r="AQ34" s="37">
        <v>14.21</v>
      </c>
      <c r="AR34" t="s">
        <v>596</v>
      </c>
      <c r="AS34" s="159">
        <v>296.2</v>
      </c>
      <c r="AT34" s="37">
        <v>-0.56000000000000005</v>
      </c>
      <c r="AU34" s="37">
        <v>41900</v>
      </c>
      <c r="AV34" s="37">
        <v>-5.58</v>
      </c>
      <c r="AW34" s="37">
        <v>17.29</v>
      </c>
      <c r="AX34" s="37">
        <v>6.3000000000000003E-4</v>
      </c>
      <c r="AZ34" s="175">
        <f t="shared" si="27"/>
        <v>16990.384615384617</v>
      </c>
      <c r="BA34" s="37">
        <f t="shared" si="24"/>
        <v>89712.923076923413</v>
      </c>
      <c r="BB34" s="37"/>
      <c r="BC34" s="37">
        <f t="shared" si="25"/>
        <v>4350</v>
      </c>
      <c r="BD34" s="37">
        <f t="shared" si="22"/>
        <v>12225</v>
      </c>
      <c r="BE34" s="37">
        <f t="shared" si="22"/>
        <v>7095</v>
      </c>
      <c r="BF34" s="37">
        <f t="shared" si="22"/>
        <v>16500</v>
      </c>
      <c r="BG34" s="37">
        <f t="shared" si="22"/>
        <v>9750</v>
      </c>
      <c r="BH34" s="37">
        <f t="shared" si="22"/>
        <v>-14723.076923076587</v>
      </c>
      <c r="BI34" s="37">
        <f t="shared" si="22"/>
        <v>0</v>
      </c>
      <c r="BJ34" s="37">
        <f t="shared" si="22"/>
        <v>0</v>
      </c>
      <c r="BK34" s="37">
        <f t="shared" si="22"/>
        <v>0</v>
      </c>
      <c r="BL34" s="37">
        <f t="shared" si="22"/>
        <v>0</v>
      </c>
      <c r="BM34" s="37">
        <f t="shared" si="22"/>
        <v>0</v>
      </c>
      <c r="BN34" s="37">
        <f t="shared" si="22"/>
        <v>0</v>
      </c>
      <c r="BO34" s="37">
        <f t="shared" si="26"/>
        <v>0</v>
      </c>
      <c r="BP34" s="37">
        <f t="shared" si="23"/>
        <v>10089</v>
      </c>
      <c r="BQ34" s="37">
        <f t="shared" si="23"/>
        <v>17300</v>
      </c>
      <c r="BR34" s="37">
        <f t="shared" si="23"/>
        <v>18152</v>
      </c>
      <c r="BS34" s="37">
        <f t="shared" si="23"/>
        <v>8975</v>
      </c>
      <c r="BT34" s="37">
        <f t="shared" si="23"/>
        <v>0</v>
      </c>
      <c r="BU34" s="37">
        <f t="shared" si="23"/>
        <v>0</v>
      </c>
      <c r="BZ34" s="177">
        <f ca="1"/>
        <v>44204</v>
      </c>
      <c r="CA34" t="str">
        <f ca="1"/>
        <v>NIFTY 50</v>
      </c>
      <c r="CB34" t="str">
        <f ca="1"/>
        <v>IN</v>
      </c>
      <c r="CC34" t="str">
        <f ca="1"/>
        <v/>
      </c>
      <c r="CD34">
        <f ca="1"/>
        <v>14258.4</v>
      </c>
      <c r="CE34">
        <f ca="1"/>
        <v>14367.3</v>
      </c>
      <c r="CF34">
        <f ca="1"/>
        <v>14221.65</v>
      </c>
      <c r="CG34" t="str">
        <f ca="1"/>
        <v/>
      </c>
      <c r="CH34">
        <f ca="1"/>
        <v>14347.25</v>
      </c>
      <c r="CI34" t="str">
        <f ca="1"/>
        <v/>
      </c>
      <c r="CJ34">
        <f ca="1"/>
        <v>613472067</v>
      </c>
      <c r="CK34">
        <f ca="1"/>
        <v>376151900000</v>
      </c>
      <c r="CL34" t="str">
        <f ca="1"/>
        <v/>
      </c>
      <c r="CM34" t="str">
        <f ca="1"/>
        <v/>
      </c>
      <c r="CN34" t="str">
        <f ca="1"/>
        <v/>
      </c>
      <c r="CO34">
        <f ca="1"/>
        <v>39.450000000000003</v>
      </c>
      <c r="CP34">
        <f ca="1"/>
        <v>4.07</v>
      </c>
      <c r="CQ34">
        <f ca="1"/>
        <v>1.1100000000000001</v>
      </c>
      <c r="CR34">
        <f ca="1"/>
        <v>14347.25</v>
      </c>
    </row>
    <row r="35" spans="4:96">
      <c r="D35">
        <v>34</v>
      </c>
      <c r="I35" s="39"/>
      <c r="J35" s="154"/>
      <c r="L35" s="39"/>
      <c r="M35" s="39"/>
      <c r="N35" s="81"/>
      <c r="S35" s="86"/>
      <c r="T35" s="86"/>
      <c r="U35" s="86"/>
      <c r="V35" s="86"/>
      <c r="W35" s="86"/>
      <c r="X35" s="86"/>
      <c r="Y35" s="86"/>
      <c r="Z35" s="86"/>
      <c r="AA35" s="86"/>
      <c r="AB35" s="86"/>
      <c r="AC35" s="86"/>
      <c r="AD35" s="86"/>
      <c r="AE35" s="86"/>
      <c r="AF35" s="86"/>
      <c r="AG35" s="86"/>
      <c r="AI35" s="39">
        <f t="shared" si="10"/>
        <v>0.99395619414173264</v>
      </c>
      <c r="AJ35" t="b">
        <f t="shared" si="9"/>
        <v>0</v>
      </c>
      <c r="AL35" s="160">
        <f t="shared" si="11"/>
        <v>18000</v>
      </c>
      <c r="AM35" s="37">
        <v>1928750</v>
      </c>
      <c r="AN35" s="158">
        <v>181.75</v>
      </c>
      <c r="AO35" s="37">
        <v>0.41</v>
      </c>
      <c r="AP35" s="160">
        <v>18000</v>
      </c>
      <c r="AQ35" s="37">
        <v>14.29</v>
      </c>
      <c r="AR35" t="s">
        <v>596</v>
      </c>
      <c r="AS35" s="159">
        <v>324.5</v>
      </c>
      <c r="AT35" s="37">
        <v>-0.59</v>
      </c>
      <c r="AU35" s="37">
        <v>1589950</v>
      </c>
      <c r="AV35" s="37">
        <v>-5.53</v>
      </c>
      <c r="AW35" s="37">
        <v>17.04</v>
      </c>
      <c r="AX35" s="37">
        <v>6.2E-4</v>
      </c>
      <c r="AZ35" s="175">
        <f t="shared" si="27"/>
        <v>17065.384615384617</v>
      </c>
      <c r="BA35" s="37">
        <f t="shared" si="24"/>
        <v>104712.92307692341</v>
      </c>
      <c r="BB35" s="37"/>
      <c r="BC35" s="37">
        <f t="shared" si="25"/>
        <v>4350</v>
      </c>
      <c r="BD35" s="37">
        <f t="shared" si="22"/>
        <v>12225</v>
      </c>
      <c r="BE35" s="37">
        <f t="shared" si="22"/>
        <v>7095</v>
      </c>
      <c r="BF35" s="37">
        <f t="shared" si="22"/>
        <v>16500</v>
      </c>
      <c r="BG35" s="37">
        <f t="shared" si="22"/>
        <v>9750</v>
      </c>
      <c r="BH35" s="37">
        <f t="shared" si="22"/>
        <v>276.92307692341274</v>
      </c>
      <c r="BI35" s="37">
        <f t="shared" si="22"/>
        <v>0</v>
      </c>
      <c r="BJ35" s="37">
        <f t="shared" si="22"/>
        <v>0</v>
      </c>
      <c r="BK35" s="37">
        <f t="shared" si="22"/>
        <v>0</v>
      </c>
      <c r="BL35" s="37">
        <f t="shared" si="22"/>
        <v>0</v>
      </c>
      <c r="BM35" s="37">
        <f t="shared" si="22"/>
        <v>0</v>
      </c>
      <c r="BN35" s="37">
        <f t="shared" si="22"/>
        <v>0</v>
      </c>
      <c r="BO35" s="37">
        <f>IF(ISBLANK(BO$2),0,(MAX($AZ35-BO$2,0)-IF(ISNUMBER(BO$4),BO$4,BO$3))*BO$5)</f>
        <v>0</v>
      </c>
      <c r="BP35" s="37">
        <f t="shared" si="23"/>
        <v>10089</v>
      </c>
      <c r="BQ35" s="37">
        <f t="shared" si="23"/>
        <v>17300</v>
      </c>
      <c r="BR35" s="37">
        <f t="shared" si="23"/>
        <v>18152</v>
      </c>
      <c r="BS35" s="37">
        <f t="shared" si="23"/>
        <v>8975</v>
      </c>
      <c r="BT35" s="37">
        <f t="shared" si="23"/>
        <v>0</v>
      </c>
      <c r="BU35" s="37">
        <f t="shared" si="23"/>
        <v>0</v>
      </c>
      <c r="BZ35" s="177">
        <f ca="1"/>
        <v>44207</v>
      </c>
      <c r="CA35" t="str">
        <f ca="1"/>
        <v>NIFTY 50</v>
      </c>
      <c r="CB35" t="str">
        <f ca="1"/>
        <v>IN</v>
      </c>
      <c r="CC35" t="str">
        <f ca="1"/>
        <v/>
      </c>
      <c r="CD35">
        <f ca="1"/>
        <v>14474.05</v>
      </c>
      <c r="CE35">
        <f ca="1"/>
        <v>14498.2</v>
      </c>
      <c r="CF35">
        <f ca="1"/>
        <v>14383.1</v>
      </c>
      <c r="CG35" t="str">
        <f ca="1"/>
        <v/>
      </c>
      <c r="CH35">
        <f ca="1"/>
        <v>14484.75</v>
      </c>
      <c r="CI35" t="str">
        <f ca="1"/>
        <v/>
      </c>
      <c r="CJ35">
        <f ca="1"/>
        <v>672878543</v>
      </c>
      <c r="CK35">
        <f ca="1"/>
        <v>401862100000</v>
      </c>
      <c r="CL35" t="str">
        <f ca="1"/>
        <v/>
      </c>
      <c r="CM35" t="str">
        <f ca="1"/>
        <v/>
      </c>
      <c r="CN35" t="str">
        <f ca="1"/>
        <v/>
      </c>
      <c r="CO35">
        <f ca="1"/>
        <v>39.72</v>
      </c>
      <c r="CP35">
        <f ca="1"/>
        <v>4.0999999999999996</v>
      </c>
      <c r="CQ35">
        <f ca="1"/>
        <v>1.1000000000000001</v>
      </c>
      <c r="CR35">
        <f ca="1"/>
        <v>14484.75</v>
      </c>
    </row>
    <row r="36" spans="4:96">
      <c r="D36">
        <v>35</v>
      </c>
      <c r="I36" s="39"/>
      <c r="J36" s="154"/>
      <c r="L36" s="39"/>
      <c r="M36" s="39"/>
      <c r="N36" s="81"/>
      <c r="S36" s="86"/>
      <c r="T36" s="86"/>
      <c r="U36" s="86"/>
      <c r="V36" s="86"/>
      <c r="W36" s="86"/>
      <c r="X36" s="86"/>
      <c r="Y36" s="86"/>
      <c r="Z36" s="86"/>
      <c r="AA36" s="86"/>
      <c r="AB36" s="86"/>
      <c r="AC36" s="86"/>
      <c r="AD36" s="86"/>
      <c r="AE36" s="86"/>
      <c r="AF36" s="86"/>
      <c r="AG36" s="86"/>
      <c r="AI36" s="39">
        <f t="shared" si="10"/>
        <v>0.99671718356990402</v>
      </c>
      <c r="AJ36" t="b">
        <f t="shared" si="9"/>
        <v>0</v>
      </c>
      <c r="AL36" s="160">
        <f t="shared" si="11"/>
        <v>18050</v>
      </c>
      <c r="AM36" s="37">
        <v>68900</v>
      </c>
      <c r="AN36" s="158">
        <v>162.30000000000001</v>
      </c>
      <c r="AO36" s="37">
        <v>0.38</v>
      </c>
      <c r="AP36" s="160">
        <v>18050</v>
      </c>
      <c r="AQ36" s="37">
        <v>14.27</v>
      </c>
      <c r="AR36" t="s">
        <v>596</v>
      </c>
      <c r="AS36" s="159">
        <v>358.7</v>
      </c>
      <c r="AT36" s="37">
        <v>-0.62</v>
      </c>
      <c r="AU36" s="37">
        <v>18050</v>
      </c>
      <c r="AV36" s="37">
        <v>-5.41</v>
      </c>
      <c r="AW36" s="37">
        <v>16.68</v>
      </c>
      <c r="AX36" s="37">
        <v>6.0999999999999997E-4</v>
      </c>
      <c r="AZ36" s="175">
        <f t="shared" si="27"/>
        <v>17140.384615384617</v>
      </c>
      <c r="BA36" s="37">
        <f t="shared" si="24"/>
        <v>111636</v>
      </c>
      <c r="BB36" s="37"/>
      <c r="BC36" s="37">
        <f t="shared" si="25"/>
        <v>4350</v>
      </c>
      <c r="BD36" s="37">
        <f t="shared" si="22"/>
        <v>12225</v>
      </c>
      <c r="BE36" s="37">
        <f t="shared" si="22"/>
        <v>7095</v>
      </c>
      <c r="BF36" s="37">
        <f t="shared" si="22"/>
        <v>16500</v>
      </c>
      <c r="BG36" s="37">
        <f t="shared" si="22"/>
        <v>9750</v>
      </c>
      <c r="BH36" s="37">
        <f t="shared" si="22"/>
        <v>7200</v>
      </c>
      <c r="BI36" s="37">
        <f t="shared" si="22"/>
        <v>0</v>
      </c>
      <c r="BJ36" s="37">
        <f t="shared" si="22"/>
        <v>0</v>
      </c>
      <c r="BK36" s="37">
        <f t="shared" si="22"/>
        <v>0</v>
      </c>
      <c r="BL36" s="37">
        <f t="shared" si="22"/>
        <v>0</v>
      </c>
      <c r="BM36" s="37">
        <f t="shared" si="22"/>
        <v>0</v>
      </c>
      <c r="BN36" s="37">
        <f t="shared" si="22"/>
        <v>0</v>
      </c>
      <c r="BO36" s="37">
        <f t="shared" si="26"/>
        <v>0</v>
      </c>
      <c r="BP36" s="37">
        <f t="shared" si="23"/>
        <v>10089</v>
      </c>
      <c r="BQ36" s="37">
        <f t="shared" si="23"/>
        <v>17300</v>
      </c>
      <c r="BR36" s="37">
        <f t="shared" si="23"/>
        <v>18152</v>
      </c>
      <c r="BS36" s="37">
        <f t="shared" si="23"/>
        <v>8975</v>
      </c>
      <c r="BT36" s="37">
        <f t="shared" si="23"/>
        <v>0</v>
      </c>
      <c r="BU36" s="37">
        <f t="shared" si="23"/>
        <v>0</v>
      </c>
      <c r="BZ36" s="177">
        <f ca="1"/>
        <v>44208</v>
      </c>
      <c r="CA36" t="str">
        <f ca="1"/>
        <v>NIFTY 50</v>
      </c>
      <c r="CB36" t="str">
        <f ca="1"/>
        <v>IN</v>
      </c>
      <c r="CC36" t="str">
        <f ca="1"/>
        <v/>
      </c>
      <c r="CD36">
        <f ca="1"/>
        <v>14473.8</v>
      </c>
      <c r="CE36">
        <f ca="1"/>
        <v>14590.65</v>
      </c>
      <c r="CF36">
        <f ca="1"/>
        <v>14432.85</v>
      </c>
      <c r="CG36" t="str">
        <f ca="1"/>
        <v/>
      </c>
      <c r="CH36">
        <f ca="1"/>
        <v>14563.45</v>
      </c>
      <c r="CI36" t="str">
        <f ca="1"/>
        <v/>
      </c>
      <c r="CJ36">
        <f ca="1"/>
        <v>929566952</v>
      </c>
      <c r="CK36">
        <f ca="1"/>
        <v>449761200000</v>
      </c>
      <c r="CL36" t="str">
        <f ca="1"/>
        <v/>
      </c>
      <c r="CM36" t="str">
        <f ca="1"/>
        <v/>
      </c>
      <c r="CN36" t="str">
        <f ca="1"/>
        <v/>
      </c>
      <c r="CO36">
        <f ca="1"/>
        <v>39.94</v>
      </c>
      <c r="CP36">
        <f ca="1"/>
        <v>4.13</v>
      </c>
      <c r="CQ36">
        <f ca="1"/>
        <v>1.0900000000000001</v>
      </c>
      <c r="CR36">
        <f ca="1"/>
        <v>14563.45</v>
      </c>
    </row>
    <row r="37" spans="4:96">
      <c r="D37">
        <v>36</v>
      </c>
      <c r="I37" s="39"/>
      <c r="J37" s="154"/>
      <c r="L37" s="39"/>
      <c r="M37" s="39"/>
      <c r="N37" s="81"/>
      <c r="S37" s="86"/>
      <c r="T37" s="86"/>
      <c r="U37" s="86"/>
      <c r="V37" s="86"/>
      <c r="W37" s="86"/>
      <c r="X37" s="86"/>
      <c r="Y37" s="86"/>
      <c r="Z37" s="86"/>
      <c r="AA37" s="86"/>
      <c r="AB37" s="86"/>
      <c r="AC37" s="86"/>
      <c r="AD37" s="86"/>
      <c r="AE37" s="86"/>
      <c r="AF37" s="86"/>
      <c r="AG37" s="86"/>
      <c r="AI37" s="39">
        <f t="shared" si="10"/>
        <v>0.99947817299807551</v>
      </c>
      <c r="AJ37" t="b">
        <f t="shared" si="9"/>
        <v>0</v>
      </c>
      <c r="AL37" s="160">
        <f t="shared" si="11"/>
        <v>18100</v>
      </c>
      <c r="AM37" s="37">
        <v>724850</v>
      </c>
      <c r="AN37" s="158">
        <v>144.05000000000001</v>
      </c>
      <c r="AO37" s="37">
        <v>0.35</v>
      </c>
      <c r="AP37" s="160">
        <v>18100</v>
      </c>
      <c r="AQ37" s="37">
        <v>14.23</v>
      </c>
      <c r="AR37" t="s">
        <v>596</v>
      </c>
      <c r="AS37" s="159">
        <v>391.7</v>
      </c>
      <c r="AT37" s="37">
        <v>-0.65</v>
      </c>
      <c r="AU37" s="37">
        <v>476900</v>
      </c>
      <c r="AV37" s="37">
        <v>-5.25</v>
      </c>
      <c r="AW37" s="37">
        <v>16.23</v>
      </c>
      <c r="AX37" s="37">
        <v>5.9000000000000003E-4</v>
      </c>
      <c r="AZ37" s="175">
        <f t="shared" si="27"/>
        <v>17215.384615384617</v>
      </c>
      <c r="BA37" s="37">
        <f t="shared" si="24"/>
        <v>111636</v>
      </c>
      <c r="BB37" s="37"/>
      <c r="BC37" s="37">
        <f t="shared" si="25"/>
        <v>4350</v>
      </c>
      <c r="BD37" s="37">
        <f t="shared" si="25"/>
        <v>12225</v>
      </c>
      <c r="BE37" s="37">
        <f t="shared" si="25"/>
        <v>7095</v>
      </c>
      <c r="BF37" s="37">
        <f t="shared" si="25"/>
        <v>16500</v>
      </c>
      <c r="BG37" s="37">
        <f t="shared" si="25"/>
        <v>9750</v>
      </c>
      <c r="BH37" s="37">
        <f t="shared" si="25"/>
        <v>7200</v>
      </c>
      <c r="BI37" s="37">
        <f t="shared" si="25"/>
        <v>0</v>
      </c>
      <c r="BJ37" s="37">
        <f t="shared" si="25"/>
        <v>0</v>
      </c>
      <c r="BK37" s="37">
        <f t="shared" si="25"/>
        <v>0</v>
      </c>
      <c r="BL37" s="37">
        <f t="shared" si="25"/>
        <v>0</v>
      </c>
      <c r="BM37" s="37">
        <f t="shared" si="25"/>
        <v>0</v>
      </c>
      <c r="BN37" s="37">
        <f t="shared" si="25"/>
        <v>0</v>
      </c>
      <c r="BO37" s="37">
        <f t="shared" si="26"/>
        <v>0</v>
      </c>
      <c r="BP37" s="37">
        <f t="shared" si="26"/>
        <v>10089</v>
      </c>
      <c r="BQ37" s="37">
        <f t="shared" si="26"/>
        <v>17300</v>
      </c>
      <c r="BR37" s="37">
        <f t="shared" si="26"/>
        <v>18152</v>
      </c>
      <c r="BS37" s="37">
        <f t="shared" si="26"/>
        <v>8975</v>
      </c>
      <c r="BT37" s="37">
        <f t="shared" si="26"/>
        <v>0</v>
      </c>
      <c r="BU37" s="37">
        <f t="shared" si="26"/>
        <v>0</v>
      </c>
      <c r="BZ37" s="177">
        <f ca="1"/>
        <v>44209</v>
      </c>
      <c r="CA37" t="str">
        <f ca="1"/>
        <v>NIFTY 50</v>
      </c>
      <c r="CB37" t="str">
        <f ca="1"/>
        <v>IN</v>
      </c>
      <c r="CC37" t="str">
        <f ca="1"/>
        <v/>
      </c>
      <c r="CD37">
        <f ca="1"/>
        <v>14639.8</v>
      </c>
      <c r="CE37">
        <f ca="1"/>
        <v>14653.35</v>
      </c>
      <c r="CF37">
        <f ca="1"/>
        <v>14435.7</v>
      </c>
      <c r="CG37" t="str">
        <f ca="1"/>
        <v/>
      </c>
      <c r="CH37">
        <f ca="1"/>
        <v>14564.85</v>
      </c>
      <c r="CI37" t="str">
        <f ca="1"/>
        <v/>
      </c>
      <c r="CJ37">
        <f ca="1"/>
        <v>873956688</v>
      </c>
      <c r="CK37">
        <f ca="1"/>
        <v>446829300000</v>
      </c>
      <c r="CL37" t="str">
        <f ca="1"/>
        <v/>
      </c>
      <c r="CM37" t="str">
        <f ca="1"/>
        <v/>
      </c>
      <c r="CN37" t="str">
        <f ca="1"/>
        <v/>
      </c>
      <c r="CO37">
        <f ca="1"/>
        <v>39.94</v>
      </c>
      <c r="CP37">
        <f ca="1"/>
        <v>4.13</v>
      </c>
      <c r="CQ37">
        <f ca="1"/>
        <v>1.0900000000000001</v>
      </c>
      <c r="CR37">
        <f ca="1"/>
        <v>14564.85</v>
      </c>
    </row>
    <row r="38" spans="4:96">
      <c r="D38">
        <v>37</v>
      </c>
      <c r="I38" s="39"/>
      <c r="J38" s="154"/>
      <c r="L38" s="39"/>
      <c r="M38" s="39"/>
      <c r="N38" s="81"/>
      <c r="S38" s="86"/>
      <c r="T38" s="86"/>
      <c r="U38" s="86"/>
      <c r="V38" s="86"/>
      <c r="W38" s="86"/>
      <c r="X38" s="86"/>
      <c r="Y38" s="86"/>
      <c r="Z38" s="86"/>
      <c r="AA38" s="86"/>
      <c r="AB38" s="86"/>
      <c r="AC38" s="86"/>
      <c r="AD38" s="86"/>
      <c r="AE38" s="86"/>
      <c r="AF38" s="86"/>
      <c r="AG38" s="86"/>
      <c r="AI38" s="39">
        <f t="shared" si="10"/>
        <v>1.002239162426247</v>
      </c>
      <c r="AJ38" t="b">
        <f t="shared" si="9"/>
        <v>0</v>
      </c>
      <c r="AL38" s="160">
        <f t="shared" si="11"/>
        <v>18150</v>
      </c>
      <c r="AM38" s="37">
        <v>91550</v>
      </c>
      <c r="AN38" s="158">
        <v>128.85</v>
      </c>
      <c r="AO38" s="37">
        <v>0.32</v>
      </c>
      <c r="AP38" s="160">
        <v>18150</v>
      </c>
      <c r="AQ38" s="37">
        <v>14.29</v>
      </c>
      <c r="AR38" t="s">
        <v>596</v>
      </c>
      <c r="AS38" s="159">
        <v>425.45</v>
      </c>
      <c r="AT38" s="37">
        <v>-0.68</v>
      </c>
      <c r="AU38" s="37">
        <v>24400</v>
      </c>
      <c r="AV38" s="37">
        <v>-5.0999999999999996</v>
      </c>
      <c r="AW38" s="37">
        <v>15.71</v>
      </c>
      <c r="AX38" s="37">
        <v>5.6999999999999998E-4</v>
      </c>
      <c r="AZ38" s="175">
        <f t="shared" si="27"/>
        <v>17290.384615384617</v>
      </c>
      <c r="BA38" s="37">
        <f t="shared" si="24"/>
        <v>111636</v>
      </c>
      <c r="BB38" s="37"/>
      <c r="BC38" s="37">
        <f t="shared" si="25"/>
        <v>4350</v>
      </c>
      <c r="BD38" s="37">
        <f t="shared" si="25"/>
        <v>12225</v>
      </c>
      <c r="BE38" s="37">
        <f t="shared" si="25"/>
        <v>7095</v>
      </c>
      <c r="BF38" s="37">
        <f t="shared" si="25"/>
        <v>16500</v>
      </c>
      <c r="BG38" s="37">
        <f t="shared" si="25"/>
        <v>9750</v>
      </c>
      <c r="BH38" s="37">
        <f t="shared" si="25"/>
        <v>7200</v>
      </c>
      <c r="BI38" s="37">
        <f t="shared" si="25"/>
        <v>0</v>
      </c>
      <c r="BJ38" s="37">
        <f t="shared" si="25"/>
        <v>0</v>
      </c>
      <c r="BK38" s="37">
        <f t="shared" si="25"/>
        <v>0</v>
      </c>
      <c r="BL38" s="37">
        <f t="shared" si="25"/>
        <v>0</v>
      </c>
      <c r="BM38" s="37">
        <f t="shared" si="25"/>
        <v>0</v>
      </c>
      <c r="BN38" s="37">
        <f t="shared" si="25"/>
        <v>0</v>
      </c>
      <c r="BO38" s="37">
        <f t="shared" si="26"/>
        <v>0</v>
      </c>
      <c r="BP38" s="37">
        <f t="shared" si="26"/>
        <v>10089</v>
      </c>
      <c r="BQ38" s="37">
        <f t="shared" si="26"/>
        <v>17300</v>
      </c>
      <c r="BR38" s="37">
        <f t="shared" si="26"/>
        <v>18152</v>
      </c>
      <c r="BS38" s="37">
        <f t="shared" si="26"/>
        <v>8975</v>
      </c>
      <c r="BT38" s="37">
        <f t="shared" si="26"/>
        <v>0</v>
      </c>
      <c r="BU38" s="37">
        <f t="shared" si="26"/>
        <v>0</v>
      </c>
      <c r="BZ38" s="177">
        <f ca="1"/>
        <v>44210</v>
      </c>
      <c r="CA38" t="str">
        <f ca="1"/>
        <v>NIFTY 50</v>
      </c>
      <c r="CB38" t="str">
        <f ca="1"/>
        <v>IN</v>
      </c>
      <c r="CC38" t="str">
        <f ca="1"/>
        <v/>
      </c>
      <c r="CD38">
        <f ca="1"/>
        <v>14550.05</v>
      </c>
      <c r="CE38">
        <f ca="1"/>
        <v>14617.8</v>
      </c>
      <c r="CF38">
        <f ca="1"/>
        <v>14471.5</v>
      </c>
      <c r="CG38" t="str">
        <f ca="1"/>
        <v/>
      </c>
      <c r="CH38">
        <f ca="1"/>
        <v>14595.6</v>
      </c>
      <c r="CI38" t="str">
        <f ca="1"/>
        <v/>
      </c>
      <c r="CJ38">
        <f ca="1"/>
        <v>620194977</v>
      </c>
      <c r="CK38">
        <f ca="1"/>
        <v>375343700000</v>
      </c>
      <c r="CL38" t="str">
        <f ca="1"/>
        <v/>
      </c>
      <c r="CM38" t="str">
        <f ca="1"/>
        <v/>
      </c>
      <c r="CN38" t="str">
        <f ca="1"/>
        <v/>
      </c>
      <c r="CO38">
        <f ca="1"/>
        <v>40.03</v>
      </c>
      <c r="CP38">
        <f ca="1"/>
        <v>4.1399999999999997</v>
      </c>
      <c r="CQ38">
        <f ca="1"/>
        <v>1.0900000000000001</v>
      </c>
      <c r="CR38">
        <f ca="1"/>
        <v>14595.6</v>
      </c>
    </row>
    <row r="39" spans="4:96">
      <c r="D39">
        <v>38</v>
      </c>
      <c r="I39" s="39"/>
      <c r="J39" s="154"/>
      <c r="L39" s="39"/>
      <c r="M39" s="39"/>
      <c r="N39" s="81"/>
      <c r="S39" s="86"/>
      <c r="T39" s="86"/>
      <c r="U39" s="86"/>
      <c r="V39" s="86"/>
      <c r="W39" s="86"/>
      <c r="X39" s="86"/>
      <c r="Y39" s="86"/>
      <c r="Z39" s="86"/>
      <c r="AA39" s="86"/>
      <c r="AB39" s="86"/>
      <c r="AC39" s="86"/>
      <c r="AD39" s="86"/>
      <c r="AE39" s="86"/>
      <c r="AF39" s="86"/>
      <c r="AG39" s="86"/>
      <c r="AI39" s="39">
        <f t="shared" si="10"/>
        <v>1.0050001518544185</v>
      </c>
      <c r="AJ39" t="b">
        <f t="shared" si="9"/>
        <v>0</v>
      </c>
      <c r="AL39" s="160">
        <f t="shared" si="11"/>
        <v>18200</v>
      </c>
      <c r="AM39" s="37">
        <v>993200</v>
      </c>
      <c r="AN39" s="158">
        <v>114.55</v>
      </c>
      <c r="AO39" s="37">
        <v>0.28999999999999998</v>
      </c>
      <c r="AP39" s="160">
        <v>18200</v>
      </c>
      <c r="AQ39" s="37">
        <v>14.32</v>
      </c>
      <c r="AR39" t="s">
        <v>596</v>
      </c>
      <c r="AS39" s="159">
        <v>461.9</v>
      </c>
      <c r="AT39" s="37">
        <v>-0.71</v>
      </c>
      <c r="AU39" s="37">
        <v>714850</v>
      </c>
      <c r="AV39" s="37">
        <v>-4.92</v>
      </c>
      <c r="AW39" s="37">
        <v>15.11</v>
      </c>
      <c r="AX39" s="37">
        <v>5.5000000000000003E-4</v>
      </c>
      <c r="AZ39" s="175">
        <f t="shared" si="27"/>
        <v>17365.384615384617</v>
      </c>
      <c r="BA39" s="37">
        <f t="shared" si="24"/>
        <v>111636</v>
      </c>
      <c r="BB39" s="37"/>
      <c r="BC39" s="37">
        <f t="shared" si="25"/>
        <v>4350</v>
      </c>
      <c r="BD39" s="37">
        <f t="shared" si="25"/>
        <v>12225</v>
      </c>
      <c r="BE39" s="37">
        <f t="shared" si="25"/>
        <v>7095</v>
      </c>
      <c r="BF39" s="37">
        <f t="shared" si="25"/>
        <v>16500</v>
      </c>
      <c r="BG39" s="37">
        <f t="shared" si="25"/>
        <v>9750</v>
      </c>
      <c r="BH39" s="37">
        <f t="shared" si="25"/>
        <v>7200</v>
      </c>
      <c r="BI39" s="37">
        <f t="shared" si="25"/>
        <v>0</v>
      </c>
      <c r="BJ39" s="37">
        <f t="shared" si="25"/>
        <v>0</v>
      </c>
      <c r="BK39" s="37">
        <f t="shared" si="25"/>
        <v>0</v>
      </c>
      <c r="BL39" s="37">
        <f t="shared" si="25"/>
        <v>0</v>
      </c>
      <c r="BM39" s="37">
        <f t="shared" si="25"/>
        <v>0</v>
      </c>
      <c r="BN39" s="37">
        <f t="shared" si="25"/>
        <v>0</v>
      </c>
      <c r="BO39" s="37">
        <f t="shared" si="26"/>
        <v>0</v>
      </c>
      <c r="BP39" s="37">
        <f t="shared" si="26"/>
        <v>10089</v>
      </c>
      <c r="BQ39" s="37">
        <f t="shared" si="26"/>
        <v>17300</v>
      </c>
      <c r="BR39" s="37">
        <f t="shared" si="26"/>
        <v>18152</v>
      </c>
      <c r="BS39" s="37">
        <f t="shared" si="26"/>
        <v>8975</v>
      </c>
      <c r="BT39" s="37">
        <f t="shared" si="26"/>
        <v>0</v>
      </c>
      <c r="BU39" s="37">
        <f t="shared" si="26"/>
        <v>0</v>
      </c>
      <c r="BZ39" s="177">
        <f ca="1"/>
        <v>44211</v>
      </c>
      <c r="CA39" t="str">
        <f ca="1"/>
        <v>NIFTY 50</v>
      </c>
      <c r="CB39" t="str">
        <f ca="1"/>
        <v>IN</v>
      </c>
      <c r="CC39" t="str">
        <f ca="1"/>
        <v/>
      </c>
      <c r="CD39">
        <f ca="1"/>
        <v>14594.35</v>
      </c>
      <c r="CE39">
        <f ca="1"/>
        <v>14617.45</v>
      </c>
      <c r="CF39">
        <f ca="1"/>
        <v>14357.85</v>
      </c>
      <c r="CG39" t="str">
        <f ca="1"/>
        <v/>
      </c>
      <c r="CH39">
        <f ca="1"/>
        <v>14433.7</v>
      </c>
      <c r="CI39" t="str">
        <f ca="1"/>
        <v/>
      </c>
      <c r="CJ39">
        <f ca="1"/>
        <v>789557216</v>
      </c>
      <c r="CK39">
        <f ca="1"/>
        <v>399121800000</v>
      </c>
      <c r="CL39" t="str">
        <f ca="1"/>
        <v/>
      </c>
      <c r="CM39" t="str">
        <f ca="1"/>
        <v/>
      </c>
      <c r="CN39" t="str">
        <f ca="1"/>
        <v/>
      </c>
      <c r="CO39">
        <f ca="1"/>
        <v>39.340000000000003</v>
      </c>
      <c r="CP39">
        <f ca="1"/>
        <v>4.09</v>
      </c>
      <c r="CQ39">
        <f ca="1"/>
        <v>1.1000000000000001</v>
      </c>
      <c r="CR39">
        <f ca="1"/>
        <v>14433.7</v>
      </c>
    </row>
    <row r="40" spans="4:96">
      <c r="D40">
        <v>39</v>
      </c>
      <c r="I40" s="39"/>
      <c r="J40" s="154"/>
      <c r="L40" s="39"/>
      <c r="M40" s="39"/>
      <c r="N40" s="81"/>
      <c r="S40" s="86"/>
      <c r="T40" s="86"/>
      <c r="U40" s="86"/>
      <c r="V40" s="86"/>
      <c r="W40" s="86"/>
      <c r="X40" s="86"/>
      <c r="Y40" s="86"/>
      <c r="Z40" s="86"/>
      <c r="AA40" s="86"/>
      <c r="AB40" s="86"/>
      <c r="AC40" s="86"/>
      <c r="AD40" s="86"/>
      <c r="AE40" s="86"/>
      <c r="AF40" s="86"/>
      <c r="AG40" s="86"/>
      <c r="AI40" s="39">
        <f t="shared" si="10"/>
        <v>1.00776114128259</v>
      </c>
      <c r="AJ40" t="b">
        <f t="shared" si="9"/>
        <v>0</v>
      </c>
      <c r="AL40" s="160">
        <f t="shared" si="11"/>
        <v>18250</v>
      </c>
      <c r="AM40" s="37">
        <v>100450</v>
      </c>
      <c r="AN40" s="158">
        <v>101.25</v>
      </c>
      <c r="AO40" s="37">
        <v>0.27</v>
      </c>
      <c r="AP40" s="160">
        <v>18250</v>
      </c>
      <c r="AQ40" s="37">
        <v>14.33</v>
      </c>
      <c r="AR40" t="s">
        <v>596</v>
      </c>
      <c r="AS40" s="159">
        <v>505.6</v>
      </c>
      <c r="AT40" s="37">
        <v>-0.73</v>
      </c>
      <c r="AU40" s="37">
        <v>21450</v>
      </c>
      <c r="AV40" s="37">
        <v>-4.71</v>
      </c>
      <c r="AW40" s="37">
        <v>14.45</v>
      </c>
      <c r="AX40" s="37">
        <v>5.2999999999999998E-4</v>
      </c>
      <c r="AZ40" s="175">
        <f t="shared" si="27"/>
        <v>17440.384615384617</v>
      </c>
      <c r="BA40" s="37">
        <f t="shared" si="24"/>
        <v>111636</v>
      </c>
      <c r="BB40" s="37"/>
      <c r="BC40" s="37">
        <f t="shared" si="25"/>
        <v>4350</v>
      </c>
      <c r="BD40" s="37">
        <f t="shared" si="25"/>
        <v>12225</v>
      </c>
      <c r="BE40" s="37">
        <f t="shared" si="25"/>
        <v>7095</v>
      </c>
      <c r="BF40" s="37">
        <f t="shared" si="25"/>
        <v>16500</v>
      </c>
      <c r="BG40" s="37">
        <f t="shared" si="25"/>
        <v>9750</v>
      </c>
      <c r="BH40" s="37">
        <f t="shared" si="25"/>
        <v>7200</v>
      </c>
      <c r="BI40" s="37">
        <f t="shared" si="25"/>
        <v>0</v>
      </c>
      <c r="BJ40" s="37">
        <f t="shared" si="25"/>
        <v>0</v>
      </c>
      <c r="BK40" s="37">
        <f t="shared" si="25"/>
        <v>0</v>
      </c>
      <c r="BL40" s="37">
        <f t="shared" si="25"/>
        <v>0</v>
      </c>
      <c r="BM40" s="37">
        <f t="shared" si="25"/>
        <v>0</v>
      </c>
      <c r="BN40" s="37">
        <f t="shared" si="25"/>
        <v>0</v>
      </c>
      <c r="BO40" s="37">
        <f t="shared" si="26"/>
        <v>0</v>
      </c>
      <c r="BP40" s="37">
        <f t="shared" si="26"/>
        <v>10089</v>
      </c>
      <c r="BQ40" s="37">
        <f t="shared" si="26"/>
        <v>17300</v>
      </c>
      <c r="BR40" s="37">
        <f t="shared" si="26"/>
        <v>18152</v>
      </c>
      <c r="BS40" s="37">
        <f t="shared" si="26"/>
        <v>8975</v>
      </c>
      <c r="BT40" s="37">
        <f t="shared" si="26"/>
        <v>0</v>
      </c>
      <c r="BU40" s="37">
        <f t="shared" si="26"/>
        <v>0</v>
      </c>
      <c r="BZ40" s="177">
        <f ca="1"/>
        <v>44214</v>
      </c>
      <c r="CA40" t="str">
        <f ca="1"/>
        <v>NIFTY 50</v>
      </c>
      <c r="CB40" t="str">
        <f ca="1"/>
        <v>IN</v>
      </c>
      <c r="CC40" t="str">
        <f ca="1"/>
        <v/>
      </c>
      <c r="CD40">
        <f ca="1"/>
        <v>14453.3</v>
      </c>
      <c r="CE40">
        <f ca="1"/>
        <v>14459.15</v>
      </c>
      <c r="CF40">
        <f ca="1"/>
        <v>14222.8</v>
      </c>
      <c r="CG40" t="str">
        <f ca="1"/>
        <v/>
      </c>
      <c r="CH40">
        <f ca="1"/>
        <v>14281.3</v>
      </c>
      <c r="CI40" t="str">
        <f ca="1"/>
        <v/>
      </c>
      <c r="CJ40">
        <f ca="1"/>
        <v>762043554</v>
      </c>
      <c r="CK40">
        <f ca="1"/>
        <v>417162200000</v>
      </c>
      <c r="CL40" t="str">
        <f ca="1"/>
        <v/>
      </c>
      <c r="CM40" t="str">
        <f ca="1"/>
        <v/>
      </c>
      <c r="CN40" t="str">
        <f ca="1"/>
        <v/>
      </c>
      <c r="CO40">
        <f ca="1"/>
        <v>38.92</v>
      </c>
      <c r="CP40">
        <f ca="1"/>
        <v>4.05</v>
      </c>
      <c r="CQ40">
        <f ca="1"/>
        <v>1.1100000000000001</v>
      </c>
      <c r="CR40">
        <f ca="1"/>
        <v>14281.3</v>
      </c>
    </row>
    <row r="41" spans="4:96">
      <c r="D41">
        <v>40</v>
      </c>
      <c r="I41" s="39"/>
      <c r="J41" s="154"/>
      <c r="L41" s="39"/>
      <c r="M41" s="39"/>
      <c r="N41" s="81"/>
      <c r="S41" s="86"/>
      <c r="T41" s="86"/>
      <c r="U41" s="86"/>
      <c r="V41" s="86"/>
      <c r="W41" s="86"/>
      <c r="X41" s="86"/>
      <c r="Y41" s="86"/>
      <c r="Z41" s="86"/>
      <c r="AA41" s="86"/>
      <c r="AB41" s="86"/>
      <c r="AC41" s="86"/>
      <c r="AD41" s="86"/>
      <c r="AE41" s="86"/>
      <c r="AF41" s="86"/>
      <c r="AG41" s="86"/>
      <c r="AI41" s="39">
        <f t="shared" si="10"/>
        <v>1.0105221307107615</v>
      </c>
      <c r="AJ41" t="b">
        <f t="shared" si="9"/>
        <v>0</v>
      </c>
      <c r="AL41" s="160">
        <f t="shared" si="11"/>
        <v>18300</v>
      </c>
      <c r="AM41" s="37">
        <v>976900</v>
      </c>
      <c r="AN41" s="158">
        <v>88.95</v>
      </c>
      <c r="AO41" s="37">
        <v>0.24</v>
      </c>
      <c r="AP41" s="160">
        <v>18300</v>
      </c>
      <c r="AQ41" s="37">
        <v>14.33</v>
      </c>
      <c r="AR41" t="s">
        <v>596</v>
      </c>
      <c r="AS41" s="159">
        <v>536</v>
      </c>
      <c r="AT41" s="37">
        <v>-0.76</v>
      </c>
      <c r="AU41" s="37">
        <v>532400</v>
      </c>
      <c r="AV41" s="37">
        <v>-4.47</v>
      </c>
      <c r="AW41" s="37">
        <v>13.73</v>
      </c>
      <c r="AX41" s="37">
        <v>5.0000000000000001E-4</v>
      </c>
      <c r="AZ41" s="175">
        <f t="shared" si="27"/>
        <v>17515.384615384617</v>
      </c>
      <c r="BA41" s="37">
        <f t="shared" si="24"/>
        <v>111636</v>
      </c>
      <c r="BB41" s="37"/>
      <c r="BC41" s="37">
        <f t="shared" si="25"/>
        <v>4350</v>
      </c>
      <c r="BD41" s="37">
        <f t="shared" si="25"/>
        <v>12225</v>
      </c>
      <c r="BE41" s="37">
        <f t="shared" si="25"/>
        <v>7095</v>
      </c>
      <c r="BF41" s="37">
        <f t="shared" si="25"/>
        <v>16500</v>
      </c>
      <c r="BG41" s="37">
        <f t="shared" si="25"/>
        <v>9750</v>
      </c>
      <c r="BH41" s="37">
        <f t="shared" si="25"/>
        <v>7200</v>
      </c>
      <c r="BI41" s="37">
        <f t="shared" si="25"/>
        <v>0</v>
      </c>
      <c r="BJ41" s="37">
        <f t="shared" si="25"/>
        <v>0</v>
      </c>
      <c r="BK41" s="37">
        <f t="shared" si="25"/>
        <v>0</v>
      </c>
      <c r="BL41" s="37">
        <f t="shared" si="25"/>
        <v>0</v>
      </c>
      <c r="BM41" s="37">
        <f t="shared" si="25"/>
        <v>0</v>
      </c>
      <c r="BN41" s="37">
        <f t="shared" si="25"/>
        <v>0</v>
      </c>
      <c r="BO41" s="37">
        <f t="shared" si="26"/>
        <v>0</v>
      </c>
      <c r="BP41" s="37">
        <f t="shared" si="26"/>
        <v>10089</v>
      </c>
      <c r="BQ41" s="37">
        <f t="shared" si="26"/>
        <v>17300</v>
      </c>
      <c r="BR41" s="37">
        <f t="shared" si="26"/>
        <v>18152</v>
      </c>
      <c r="BS41" s="37">
        <f t="shared" si="26"/>
        <v>8975</v>
      </c>
      <c r="BT41" s="37">
        <f t="shared" si="26"/>
        <v>0</v>
      </c>
      <c r="BU41" s="37">
        <f t="shared" si="26"/>
        <v>0</v>
      </c>
      <c r="BZ41" s="177">
        <f ca="1"/>
        <v>44215</v>
      </c>
      <c r="CA41" t="str">
        <f ca="1"/>
        <v>NIFTY 50</v>
      </c>
      <c r="CB41" t="str">
        <f ca="1"/>
        <v>IN</v>
      </c>
      <c r="CC41" t="str">
        <f ca="1"/>
        <v/>
      </c>
      <c r="CD41">
        <f ca="1"/>
        <v>14371.65</v>
      </c>
      <c r="CE41">
        <f ca="1"/>
        <v>14546.05</v>
      </c>
      <c r="CF41">
        <f ca="1"/>
        <v>14350.85</v>
      </c>
      <c r="CG41" t="str">
        <f ca="1"/>
        <v/>
      </c>
      <c r="CH41">
        <f ca="1"/>
        <v>14521.15</v>
      </c>
      <c r="CI41" t="str">
        <f ca="1"/>
        <v/>
      </c>
      <c r="CJ41">
        <f ca="1"/>
        <v>546108304</v>
      </c>
      <c r="CK41">
        <f ca="1"/>
        <v>330847900000</v>
      </c>
      <c r="CL41" t="str">
        <f ca="1"/>
        <v/>
      </c>
      <c r="CM41" t="str">
        <f ca="1"/>
        <v/>
      </c>
      <c r="CN41" t="str">
        <f ca="1"/>
        <v/>
      </c>
      <c r="CO41">
        <f ca="1"/>
        <v>39.22</v>
      </c>
      <c r="CP41">
        <f ca="1"/>
        <v>4.12</v>
      </c>
      <c r="CQ41">
        <f ca="1"/>
        <v>1.0900000000000001</v>
      </c>
      <c r="CR41">
        <f ca="1"/>
        <v>14521.15</v>
      </c>
    </row>
    <row r="42" spans="4:96">
      <c r="D42">
        <v>41</v>
      </c>
      <c r="I42" s="39"/>
      <c r="J42" s="154"/>
      <c r="L42" s="39"/>
      <c r="M42" s="39"/>
      <c r="N42" s="81"/>
      <c r="S42" s="86"/>
      <c r="T42" s="86"/>
      <c r="U42" s="86"/>
      <c r="V42" s="86"/>
      <c r="W42" s="86"/>
      <c r="X42" s="86"/>
      <c r="Y42" s="86"/>
      <c r="Z42" s="86"/>
      <c r="AA42" s="86"/>
      <c r="AB42" s="86"/>
      <c r="AC42" s="86"/>
      <c r="AD42" s="86"/>
      <c r="AE42" s="86"/>
      <c r="AF42" s="86"/>
      <c r="AG42" s="86"/>
      <c r="AI42" s="39">
        <f t="shared" si="10"/>
        <v>1.013283120138933</v>
      </c>
      <c r="AJ42" t="b">
        <f t="shared" si="9"/>
        <v>0</v>
      </c>
      <c r="AL42" s="160">
        <f t="shared" si="11"/>
        <v>18350</v>
      </c>
      <c r="AM42" s="37">
        <v>99950</v>
      </c>
      <c r="AN42" s="158">
        <v>78.95</v>
      </c>
      <c r="AO42" s="37">
        <v>0.22</v>
      </c>
      <c r="AP42" s="160">
        <v>18350</v>
      </c>
      <c r="AQ42" s="37">
        <v>14.41</v>
      </c>
      <c r="AR42" t="s">
        <v>596</v>
      </c>
      <c r="AS42" s="159">
        <v>577.4</v>
      </c>
      <c r="AT42" s="37">
        <v>-0.78</v>
      </c>
      <c r="AU42" s="37">
        <v>21000</v>
      </c>
      <c r="AV42" s="37">
        <v>-4.26</v>
      </c>
      <c r="AW42" s="37">
        <v>13.02</v>
      </c>
      <c r="AX42" s="37">
        <v>4.6999999999999999E-4</v>
      </c>
      <c r="AZ42" s="175">
        <f t="shared" si="27"/>
        <v>17590.384615384617</v>
      </c>
      <c r="BA42" s="37">
        <f t="shared" si="24"/>
        <v>111636</v>
      </c>
      <c r="BB42" s="37"/>
      <c r="BC42" s="37">
        <f t="shared" si="25"/>
        <v>4350</v>
      </c>
      <c r="BD42" s="37">
        <f t="shared" si="25"/>
        <v>12225</v>
      </c>
      <c r="BE42" s="37">
        <f t="shared" si="25"/>
        <v>7095</v>
      </c>
      <c r="BF42" s="37">
        <f t="shared" si="25"/>
        <v>16500</v>
      </c>
      <c r="BG42" s="37">
        <f t="shared" si="25"/>
        <v>9750</v>
      </c>
      <c r="BH42" s="37">
        <f t="shared" si="25"/>
        <v>7200</v>
      </c>
      <c r="BI42" s="37">
        <f t="shared" si="25"/>
        <v>0</v>
      </c>
      <c r="BJ42" s="37">
        <f t="shared" si="25"/>
        <v>0</v>
      </c>
      <c r="BK42" s="37">
        <f t="shared" si="25"/>
        <v>0</v>
      </c>
      <c r="BL42" s="37">
        <f t="shared" si="25"/>
        <v>0</v>
      </c>
      <c r="BM42" s="37">
        <f t="shared" si="25"/>
        <v>0</v>
      </c>
      <c r="BN42" s="37">
        <f t="shared" si="25"/>
        <v>0</v>
      </c>
      <c r="BO42" s="37">
        <f t="shared" si="26"/>
        <v>0</v>
      </c>
      <c r="BP42" s="37">
        <f t="shared" si="26"/>
        <v>10089</v>
      </c>
      <c r="BQ42" s="37">
        <f t="shared" si="26"/>
        <v>17300</v>
      </c>
      <c r="BR42" s="37">
        <f t="shared" si="26"/>
        <v>18152</v>
      </c>
      <c r="BS42" s="37">
        <f t="shared" si="26"/>
        <v>8975</v>
      </c>
      <c r="BT42" s="37">
        <f t="shared" si="26"/>
        <v>0</v>
      </c>
      <c r="BU42" s="37">
        <f t="shared" si="26"/>
        <v>0</v>
      </c>
      <c r="BZ42" s="177">
        <f ca="1"/>
        <v>44216</v>
      </c>
      <c r="CA42" t="str">
        <f ca="1"/>
        <v>NIFTY 50</v>
      </c>
      <c r="CB42" t="str">
        <f ca="1"/>
        <v>IN</v>
      </c>
      <c r="CC42" t="str">
        <f ca="1"/>
        <v/>
      </c>
      <c r="CD42">
        <f ca="1"/>
        <v>14538.3</v>
      </c>
      <c r="CE42">
        <f ca="1"/>
        <v>14666.45</v>
      </c>
      <c r="CF42">
        <f ca="1"/>
        <v>14517.55</v>
      </c>
      <c r="CG42" t="str">
        <f ca="1"/>
        <v/>
      </c>
      <c r="CH42">
        <f ca="1"/>
        <v>14644.7</v>
      </c>
      <c r="CI42" t="str">
        <f ca="1"/>
        <v/>
      </c>
      <c r="CJ42">
        <f ca="1"/>
        <v>623069963</v>
      </c>
      <c r="CK42">
        <f ca="1"/>
        <v>346393600000</v>
      </c>
      <c r="CL42" t="str">
        <f ca="1"/>
        <v/>
      </c>
      <c r="CM42" t="str">
        <f ca="1"/>
        <v/>
      </c>
      <c r="CN42" t="str">
        <f ca="1"/>
        <v/>
      </c>
      <c r="CO42">
        <f ca="1"/>
        <v>39.549999999999997</v>
      </c>
      <c r="CP42">
        <f ca="1"/>
        <v>4.1500000000000004</v>
      </c>
      <c r="CQ42">
        <f ca="1"/>
        <v>1.08</v>
      </c>
      <c r="CR42">
        <f ca="1"/>
        <v>14644.7</v>
      </c>
    </row>
    <row r="43" spans="4:96">
      <c r="D43">
        <v>42</v>
      </c>
      <c r="I43" s="39"/>
      <c r="J43" s="154"/>
      <c r="L43" s="39"/>
      <c r="M43" s="39"/>
      <c r="N43" s="81"/>
      <c r="S43" s="86"/>
      <c r="T43" s="86"/>
      <c r="U43" s="86"/>
      <c r="V43" s="86"/>
      <c r="W43" s="86"/>
      <c r="X43" s="86"/>
      <c r="Y43" s="86"/>
      <c r="Z43" s="86"/>
      <c r="AA43" s="86"/>
      <c r="AB43" s="86"/>
      <c r="AC43" s="86"/>
      <c r="AD43" s="86"/>
      <c r="AE43" s="86"/>
      <c r="AF43" s="86"/>
      <c r="AG43" s="86"/>
      <c r="AI43" s="39">
        <f t="shared" si="10"/>
        <v>1.0160441095671044</v>
      </c>
      <c r="AJ43" t="b">
        <f t="shared" si="9"/>
        <v>0</v>
      </c>
      <c r="AL43" s="160">
        <f t="shared" si="11"/>
        <v>18400</v>
      </c>
      <c r="AM43" s="37">
        <v>676900</v>
      </c>
      <c r="AN43" s="158">
        <v>69</v>
      </c>
      <c r="AO43" s="37">
        <v>0.2</v>
      </c>
      <c r="AP43" s="160">
        <v>18400</v>
      </c>
      <c r="AQ43" s="37">
        <v>14.41</v>
      </c>
      <c r="AR43" t="s">
        <v>596</v>
      </c>
      <c r="AS43" s="159">
        <v>621.95000000000005</v>
      </c>
      <c r="AT43" s="37">
        <v>-0.8</v>
      </c>
      <c r="AU43" s="37">
        <v>143150</v>
      </c>
      <c r="AV43" s="37">
        <v>-4.01</v>
      </c>
      <c r="AW43" s="37">
        <v>12.24</v>
      </c>
      <c r="AX43" s="37">
        <v>4.4000000000000002E-4</v>
      </c>
      <c r="AZ43" s="175">
        <f t="shared" si="27"/>
        <v>17665.384615384617</v>
      </c>
      <c r="BA43" s="37">
        <f t="shared" si="24"/>
        <v>111636</v>
      </c>
      <c r="BB43" s="37"/>
      <c r="BC43" s="37">
        <f t="shared" si="25"/>
        <v>4350</v>
      </c>
      <c r="BD43" s="37">
        <f t="shared" si="25"/>
        <v>12225</v>
      </c>
      <c r="BE43" s="37">
        <f t="shared" si="25"/>
        <v>7095</v>
      </c>
      <c r="BF43" s="37">
        <f t="shared" si="25"/>
        <v>16500</v>
      </c>
      <c r="BG43" s="37">
        <f t="shared" si="25"/>
        <v>9750</v>
      </c>
      <c r="BH43" s="37">
        <f t="shared" si="25"/>
        <v>7200</v>
      </c>
      <c r="BI43" s="37">
        <f t="shared" si="25"/>
        <v>0</v>
      </c>
      <c r="BJ43" s="37">
        <f t="shared" si="25"/>
        <v>0</v>
      </c>
      <c r="BK43" s="37">
        <f t="shared" si="25"/>
        <v>0</v>
      </c>
      <c r="BL43" s="37">
        <f t="shared" si="25"/>
        <v>0</v>
      </c>
      <c r="BM43" s="37">
        <f t="shared" si="25"/>
        <v>0</v>
      </c>
      <c r="BN43" s="37">
        <f t="shared" si="25"/>
        <v>0</v>
      </c>
      <c r="BO43" s="37">
        <f t="shared" si="26"/>
        <v>0</v>
      </c>
      <c r="BP43" s="37">
        <f t="shared" si="26"/>
        <v>10089</v>
      </c>
      <c r="BQ43" s="37">
        <f t="shared" si="26"/>
        <v>17300</v>
      </c>
      <c r="BR43" s="37">
        <f t="shared" si="26"/>
        <v>18152</v>
      </c>
      <c r="BS43" s="37">
        <f t="shared" si="26"/>
        <v>8975</v>
      </c>
      <c r="BT43" s="37">
        <f t="shared" si="26"/>
        <v>0</v>
      </c>
      <c r="BU43" s="37">
        <f t="shared" si="26"/>
        <v>0</v>
      </c>
      <c r="BZ43" s="177">
        <f ca="1"/>
        <v>44217</v>
      </c>
      <c r="CA43" t="str">
        <f ca="1"/>
        <v>NIFTY 50</v>
      </c>
      <c r="CB43" t="str">
        <f ca="1"/>
        <v>IN</v>
      </c>
      <c r="CC43" t="str">
        <f ca="1"/>
        <v/>
      </c>
      <c r="CD43">
        <f ca="1"/>
        <v>14730.95</v>
      </c>
      <c r="CE43">
        <f ca="1"/>
        <v>14753.55</v>
      </c>
      <c r="CF43">
        <f ca="1"/>
        <v>14517.25</v>
      </c>
      <c r="CG43" t="str">
        <f ca="1"/>
        <v/>
      </c>
      <c r="CH43">
        <f ca="1"/>
        <v>14590.35</v>
      </c>
      <c r="CI43" t="str">
        <f ca="1"/>
        <v/>
      </c>
      <c r="CJ43">
        <f ca="1"/>
        <v>704646957</v>
      </c>
      <c r="CK43">
        <f ca="1"/>
        <v>419390400000</v>
      </c>
      <c r="CL43" t="str">
        <f ca="1"/>
        <v/>
      </c>
      <c r="CM43" t="str">
        <f ca="1"/>
        <v/>
      </c>
      <c r="CN43" t="str">
        <f ca="1"/>
        <v/>
      </c>
      <c r="CO43">
        <f ca="1"/>
        <v>39.409999999999997</v>
      </c>
      <c r="CP43">
        <f ca="1"/>
        <v>4.13</v>
      </c>
      <c r="CQ43">
        <f ca="1"/>
        <v>1.0900000000000001</v>
      </c>
      <c r="CR43">
        <f ca="1"/>
        <v>14590.35</v>
      </c>
    </row>
    <row r="44" spans="4:96">
      <c r="D44">
        <v>43</v>
      </c>
      <c r="I44" s="39"/>
      <c r="J44" s="154"/>
      <c r="L44" s="39"/>
      <c r="M44" s="39"/>
      <c r="N44" s="81"/>
      <c r="S44" s="86"/>
      <c r="T44" s="86"/>
      <c r="U44" s="86"/>
      <c r="V44" s="86"/>
      <c r="W44" s="86"/>
      <c r="X44" s="86"/>
      <c r="Y44" s="86"/>
      <c r="Z44" s="86"/>
      <c r="AA44" s="86"/>
      <c r="AB44" s="86"/>
      <c r="AC44" s="86"/>
      <c r="AD44" s="86"/>
      <c r="AE44" s="86"/>
      <c r="AF44" s="86"/>
      <c r="AG44" s="86"/>
      <c r="AI44" s="39">
        <f t="shared" si="10"/>
        <v>1.0188050989952759</v>
      </c>
      <c r="AJ44" t="b">
        <f t="shared" si="9"/>
        <v>0</v>
      </c>
      <c r="AL44" s="160">
        <f t="shared" si="11"/>
        <v>18450</v>
      </c>
      <c r="AM44" s="37">
        <v>77250</v>
      </c>
      <c r="AN44" s="158">
        <v>60.9</v>
      </c>
      <c r="AO44" s="37">
        <v>0.18</v>
      </c>
      <c r="AP44" s="160">
        <v>18450</v>
      </c>
      <c r="AQ44" s="37">
        <v>14.49</v>
      </c>
      <c r="AR44" t="s">
        <v>596</v>
      </c>
      <c r="AS44" s="159">
        <v>750</v>
      </c>
      <c r="AT44" s="37">
        <v>-0.82</v>
      </c>
      <c r="AU44" s="37">
        <v>6900</v>
      </c>
      <c r="AV44" s="37">
        <v>-3.78</v>
      </c>
      <c r="AW44" s="37">
        <v>11.49</v>
      </c>
      <c r="AX44" s="37">
        <v>4.0999999999999999E-4</v>
      </c>
      <c r="AZ44" s="175">
        <f t="shared" si="27"/>
        <v>17740.384615384617</v>
      </c>
      <c r="BA44" s="37">
        <f t="shared" si="24"/>
        <v>111636</v>
      </c>
      <c r="BB44" s="37"/>
      <c r="BC44" s="37">
        <f t="shared" si="25"/>
        <v>4350</v>
      </c>
      <c r="BD44" s="37">
        <f t="shared" si="25"/>
        <v>12225</v>
      </c>
      <c r="BE44" s="37">
        <f t="shared" si="25"/>
        <v>7095</v>
      </c>
      <c r="BF44" s="37">
        <f t="shared" si="25"/>
        <v>16500</v>
      </c>
      <c r="BG44" s="37">
        <f t="shared" si="25"/>
        <v>9750</v>
      </c>
      <c r="BH44" s="37">
        <f t="shared" si="25"/>
        <v>7200</v>
      </c>
      <c r="BI44" s="37">
        <f t="shared" si="25"/>
        <v>0</v>
      </c>
      <c r="BJ44" s="37">
        <f t="shared" si="25"/>
        <v>0</v>
      </c>
      <c r="BK44" s="37">
        <f t="shared" si="25"/>
        <v>0</v>
      </c>
      <c r="BL44" s="37">
        <f t="shared" si="25"/>
        <v>0</v>
      </c>
      <c r="BM44" s="37">
        <f t="shared" si="25"/>
        <v>0</v>
      </c>
      <c r="BN44" s="37">
        <f t="shared" si="25"/>
        <v>0</v>
      </c>
      <c r="BO44" s="37">
        <f t="shared" si="26"/>
        <v>0</v>
      </c>
      <c r="BP44" s="37">
        <f t="shared" si="26"/>
        <v>10089</v>
      </c>
      <c r="BQ44" s="37">
        <f t="shared" si="26"/>
        <v>17300</v>
      </c>
      <c r="BR44" s="37">
        <f t="shared" si="26"/>
        <v>18152</v>
      </c>
      <c r="BS44" s="37">
        <f t="shared" si="26"/>
        <v>8975</v>
      </c>
      <c r="BT44" s="37">
        <f t="shared" si="26"/>
        <v>0</v>
      </c>
      <c r="BU44" s="37">
        <f t="shared" si="26"/>
        <v>0</v>
      </c>
      <c r="BZ44" s="177">
        <f ca="1"/>
        <v>44218</v>
      </c>
      <c r="CA44" t="str">
        <f ca="1"/>
        <v>NIFTY 50</v>
      </c>
      <c r="CB44" t="str">
        <f ca="1"/>
        <v>IN</v>
      </c>
      <c r="CC44" t="str">
        <f ca="1"/>
        <v/>
      </c>
      <c r="CD44">
        <f ca="1"/>
        <v>14583.4</v>
      </c>
      <c r="CE44">
        <f ca="1"/>
        <v>14619.9</v>
      </c>
      <c r="CF44">
        <f ca="1"/>
        <v>14357.75</v>
      </c>
      <c r="CG44" t="str">
        <f ca="1"/>
        <v/>
      </c>
      <c r="CH44">
        <f ca="1"/>
        <v>14371.9</v>
      </c>
      <c r="CI44" t="str">
        <f ca="1"/>
        <v/>
      </c>
      <c r="CJ44">
        <f ca="1"/>
        <v>776750347</v>
      </c>
      <c r="CK44">
        <f ca="1"/>
        <v>453225400000</v>
      </c>
      <c r="CL44" t="str">
        <f ca="1"/>
        <v/>
      </c>
      <c r="CM44" t="str">
        <f ca="1"/>
        <v/>
      </c>
      <c r="CN44" t="str">
        <f ca="1"/>
        <v/>
      </c>
      <c r="CO44">
        <f ca="1"/>
        <v>38.86</v>
      </c>
      <c r="CP44">
        <f ca="1"/>
        <v>4.07</v>
      </c>
      <c r="CQ44">
        <f ca="1"/>
        <v>1.1000000000000001</v>
      </c>
      <c r="CR44">
        <f ca="1"/>
        <v>14371.9</v>
      </c>
    </row>
    <row r="45" spans="4:96">
      <c r="D45">
        <v>44</v>
      </c>
      <c r="I45" s="39"/>
      <c r="J45" s="154"/>
      <c r="L45" s="39"/>
      <c r="M45" s="39"/>
      <c r="N45" s="81"/>
      <c r="S45" s="86"/>
      <c r="T45" s="86"/>
      <c r="U45" s="86"/>
      <c r="V45" s="86"/>
      <c r="W45" s="86"/>
      <c r="X45" s="86"/>
      <c r="Y45" s="86"/>
      <c r="Z45" s="86"/>
      <c r="AA45" s="86"/>
      <c r="AB45" s="86"/>
      <c r="AC45" s="86"/>
      <c r="AD45" s="86"/>
      <c r="AE45" s="86"/>
      <c r="AF45" s="86"/>
      <c r="AG45" s="86"/>
      <c r="AI45" s="39">
        <f t="shared" si="10"/>
        <v>1.0215660884234474</v>
      </c>
      <c r="AJ45" t="b">
        <f t="shared" si="9"/>
        <v>0</v>
      </c>
      <c r="AL45" s="160">
        <f t="shared" si="11"/>
        <v>18500</v>
      </c>
      <c r="AM45" s="37">
        <v>1957000</v>
      </c>
      <c r="AN45" s="158">
        <v>53</v>
      </c>
      <c r="AO45" s="37">
        <v>0.16</v>
      </c>
      <c r="AP45" s="160">
        <v>18500</v>
      </c>
      <c r="AQ45" s="37">
        <v>14.5</v>
      </c>
      <c r="AR45" t="s">
        <v>596</v>
      </c>
      <c r="AS45" s="159">
        <v>699.05</v>
      </c>
      <c r="AT45" s="37">
        <v>-0.84</v>
      </c>
      <c r="AU45" s="37">
        <v>500500</v>
      </c>
      <c r="AV45" s="37">
        <v>-3.53</v>
      </c>
      <c r="AW45" s="37">
        <v>10.7</v>
      </c>
      <c r="AX45" s="37">
        <v>3.8000000000000002E-4</v>
      </c>
      <c r="AZ45" s="175">
        <f t="shared" si="27"/>
        <v>17815.384615384617</v>
      </c>
      <c r="BA45" s="37">
        <f t="shared" si="24"/>
        <v>111636</v>
      </c>
      <c r="BB45" s="37"/>
      <c r="BC45" s="37">
        <f t="shared" si="25"/>
        <v>4350</v>
      </c>
      <c r="BD45" s="37">
        <f t="shared" si="25"/>
        <v>12225</v>
      </c>
      <c r="BE45" s="37">
        <f t="shared" si="25"/>
        <v>7095</v>
      </c>
      <c r="BF45" s="37">
        <f t="shared" si="25"/>
        <v>16500</v>
      </c>
      <c r="BG45" s="37">
        <f t="shared" si="25"/>
        <v>9750</v>
      </c>
      <c r="BH45" s="37">
        <f t="shared" si="25"/>
        <v>7200</v>
      </c>
      <c r="BI45" s="37">
        <f t="shared" si="25"/>
        <v>0</v>
      </c>
      <c r="BJ45" s="37">
        <f t="shared" si="25"/>
        <v>0</v>
      </c>
      <c r="BK45" s="37">
        <f t="shared" si="25"/>
        <v>0</v>
      </c>
      <c r="BL45" s="37">
        <f t="shared" si="25"/>
        <v>0</v>
      </c>
      <c r="BM45" s="37">
        <f t="shared" si="25"/>
        <v>0</v>
      </c>
      <c r="BN45" s="37">
        <f t="shared" si="25"/>
        <v>0</v>
      </c>
      <c r="BO45" s="37">
        <f t="shared" si="26"/>
        <v>0</v>
      </c>
      <c r="BP45" s="37">
        <f t="shared" si="26"/>
        <v>10089</v>
      </c>
      <c r="BQ45" s="37">
        <f t="shared" si="26"/>
        <v>17300</v>
      </c>
      <c r="BR45" s="37">
        <f t="shared" si="26"/>
        <v>18152</v>
      </c>
      <c r="BS45" s="37">
        <f t="shared" si="26"/>
        <v>8975</v>
      </c>
      <c r="BT45" s="37">
        <f t="shared" si="26"/>
        <v>0</v>
      </c>
      <c r="BU45" s="37">
        <f t="shared" si="26"/>
        <v>0</v>
      </c>
      <c r="BZ45" s="177">
        <f ca="1"/>
        <v>44221</v>
      </c>
      <c r="CA45" t="str">
        <f ca="1"/>
        <v>NIFTY 50</v>
      </c>
      <c r="CB45" t="str">
        <f ca="1"/>
        <v>IN</v>
      </c>
      <c r="CC45" t="str">
        <f ca="1"/>
        <v/>
      </c>
      <c r="CD45">
        <f ca="1"/>
        <v>14477.8</v>
      </c>
      <c r="CE45">
        <f ca="1"/>
        <v>14491.1</v>
      </c>
      <c r="CF45">
        <f ca="1"/>
        <v>14218.6</v>
      </c>
      <c r="CG45" t="str">
        <f ca="1"/>
        <v/>
      </c>
      <c r="CH45">
        <f ca="1"/>
        <v>14238.9</v>
      </c>
      <c r="CI45" t="str">
        <f ca="1"/>
        <v/>
      </c>
      <c r="CJ45">
        <f ca="1"/>
        <v>618631493</v>
      </c>
      <c r="CK45">
        <f ca="1"/>
        <v>422783900000</v>
      </c>
      <c r="CL45" t="str">
        <f ca="1"/>
        <v/>
      </c>
      <c r="CM45" t="str">
        <f ca="1"/>
        <v/>
      </c>
      <c r="CN45" t="str">
        <f ca="1"/>
        <v/>
      </c>
      <c r="CO45">
        <f ca="1"/>
        <v>38.42</v>
      </c>
      <c r="CP45">
        <f ca="1"/>
        <v>4.04</v>
      </c>
      <c r="CQ45">
        <f ca="1"/>
        <v>1.1100000000000001</v>
      </c>
      <c r="CR45">
        <f ca="1"/>
        <v>14238.9</v>
      </c>
    </row>
    <row r="46" spans="4:96">
      <c r="D46">
        <v>45</v>
      </c>
      <c r="I46" s="39"/>
      <c r="J46" s="154"/>
      <c r="L46" s="39"/>
      <c r="M46" s="39"/>
      <c r="N46" s="81"/>
      <c r="S46" s="86"/>
      <c r="T46" s="86"/>
      <c r="U46" s="86"/>
      <c r="V46" s="86"/>
      <c r="W46" s="86"/>
      <c r="X46" s="86"/>
      <c r="Y46" s="86"/>
      <c r="Z46" s="86"/>
      <c r="AA46" s="86"/>
      <c r="AB46" s="86"/>
      <c r="AC46" s="86"/>
      <c r="AD46" s="86"/>
      <c r="AE46" s="86"/>
      <c r="AF46" s="86"/>
      <c r="AG46" s="86"/>
      <c r="AI46" s="39">
        <f t="shared" si="10"/>
        <v>1.0243270778516189</v>
      </c>
      <c r="AJ46" t="b">
        <f t="shared" si="9"/>
        <v>0</v>
      </c>
      <c r="AL46" s="160">
        <f t="shared" si="11"/>
        <v>18550</v>
      </c>
      <c r="AM46" s="37">
        <v>55750</v>
      </c>
      <c r="AN46" s="158">
        <v>46.05</v>
      </c>
      <c r="AO46" s="37">
        <v>0.14000000000000001</v>
      </c>
      <c r="AP46" s="160">
        <v>18550</v>
      </c>
      <c r="AQ46" s="37">
        <v>14.53</v>
      </c>
      <c r="AR46" t="s">
        <v>596</v>
      </c>
      <c r="AS46" s="159">
        <v>825.4</v>
      </c>
      <c r="AT46" s="37">
        <v>-0.86</v>
      </c>
      <c r="AU46" s="37">
        <v>7850</v>
      </c>
      <c r="AV46" s="37">
        <v>-3.27</v>
      </c>
      <c r="AW46" s="37">
        <v>9.91</v>
      </c>
      <c r="AX46" s="37">
        <v>3.6000000000000002E-4</v>
      </c>
      <c r="AZ46" s="175">
        <f t="shared" si="27"/>
        <v>17890.384615384617</v>
      </c>
      <c r="BA46" s="37">
        <f t="shared" si="24"/>
        <v>111636</v>
      </c>
      <c r="BB46" s="37"/>
      <c r="BC46" s="37">
        <f t="shared" si="25"/>
        <v>4350</v>
      </c>
      <c r="BD46" s="37">
        <f t="shared" si="25"/>
        <v>12225</v>
      </c>
      <c r="BE46" s="37">
        <f t="shared" si="25"/>
        <v>7095</v>
      </c>
      <c r="BF46" s="37">
        <f t="shared" si="25"/>
        <v>16500</v>
      </c>
      <c r="BG46" s="37">
        <f t="shared" si="25"/>
        <v>9750</v>
      </c>
      <c r="BH46" s="37">
        <f t="shared" si="25"/>
        <v>7200</v>
      </c>
      <c r="BI46" s="37">
        <f t="shared" si="25"/>
        <v>0</v>
      </c>
      <c r="BJ46" s="37">
        <f t="shared" si="25"/>
        <v>0</v>
      </c>
      <c r="BK46" s="37">
        <f t="shared" si="25"/>
        <v>0</v>
      </c>
      <c r="BL46" s="37">
        <f t="shared" si="25"/>
        <v>0</v>
      </c>
      <c r="BM46" s="37">
        <f t="shared" si="25"/>
        <v>0</v>
      </c>
      <c r="BN46" s="37">
        <f t="shared" si="25"/>
        <v>0</v>
      </c>
      <c r="BO46" s="37">
        <f t="shared" si="26"/>
        <v>0</v>
      </c>
      <c r="BP46" s="37">
        <f t="shared" si="26"/>
        <v>10089</v>
      </c>
      <c r="BQ46" s="37">
        <f t="shared" si="26"/>
        <v>17300</v>
      </c>
      <c r="BR46" s="37">
        <f t="shared" si="26"/>
        <v>18152</v>
      </c>
      <c r="BS46" s="37">
        <f t="shared" si="26"/>
        <v>8975</v>
      </c>
      <c r="BT46" s="37">
        <f t="shared" si="26"/>
        <v>0</v>
      </c>
      <c r="BU46" s="37">
        <f t="shared" si="26"/>
        <v>0</v>
      </c>
      <c r="BZ46" s="177">
        <f ca="1"/>
        <v>44223</v>
      </c>
      <c r="CA46" t="str">
        <f ca="1"/>
        <v>NIFTY 50</v>
      </c>
      <c r="CB46" t="str">
        <f ca="1"/>
        <v>IN</v>
      </c>
      <c r="CC46" t="str">
        <f ca="1"/>
        <v/>
      </c>
      <c r="CD46">
        <f ca="1"/>
        <v>14237.95</v>
      </c>
      <c r="CE46">
        <f ca="1"/>
        <v>14237.95</v>
      </c>
      <c r="CF46">
        <f ca="1"/>
        <v>13929.3</v>
      </c>
      <c r="CG46" t="str">
        <f ca="1"/>
        <v/>
      </c>
      <c r="CH46">
        <f ca="1"/>
        <v>13967.5</v>
      </c>
      <c r="CI46" t="str">
        <f ca="1"/>
        <v/>
      </c>
      <c r="CJ46">
        <f ca="1"/>
        <v>660711117</v>
      </c>
      <c r="CK46">
        <f ca="1"/>
        <v>405792400000</v>
      </c>
      <c r="CL46" t="str">
        <f ca="1"/>
        <v/>
      </c>
      <c r="CM46" t="str">
        <f ca="1"/>
        <v/>
      </c>
      <c r="CN46" t="str">
        <f ca="1"/>
        <v/>
      </c>
      <c r="CO46">
        <f ca="1"/>
        <v>37.520000000000003</v>
      </c>
      <c r="CP46">
        <f ca="1"/>
        <v>3.96</v>
      </c>
      <c r="CQ46">
        <f ca="1"/>
        <v>1.1399999999999999</v>
      </c>
      <c r="CR46">
        <f ca="1"/>
        <v>13967.5</v>
      </c>
    </row>
    <row r="47" spans="4:96">
      <c r="D47">
        <v>46</v>
      </c>
      <c r="I47" s="39"/>
      <c r="J47" s="154"/>
      <c r="L47" s="39"/>
      <c r="M47" s="39"/>
      <c r="N47" s="81"/>
      <c r="S47" s="86"/>
      <c r="T47" s="86"/>
      <c r="U47" s="86"/>
      <c r="V47" s="86"/>
      <c r="W47" s="86"/>
      <c r="X47" s="86"/>
      <c r="Y47" s="86"/>
      <c r="Z47" s="86"/>
      <c r="AA47" s="86"/>
      <c r="AB47" s="86"/>
      <c r="AC47" s="86"/>
      <c r="AD47" s="86"/>
      <c r="AE47" s="86"/>
      <c r="AF47" s="86"/>
      <c r="AG47" s="86"/>
      <c r="AI47" s="39">
        <f t="shared" si="10"/>
        <v>1.0270880672797904</v>
      </c>
      <c r="AJ47" t="b">
        <f t="shared" si="9"/>
        <v>0</v>
      </c>
      <c r="AL47" s="160">
        <f t="shared" si="11"/>
        <v>18600</v>
      </c>
      <c r="AM47" s="37">
        <v>996750</v>
      </c>
      <c r="AN47" s="158">
        <v>39.700000000000003</v>
      </c>
      <c r="AO47" s="37">
        <v>0.13</v>
      </c>
      <c r="AP47" s="160">
        <v>18600</v>
      </c>
      <c r="AQ47" s="37">
        <v>14.53</v>
      </c>
      <c r="AR47" t="s">
        <v>596</v>
      </c>
      <c r="AS47" s="159">
        <v>786.55</v>
      </c>
      <c r="AT47" s="37">
        <v>-0.87</v>
      </c>
      <c r="AU47" s="37">
        <v>183800</v>
      </c>
      <c r="AV47" s="37">
        <v>-3.01</v>
      </c>
      <c r="AW47" s="37">
        <v>9.1199999999999992</v>
      </c>
      <c r="AX47" s="37">
        <v>3.3E-4</v>
      </c>
      <c r="AZ47" s="175">
        <f t="shared" si="27"/>
        <v>17965.384615384617</v>
      </c>
      <c r="BA47" s="37">
        <f t="shared" si="24"/>
        <v>111636</v>
      </c>
      <c r="BB47" s="37"/>
      <c r="BC47" s="37">
        <f t="shared" si="25"/>
        <v>4350</v>
      </c>
      <c r="BD47" s="37">
        <f t="shared" si="25"/>
        <v>12225</v>
      </c>
      <c r="BE47" s="37">
        <f t="shared" si="25"/>
        <v>7095</v>
      </c>
      <c r="BF47" s="37">
        <f t="shared" si="25"/>
        <v>16500</v>
      </c>
      <c r="BG47" s="37">
        <f t="shared" si="25"/>
        <v>9750</v>
      </c>
      <c r="BH47" s="37">
        <f t="shared" si="25"/>
        <v>7200</v>
      </c>
      <c r="BI47" s="37">
        <f t="shared" si="25"/>
        <v>0</v>
      </c>
      <c r="BJ47" s="37">
        <f t="shared" si="25"/>
        <v>0</v>
      </c>
      <c r="BK47" s="37">
        <f t="shared" si="25"/>
        <v>0</v>
      </c>
      <c r="BL47" s="37">
        <f t="shared" si="25"/>
        <v>0</v>
      </c>
      <c r="BM47" s="37">
        <f t="shared" si="25"/>
        <v>0</v>
      </c>
      <c r="BN47" s="37">
        <f t="shared" si="25"/>
        <v>0</v>
      </c>
      <c r="BO47" s="37">
        <f t="shared" si="26"/>
        <v>0</v>
      </c>
      <c r="BP47" s="37">
        <f t="shared" si="26"/>
        <v>10089</v>
      </c>
      <c r="BQ47" s="37">
        <f t="shared" si="26"/>
        <v>17300</v>
      </c>
      <c r="BR47" s="37">
        <f t="shared" si="26"/>
        <v>18152</v>
      </c>
      <c r="BS47" s="37">
        <f t="shared" si="26"/>
        <v>8975</v>
      </c>
      <c r="BT47" s="37">
        <f t="shared" si="26"/>
        <v>0</v>
      </c>
      <c r="BU47" s="37">
        <f t="shared" si="26"/>
        <v>0</v>
      </c>
      <c r="BZ47" s="177">
        <f ca="1"/>
        <v>44224</v>
      </c>
      <c r="CA47" t="str">
        <f ca="1"/>
        <v>NIFTY 50</v>
      </c>
      <c r="CB47" t="str">
        <f ca="1"/>
        <v>IN</v>
      </c>
      <c r="CC47" t="str">
        <f ca="1"/>
        <v/>
      </c>
      <c r="CD47">
        <f ca="1"/>
        <v>13810.4</v>
      </c>
      <c r="CE47">
        <f ca="1"/>
        <v>13898.25</v>
      </c>
      <c r="CF47">
        <f ca="1"/>
        <v>13713.25</v>
      </c>
      <c r="CG47" t="str">
        <f ca="1"/>
        <v/>
      </c>
      <c r="CH47">
        <f ca="1"/>
        <v>13817.55</v>
      </c>
      <c r="CI47" t="str">
        <f ca="1"/>
        <v/>
      </c>
      <c r="CJ47">
        <f ca="1"/>
        <v>637871621</v>
      </c>
      <c r="CK47">
        <f ca="1"/>
        <v>398818200000</v>
      </c>
      <c r="CL47" t="str">
        <f ca="1"/>
        <v/>
      </c>
      <c r="CM47" t="str">
        <f ca="1"/>
        <v/>
      </c>
      <c r="CN47" t="str">
        <f ca="1"/>
        <v/>
      </c>
      <c r="CO47">
        <f ca="1"/>
        <v>36.96</v>
      </c>
      <c r="CP47">
        <f ca="1"/>
        <v>3.92</v>
      </c>
      <c r="CQ47">
        <f ca="1"/>
        <v>1.1499999999999999</v>
      </c>
      <c r="CR47">
        <f ca="1"/>
        <v>13817.55</v>
      </c>
    </row>
    <row r="48" spans="4:96">
      <c r="D48">
        <v>47</v>
      </c>
      <c r="I48" s="39"/>
      <c r="J48" s="154"/>
      <c r="L48" s="39"/>
      <c r="M48" s="39"/>
      <c r="N48" s="81"/>
      <c r="S48" s="86"/>
      <c r="T48" s="86"/>
      <c r="U48" s="86"/>
      <c r="V48" s="86"/>
      <c r="W48" s="86"/>
      <c r="X48" s="86"/>
      <c r="Y48" s="86"/>
      <c r="Z48" s="86"/>
      <c r="AA48" s="86"/>
      <c r="AB48" s="86"/>
      <c r="AC48" s="86"/>
      <c r="AD48" s="86"/>
      <c r="AE48" s="86"/>
      <c r="AF48" s="86"/>
      <c r="AG48" s="86"/>
      <c r="AI48" s="39">
        <f t="shared" si="10"/>
        <v>1.0298490567079619</v>
      </c>
      <c r="AJ48" t="b">
        <f t="shared" si="9"/>
        <v>0</v>
      </c>
      <c r="AL48" s="160">
        <f t="shared" si="11"/>
        <v>18650</v>
      </c>
      <c r="AM48" s="37">
        <v>71550</v>
      </c>
      <c r="AN48" s="158">
        <v>35.1</v>
      </c>
      <c r="AO48" s="37">
        <v>0.11</v>
      </c>
      <c r="AP48" s="160">
        <v>18650</v>
      </c>
      <c r="AQ48" s="37">
        <v>14.65</v>
      </c>
      <c r="AR48" t="s">
        <v>596</v>
      </c>
      <c r="AS48" s="159">
        <v>820.5</v>
      </c>
      <c r="AT48" s="37">
        <v>-0.89</v>
      </c>
      <c r="AU48" s="37">
        <v>9750</v>
      </c>
      <c r="AV48" s="37">
        <v>-2.82</v>
      </c>
      <c r="AW48" s="37">
        <v>8.4600000000000009</v>
      </c>
      <c r="AX48" s="37">
        <v>2.9999999999999997E-4</v>
      </c>
      <c r="AZ48" s="175">
        <f t="shared" si="27"/>
        <v>18040.384615384617</v>
      </c>
      <c r="BA48" s="37">
        <f t="shared" si="24"/>
        <v>111636</v>
      </c>
      <c r="BB48" s="37"/>
      <c r="BC48" s="37">
        <f t="shared" si="25"/>
        <v>4350</v>
      </c>
      <c r="BD48" s="37">
        <f t="shared" si="25"/>
        <v>12225</v>
      </c>
      <c r="BE48" s="37">
        <f t="shared" si="25"/>
        <v>7095</v>
      </c>
      <c r="BF48" s="37">
        <f t="shared" si="25"/>
        <v>16500</v>
      </c>
      <c r="BG48" s="37">
        <f t="shared" si="25"/>
        <v>9750</v>
      </c>
      <c r="BH48" s="37">
        <f t="shared" si="25"/>
        <v>7200</v>
      </c>
      <c r="BI48" s="37">
        <f t="shared" si="25"/>
        <v>0</v>
      </c>
      <c r="BJ48" s="37">
        <f t="shared" si="25"/>
        <v>0</v>
      </c>
      <c r="BK48" s="37">
        <f t="shared" si="25"/>
        <v>0</v>
      </c>
      <c r="BL48" s="37">
        <f t="shared" si="25"/>
        <v>0</v>
      </c>
      <c r="BM48" s="37">
        <f t="shared" si="25"/>
        <v>0</v>
      </c>
      <c r="BN48" s="37">
        <f t="shared" si="25"/>
        <v>0</v>
      </c>
      <c r="BO48" s="37">
        <f t="shared" si="26"/>
        <v>0</v>
      </c>
      <c r="BP48" s="37">
        <f t="shared" si="26"/>
        <v>10089</v>
      </c>
      <c r="BQ48" s="37">
        <f t="shared" si="26"/>
        <v>17300</v>
      </c>
      <c r="BR48" s="37">
        <f t="shared" si="26"/>
        <v>18152</v>
      </c>
      <c r="BS48" s="37">
        <f t="shared" si="26"/>
        <v>8975</v>
      </c>
      <c r="BT48" s="37">
        <f t="shared" si="26"/>
        <v>0</v>
      </c>
      <c r="BU48" s="37">
        <f t="shared" si="26"/>
        <v>0</v>
      </c>
      <c r="BZ48" s="177">
        <f ca="1"/>
        <v>44225</v>
      </c>
      <c r="CA48" t="str">
        <f ca="1"/>
        <v>NIFTY 50</v>
      </c>
      <c r="CB48" t="str">
        <f ca="1"/>
        <v>IN</v>
      </c>
      <c r="CC48" t="str">
        <f ca="1"/>
        <v/>
      </c>
      <c r="CD48">
        <f ca="1"/>
        <v>13946.6</v>
      </c>
      <c r="CE48">
        <f ca="1"/>
        <v>13966.85</v>
      </c>
      <c r="CF48">
        <f ca="1"/>
        <v>13596.75</v>
      </c>
      <c r="CG48" t="str">
        <f ca="1"/>
        <v/>
      </c>
      <c r="CH48">
        <f ca="1"/>
        <v>13634.6</v>
      </c>
      <c r="CI48" t="str">
        <f ca="1"/>
        <v/>
      </c>
      <c r="CJ48">
        <f ca="1"/>
        <v>753206122</v>
      </c>
      <c r="CK48">
        <f ca="1"/>
        <v>469182900000</v>
      </c>
      <c r="CL48" t="str">
        <f ca="1"/>
        <v/>
      </c>
      <c r="CM48" t="str">
        <f ca="1"/>
        <v/>
      </c>
      <c r="CN48" t="str">
        <f ca="1"/>
        <v/>
      </c>
      <c r="CO48">
        <f ca="1"/>
        <v>36.57</v>
      </c>
      <c r="CP48">
        <f ca="1"/>
        <v>3.86</v>
      </c>
      <c r="CQ48">
        <f ca="1"/>
        <v>1.1599999999999999</v>
      </c>
      <c r="CR48">
        <f ca="1"/>
        <v>13634.6</v>
      </c>
    </row>
    <row r="49" spans="4:96">
      <c r="D49">
        <v>48</v>
      </c>
      <c r="I49" s="39"/>
      <c r="J49" s="154"/>
      <c r="L49" s="39"/>
      <c r="M49" s="39"/>
      <c r="N49" s="81"/>
      <c r="S49" s="86"/>
      <c r="T49" s="86"/>
      <c r="U49" s="86"/>
      <c r="V49" s="86"/>
      <c r="W49" s="86"/>
      <c r="X49" s="86"/>
      <c r="Y49" s="86"/>
      <c r="Z49" s="86"/>
      <c r="AA49" s="86"/>
      <c r="AB49" s="86"/>
      <c r="AC49" s="86"/>
      <c r="AD49" s="86"/>
      <c r="AE49" s="86"/>
      <c r="AF49" s="86"/>
      <c r="AG49" s="86"/>
      <c r="AI49" s="39">
        <f t="shared" si="10"/>
        <v>1.0326100461361334</v>
      </c>
      <c r="AJ49" t="b">
        <f t="shared" si="9"/>
        <v>0</v>
      </c>
      <c r="AL49" s="160">
        <f t="shared" si="11"/>
        <v>18700</v>
      </c>
      <c r="AM49" s="37">
        <v>838850</v>
      </c>
      <c r="AN49" s="158">
        <v>30.8</v>
      </c>
      <c r="AO49" s="37">
        <v>0.1</v>
      </c>
      <c r="AP49" s="160">
        <v>18700</v>
      </c>
      <c r="AQ49" s="37">
        <v>14.75</v>
      </c>
      <c r="AR49" t="s">
        <v>596</v>
      </c>
      <c r="AS49" s="159">
        <v>876.35</v>
      </c>
      <c r="AT49" s="37">
        <v>-0.9</v>
      </c>
      <c r="AU49" s="37">
        <v>52150</v>
      </c>
      <c r="AV49" s="37">
        <v>-2.61</v>
      </c>
      <c r="AW49" s="37">
        <v>7.79</v>
      </c>
      <c r="AX49" s="37">
        <v>2.7999999999999998E-4</v>
      </c>
      <c r="AZ49" s="175">
        <f t="shared" si="27"/>
        <v>18115.384615384617</v>
      </c>
      <c r="BA49" s="37">
        <f t="shared" si="24"/>
        <v>111636</v>
      </c>
      <c r="BB49" s="37"/>
      <c r="BC49" s="37">
        <f t="shared" si="25"/>
        <v>4350</v>
      </c>
      <c r="BD49" s="37">
        <f t="shared" si="25"/>
        <v>12225</v>
      </c>
      <c r="BE49" s="37">
        <f t="shared" si="25"/>
        <v>7095</v>
      </c>
      <c r="BF49" s="37">
        <f t="shared" si="25"/>
        <v>16500</v>
      </c>
      <c r="BG49" s="37">
        <f t="shared" si="25"/>
        <v>9750</v>
      </c>
      <c r="BH49" s="37">
        <f t="shared" si="25"/>
        <v>7200</v>
      </c>
      <c r="BI49" s="37">
        <f t="shared" si="25"/>
        <v>0</v>
      </c>
      <c r="BJ49" s="37">
        <f t="shared" si="25"/>
        <v>0</v>
      </c>
      <c r="BK49" s="37">
        <f t="shared" si="25"/>
        <v>0</v>
      </c>
      <c r="BL49" s="37">
        <f t="shared" si="25"/>
        <v>0</v>
      </c>
      <c r="BM49" s="37">
        <f t="shared" si="25"/>
        <v>0</v>
      </c>
      <c r="BN49" s="37">
        <f t="shared" si="25"/>
        <v>0</v>
      </c>
      <c r="BO49" s="37">
        <f t="shared" si="26"/>
        <v>0</v>
      </c>
      <c r="BP49" s="37">
        <f t="shared" si="26"/>
        <v>10089</v>
      </c>
      <c r="BQ49" s="37">
        <f t="shared" si="26"/>
        <v>17300</v>
      </c>
      <c r="BR49" s="37">
        <f t="shared" si="26"/>
        <v>18152</v>
      </c>
      <c r="BS49" s="37">
        <f t="shared" si="26"/>
        <v>8975</v>
      </c>
      <c r="BT49" s="37">
        <f t="shared" si="26"/>
        <v>0</v>
      </c>
      <c r="BU49" s="37">
        <f t="shared" si="26"/>
        <v>0</v>
      </c>
      <c r="BZ49" s="177">
        <f ca="1"/>
        <v>44228</v>
      </c>
      <c r="CA49" t="str">
        <f ca="1"/>
        <v>NIFTY 50</v>
      </c>
      <c r="CB49" t="str">
        <f ca="1"/>
        <v>IN</v>
      </c>
      <c r="CC49" t="str">
        <f ca="1"/>
        <v/>
      </c>
      <c r="CD49">
        <f ca="1"/>
        <v>13758.6</v>
      </c>
      <c r="CE49">
        <f ca="1"/>
        <v>14336.35</v>
      </c>
      <c r="CF49">
        <f ca="1"/>
        <v>13661.75</v>
      </c>
      <c r="CG49" t="str">
        <f ca="1"/>
        <v/>
      </c>
      <c r="CH49">
        <f ca="1"/>
        <v>14281.2</v>
      </c>
      <c r="CI49" t="str">
        <f ca="1"/>
        <v/>
      </c>
      <c r="CJ49">
        <f ca="1"/>
        <v>870529495</v>
      </c>
      <c r="CK49">
        <f ca="1"/>
        <v>518402200000</v>
      </c>
      <c r="CL49" t="str">
        <f ca="1"/>
        <v/>
      </c>
      <c r="CM49" t="str">
        <f ca="1"/>
        <v/>
      </c>
      <c r="CN49" t="str">
        <f ca="1"/>
        <v/>
      </c>
      <c r="CO49">
        <f ca="1"/>
        <v>38.26</v>
      </c>
      <c r="CP49">
        <f ca="1"/>
        <v>4.05</v>
      </c>
      <c r="CQ49">
        <f ca="1"/>
        <v>1.1100000000000001</v>
      </c>
      <c r="CR49">
        <f ca="1"/>
        <v>14281.2</v>
      </c>
    </row>
    <row r="50" spans="4:96">
      <c r="D50">
        <v>49</v>
      </c>
      <c r="I50" s="39"/>
      <c r="J50" s="154"/>
      <c r="L50" s="39"/>
      <c r="M50" s="39"/>
      <c r="N50" s="81"/>
      <c r="S50" s="86"/>
      <c r="T50" s="86"/>
      <c r="U50" s="86"/>
      <c r="V50" s="86"/>
      <c r="W50" s="86"/>
      <c r="X50" s="86"/>
      <c r="Y50" s="86"/>
      <c r="Z50" s="86"/>
      <c r="AA50" s="86"/>
      <c r="AB50" s="86"/>
      <c r="AC50" s="86"/>
      <c r="AD50" s="86"/>
      <c r="AE50" s="86"/>
      <c r="AF50" s="86"/>
      <c r="AG50" s="86"/>
      <c r="AI50" s="39">
        <f t="shared" si="10"/>
        <v>1.0353710355643049</v>
      </c>
      <c r="AJ50" t="b">
        <f t="shared" si="9"/>
        <v>0</v>
      </c>
      <c r="AL50" s="160">
        <f t="shared" si="11"/>
        <v>18750</v>
      </c>
      <c r="AM50" s="37">
        <v>54150</v>
      </c>
      <c r="AN50" s="158">
        <v>27.05</v>
      </c>
      <c r="AO50" s="37">
        <v>0.09</v>
      </c>
      <c r="AP50" s="160">
        <v>18750</v>
      </c>
      <c r="AQ50" s="37">
        <v>14.85</v>
      </c>
      <c r="AR50" t="s">
        <v>596</v>
      </c>
      <c r="AS50" s="159">
        <v>927.6</v>
      </c>
      <c r="AT50" s="37">
        <v>-0.91</v>
      </c>
      <c r="AU50" s="37">
        <v>6900</v>
      </c>
      <c r="AV50" s="37">
        <v>-2.42</v>
      </c>
      <c r="AW50" s="37">
        <v>7.17</v>
      </c>
      <c r="AX50" s="37">
        <v>2.5000000000000001E-4</v>
      </c>
      <c r="AZ50" s="175">
        <f t="shared" si="27"/>
        <v>18190.384615384617</v>
      </c>
      <c r="BA50" s="37">
        <f t="shared" si="24"/>
        <v>111636</v>
      </c>
      <c r="BB50" s="37"/>
      <c r="BC50" s="37">
        <f t="shared" si="25"/>
        <v>4350</v>
      </c>
      <c r="BD50" s="37">
        <f t="shared" si="25"/>
        <v>12225</v>
      </c>
      <c r="BE50" s="37">
        <f t="shared" si="25"/>
        <v>7095</v>
      </c>
      <c r="BF50" s="37">
        <f t="shared" si="25"/>
        <v>16500</v>
      </c>
      <c r="BG50" s="37">
        <f t="shared" si="25"/>
        <v>9750</v>
      </c>
      <c r="BH50" s="37">
        <f t="shared" si="25"/>
        <v>7200</v>
      </c>
      <c r="BI50" s="37">
        <f t="shared" si="25"/>
        <v>0</v>
      </c>
      <c r="BJ50" s="37">
        <f t="shared" si="25"/>
        <v>0</v>
      </c>
      <c r="BK50" s="37">
        <f t="shared" si="25"/>
        <v>0</v>
      </c>
      <c r="BL50" s="37">
        <f t="shared" si="25"/>
        <v>0</v>
      </c>
      <c r="BM50" s="37">
        <f t="shared" si="25"/>
        <v>0</v>
      </c>
      <c r="BN50" s="37">
        <f t="shared" si="25"/>
        <v>0</v>
      </c>
      <c r="BO50" s="37">
        <f t="shared" si="26"/>
        <v>0</v>
      </c>
      <c r="BP50" s="37">
        <f t="shared" si="26"/>
        <v>10089</v>
      </c>
      <c r="BQ50" s="37">
        <f t="shared" si="26"/>
        <v>17300</v>
      </c>
      <c r="BR50" s="37">
        <f t="shared" si="26"/>
        <v>18152</v>
      </c>
      <c r="BS50" s="37">
        <f t="shared" si="26"/>
        <v>8975</v>
      </c>
      <c r="BT50" s="37">
        <f t="shared" si="26"/>
        <v>0</v>
      </c>
      <c r="BU50" s="37">
        <f t="shared" si="26"/>
        <v>0</v>
      </c>
      <c r="BZ50" s="177">
        <f ca="1"/>
        <v>44229</v>
      </c>
      <c r="CA50" t="str">
        <f ca="1"/>
        <v>NIFTY 50</v>
      </c>
      <c r="CB50" t="str">
        <f ca="1"/>
        <v>IN</v>
      </c>
      <c r="CC50" t="str">
        <f ca="1"/>
        <v/>
      </c>
      <c r="CD50">
        <f ca="1"/>
        <v>14481.1</v>
      </c>
      <c r="CE50">
        <f ca="1"/>
        <v>14731.7</v>
      </c>
      <c r="CF50">
        <f ca="1"/>
        <v>14469.15</v>
      </c>
      <c r="CG50" t="str">
        <f ca="1"/>
        <v/>
      </c>
      <c r="CH50">
        <f ca="1"/>
        <v>14647.85</v>
      </c>
      <c r="CI50" t="str">
        <f ca="1"/>
        <v/>
      </c>
      <c r="CJ50">
        <f ca="1"/>
        <v>914965225</v>
      </c>
      <c r="CK50">
        <f ca="1"/>
        <v>581777400000</v>
      </c>
      <c r="CL50" t="str">
        <f ca="1"/>
        <v/>
      </c>
      <c r="CM50" t="str">
        <f ca="1"/>
        <v/>
      </c>
      <c r="CN50" t="str">
        <f ca="1"/>
        <v/>
      </c>
      <c r="CO50">
        <f ca="1"/>
        <v>38.79</v>
      </c>
      <c r="CP50">
        <f ca="1"/>
        <v>4.1500000000000004</v>
      </c>
      <c r="CQ50">
        <f ca="1"/>
        <v>1.08</v>
      </c>
      <c r="CR50">
        <f ca="1"/>
        <v>14647.85</v>
      </c>
    </row>
    <row r="51" spans="4:96">
      <c r="D51">
        <v>50</v>
      </c>
      <c r="I51" s="39"/>
      <c r="J51" s="154"/>
      <c r="L51" s="39"/>
      <c r="M51" s="39"/>
      <c r="N51" s="81"/>
      <c r="S51" s="86"/>
      <c r="T51" s="86"/>
      <c r="U51" s="86"/>
      <c r="V51" s="86"/>
      <c r="W51" s="86"/>
      <c r="X51" s="86"/>
      <c r="Y51" s="86"/>
      <c r="Z51" s="86"/>
      <c r="AA51" s="86"/>
      <c r="AB51" s="86"/>
      <c r="AC51" s="86"/>
      <c r="AD51" s="86"/>
      <c r="AE51" s="86"/>
      <c r="AF51" s="86"/>
      <c r="AG51" s="86"/>
      <c r="AI51" s="39">
        <f t="shared" si="10"/>
        <v>1.0381320249924764</v>
      </c>
      <c r="AJ51" t="b">
        <f t="shared" si="9"/>
        <v>0</v>
      </c>
      <c r="AL51" s="160">
        <f t="shared" si="11"/>
        <v>18800</v>
      </c>
      <c r="AM51" s="37">
        <v>693450</v>
      </c>
      <c r="AN51" s="158">
        <v>23.4</v>
      </c>
      <c r="AO51" s="37">
        <v>0.08</v>
      </c>
      <c r="AP51" s="160">
        <v>18800</v>
      </c>
      <c r="AQ51" s="37">
        <v>14.9</v>
      </c>
      <c r="AR51" t="s">
        <v>596</v>
      </c>
      <c r="AS51" s="159">
        <v>1023.8</v>
      </c>
      <c r="AT51" s="37">
        <v>-0.92</v>
      </c>
      <c r="AU51" s="37">
        <v>38850</v>
      </c>
      <c r="AV51" s="37">
        <v>-2.21</v>
      </c>
      <c r="AW51" s="37">
        <v>6.53</v>
      </c>
      <c r="AX51" s="37">
        <v>2.3000000000000001E-4</v>
      </c>
      <c r="AZ51" s="175">
        <f t="shared" si="27"/>
        <v>18265.384615384617</v>
      </c>
      <c r="BA51" s="37">
        <f t="shared" si="24"/>
        <v>111636</v>
      </c>
      <c r="BB51" s="37"/>
      <c r="BC51" s="37">
        <f t="shared" si="25"/>
        <v>4350</v>
      </c>
      <c r="BD51" s="37">
        <f t="shared" si="25"/>
        <v>12225</v>
      </c>
      <c r="BE51" s="37">
        <f t="shared" si="25"/>
        <v>7095</v>
      </c>
      <c r="BF51" s="37">
        <f t="shared" si="25"/>
        <v>16500</v>
      </c>
      <c r="BG51" s="37">
        <f t="shared" si="25"/>
        <v>9750</v>
      </c>
      <c r="BH51" s="37">
        <f t="shared" si="25"/>
        <v>7200</v>
      </c>
      <c r="BI51" s="37">
        <f t="shared" si="25"/>
        <v>0</v>
      </c>
      <c r="BJ51" s="37">
        <f t="shared" si="25"/>
        <v>0</v>
      </c>
      <c r="BK51" s="37">
        <f t="shared" si="25"/>
        <v>0</v>
      </c>
      <c r="BL51" s="37">
        <f t="shared" si="25"/>
        <v>0</v>
      </c>
      <c r="BM51" s="37">
        <f t="shared" si="25"/>
        <v>0</v>
      </c>
      <c r="BN51" s="37">
        <f t="shared" si="25"/>
        <v>0</v>
      </c>
      <c r="BO51" s="37">
        <f t="shared" si="26"/>
        <v>0</v>
      </c>
      <c r="BP51" s="37">
        <f t="shared" si="26"/>
        <v>10089</v>
      </c>
      <c r="BQ51" s="37">
        <f t="shared" si="26"/>
        <v>17300</v>
      </c>
      <c r="BR51" s="37">
        <f t="shared" si="26"/>
        <v>18152</v>
      </c>
      <c r="BS51" s="37">
        <f t="shared" si="26"/>
        <v>8975</v>
      </c>
      <c r="BT51" s="37">
        <f t="shared" si="26"/>
        <v>0</v>
      </c>
      <c r="BU51" s="37">
        <f t="shared" si="26"/>
        <v>0</v>
      </c>
      <c r="BZ51" s="177">
        <f ca="1"/>
        <v>44230</v>
      </c>
      <c r="CA51" t="str">
        <f ca="1"/>
        <v>NIFTY 50</v>
      </c>
      <c r="CB51" t="str">
        <f ca="1"/>
        <v>IN</v>
      </c>
      <c r="CC51" t="str">
        <f ca="1"/>
        <v/>
      </c>
      <c r="CD51">
        <f ca="1"/>
        <v>14754.9</v>
      </c>
      <c r="CE51">
        <f ca="1"/>
        <v>14868.85</v>
      </c>
      <c r="CF51">
        <f ca="1"/>
        <v>14574.15</v>
      </c>
      <c r="CG51" t="str">
        <f ca="1"/>
        <v/>
      </c>
      <c r="CH51">
        <f ca="1"/>
        <v>14789.95</v>
      </c>
      <c r="CI51" t="str">
        <f ca="1"/>
        <v/>
      </c>
      <c r="CJ51">
        <f ca="1"/>
        <v>869477087</v>
      </c>
      <c r="CK51">
        <f ca="1"/>
        <v>493123500000</v>
      </c>
      <c r="CL51" t="str">
        <f ca="1"/>
        <v/>
      </c>
      <c r="CM51" t="str">
        <f ca="1"/>
        <v/>
      </c>
      <c r="CN51" t="str">
        <f ca="1"/>
        <v/>
      </c>
      <c r="CO51">
        <f ca="1"/>
        <v>39.159999999999997</v>
      </c>
      <c r="CP51">
        <f ca="1"/>
        <v>4.1900000000000004</v>
      </c>
      <c r="CQ51">
        <f ca="1"/>
        <v>1.07</v>
      </c>
      <c r="CR51">
        <f ca="1"/>
        <v>14789.95</v>
      </c>
    </row>
    <row r="52" spans="4:96">
      <c r="D52">
        <v>51</v>
      </c>
      <c r="I52" s="39"/>
      <c r="J52" s="154"/>
      <c r="L52" s="39"/>
      <c r="M52" s="39"/>
      <c r="N52" s="81"/>
      <c r="S52" s="86"/>
      <c r="T52" s="86"/>
      <c r="U52" s="86"/>
      <c r="V52" s="86"/>
      <c r="W52" s="86"/>
      <c r="X52" s="86"/>
      <c r="Y52" s="86"/>
      <c r="Z52" s="86"/>
      <c r="AA52" s="86"/>
      <c r="AB52" s="86"/>
      <c r="AC52" s="86"/>
      <c r="AD52" s="86"/>
      <c r="AE52" s="86"/>
      <c r="AF52" s="86"/>
      <c r="AG52" s="86"/>
      <c r="AI52" s="39">
        <f t="shared" si="10"/>
        <v>1.0408930144206476</v>
      </c>
      <c r="AJ52" t="b">
        <f t="shared" si="9"/>
        <v>0</v>
      </c>
      <c r="AL52" s="160">
        <f t="shared" si="11"/>
        <v>18850</v>
      </c>
      <c r="AM52" s="37">
        <v>68750</v>
      </c>
      <c r="AN52" s="158">
        <v>21.15</v>
      </c>
      <c r="AO52" s="37">
        <v>7.0000000000000007E-2</v>
      </c>
      <c r="AP52" s="160">
        <v>18850</v>
      </c>
      <c r="AQ52" s="37">
        <v>15.11</v>
      </c>
      <c r="AR52" t="s">
        <v>596</v>
      </c>
      <c r="AS52" s="159">
        <v>1065.55</v>
      </c>
      <c r="AT52" s="37">
        <v>-0.93</v>
      </c>
      <c r="AU52" s="37">
        <v>1900</v>
      </c>
      <c r="AV52" s="37">
        <v>-2.08</v>
      </c>
      <c r="AW52" s="37">
        <v>6.06</v>
      </c>
      <c r="AX52" s="37">
        <v>2.1000000000000001E-4</v>
      </c>
      <c r="AZ52" s="175">
        <f t="shared" si="27"/>
        <v>18340.384615384617</v>
      </c>
      <c r="BA52" s="37">
        <f t="shared" si="24"/>
        <v>111636</v>
      </c>
      <c r="BB52" s="37"/>
      <c r="BC52" s="37">
        <f t="shared" si="25"/>
        <v>4350</v>
      </c>
      <c r="BD52" s="37">
        <f t="shared" si="25"/>
        <v>12225</v>
      </c>
      <c r="BE52" s="37">
        <f t="shared" si="25"/>
        <v>7095</v>
      </c>
      <c r="BF52" s="37">
        <f t="shared" si="25"/>
        <v>16500</v>
      </c>
      <c r="BG52" s="37">
        <f t="shared" si="25"/>
        <v>9750</v>
      </c>
      <c r="BH52" s="37">
        <f t="shared" si="25"/>
        <v>7200</v>
      </c>
      <c r="BI52" s="37">
        <f t="shared" si="25"/>
        <v>0</v>
      </c>
      <c r="BJ52" s="37">
        <f t="shared" si="25"/>
        <v>0</v>
      </c>
      <c r="BK52" s="37">
        <f t="shared" si="25"/>
        <v>0</v>
      </c>
      <c r="BL52" s="37">
        <f t="shared" si="25"/>
        <v>0</v>
      </c>
      <c r="BM52" s="37">
        <f t="shared" si="25"/>
        <v>0</v>
      </c>
      <c r="BN52" s="37">
        <f t="shared" si="25"/>
        <v>0</v>
      </c>
      <c r="BO52" s="37">
        <f t="shared" si="26"/>
        <v>0</v>
      </c>
      <c r="BP52" s="37">
        <f t="shared" si="26"/>
        <v>10089</v>
      </c>
      <c r="BQ52" s="37">
        <f t="shared" si="26"/>
        <v>17300</v>
      </c>
      <c r="BR52" s="37">
        <f t="shared" si="26"/>
        <v>18152</v>
      </c>
      <c r="BS52" s="37">
        <f t="shared" si="26"/>
        <v>8975</v>
      </c>
      <c r="BT52" s="37">
        <f t="shared" si="26"/>
        <v>0</v>
      </c>
      <c r="BU52" s="37">
        <f t="shared" si="26"/>
        <v>0</v>
      </c>
      <c r="BZ52" s="177">
        <f ca="1"/>
        <v>44231</v>
      </c>
      <c r="CA52" t="str">
        <f ca="1"/>
        <v>NIFTY 50</v>
      </c>
      <c r="CB52" t="str">
        <f ca="1"/>
        <v>IN</v>
      </c>
      <c r="CC52" t="str">
        <f ca="1"/>
        <v/>
      </c>
      <c r="CD52">
        <f ca="1"/>
        <v>14789.05</v>
      </c>
      <c r="CE52">
        <f ca="1"/>
        <v>14913.7</v>
      </c>
      <c r="CF52">
        <f ca="1"/>
        <v>14714.75</v>
      </c>
      <c r="CG52" t="str">
        <f ca="1"/>
        <v/>
      </c>
      <c r="CH52">
        <f ca="1"/>
        <v>14895.65</v>
      </c>
      <c r="CI52" t="str">
        <f ca="1"/>
        <v/>
      </c>
      <c r="CJ52">
        <f ca="1"/>
        <v>884686415</v>
      </c>
      <c r="CK52">
        <f ca="1"/>
        <v>478118000000</v>
      </c>
      <c r="CL52" t="str">
        <f ca="1"/>
        <v/>
      </c>
      <c r="CM52" t="str">
        <f ca="1"/>
        <v/>
      </c>
      <c r="CN52" t="str">
        <f ca="1"/>
        <v/>
      </c>
      <c r="CO52">
        <f ca="1"/>
        <v>40.81</v>
      </c>
      <c r="CP52">
        <f ca="1"/>
        <v>4.22</v>
      </c>
      <c r="CQ52">
        <f ca="1"/>
        <v>1.07</v>
      </c>
      <c r="CR52">
        <f ca="1"/>
        <v>14895.65</v>
      </c>
    </row>
    <row r="53" spans="4:96">
      <c r="D53">
        <v>52</v>
      </c>
      <c r="I53" s="39"/>
      <c r="J53" s="154"/>
      <c r="L53" s="39"/>
      <c r="M53" s="39"/>
      <c r="N53" s="81"/>
      <c r="S53" s="86"/>
      <c r="T53" s="86"/>
      <c r="U53" s="86"/>
      <c r="V53" s="86"/>
      <c r="W53" s="86"/>
      <c r="X53" s="86"/>
      <c r="Y53" s="86"/>
      <c r="Z53" s="86"/>
      <c r="AA53" s="86"/>
      <c r="AB53" s="86"/>
      <c r="AC53" s="86"/>
      <c r="AD53" s="86"/>
      <c r="AE53" s="86"/>
      <c r="AF53" s="86"/>
      <c r="AG53" s="86"/>
      <c r="AI53" s="39">
        <f t="shared" si="10"/>
        <v>1.0436540038488191</v>
      </c>
      <c r="AJ53" t="b">
        <f t="shared" si="9"/>
        <v>0</v>
      </c>
      <c r="AL53" s="160">
        <f t="shared" si="11"/>
        <v>18900</v>
      </c>
      <c r="AM53" s="37">
        <v>447000</v>
      </c>
      <c r="AN53" s="158">
        <v>18.95</v>
      </c>
      <c r="AO53" s="37">
        <v>7.0000000000000007E-2</v>
      </c>
      <c r="AP53" s="160">
        <v>18900</v>
      </c>
      <c r="AQ53" s="37">
        <v>15.28</v>
      </c>
      <c r="AR53" t="s">
        <v>596</v>
      </c>
      <c r="AS53" s="159">
        <v>1058.55</v>
      </c>
      <c r="AT53" s="37">
        <v>-0.93</v>
      </c>
      <c r="AU53" s="37">
        <v>6150</v>
      </c>
      <c r="AV53" s="37">
        <v>-1.94</v>
      </c>
      <c r="AW53" s="37">
        <v>5.6</v>
      </c>
      <c r="AX53" s="37">
        <v>1.9000000000000001E-4</v>
      </c>
      <c r="AZ53" s="175">
        <f t="shared" si="27"/>
        <v>18415.384615384617</v>
      </c>
      <c r="BA53" s="37">
        <f t="shared" si="24"/>
        <v>111636</v>
      </c>
      <c r="BB53" s="37"/>
      <c r="BC53" s="37">
        <f t="shared" si="25"/>
        <v>4350</v>
      </c>
      <c r="BD53" s="37">
        <f t="shared" si="25"/>
        <v>12225</v>
      </c>
      <c r="BE53" s="37">
        <f t="shared" si="25"/>
        <v>7095</v>
      </c>
      <c r="BF53" s="37">
        <f t="shared" si="25"/>
        <v>16500</v>
      </c>
      <c r="BG53" s="37">
        <f t="shared" si="25"/>
        <v>9750</v>
      </c>
      <c r="BH53" s="37">
        <f t="shared" si="25"/>
        <v>7200</v>
      </c>
      <c r="BI53" s="37">
        <f t="shared" si="25"/>
        <v>0</v>
      </c>
      <c r="BJ53" s="37">
        <f t="shared" si="25"/>
        <v>0</v>
      </c>
      <c r="BK53" s="37">
        <f t="shared" si="25"/>
        <v>0</v>
      </c>
      <c r="BL53" s="37">
        <f t="shared" si="25"/>
        <v>0</v>
      </c>
      <c r="BM53" s="37">
        <f t="shared" si="25"/>
        <v>0</v>
      </c>
      <c r="BN53" s="37">
        <f t="shared" si="25"/>
        <v>0</v>
      </c>
      <c r="BO53" s="37">
        <f t="shared" si="26"/>
        <v>0</v>
      </c>
      <c r="BP53" s="37">
        <f t="shared" si="26"/>
        <v>10089</v>
      </c>
      <c r="BQ53" s="37">
        <f t="shared" si="26"/>
        <v>17300</v>
      </c>
      <c r="BR53" s="37">
        <f t="shared" si="26"/>
        <v>18152</v>
      </c>
      <c r="BS53" s="37">
        <f t="shared" si="26"/>
        <v>8975</v>
      </c>
      <c r="BT53" s="37">
        <f t="shared" si="26"/>
        <v>0</v>
      </c>
      <c r="BU53" s="37">
        <f t="shared" si="26"/>
        <v>0</v>
      </c>
      <c r="BZ53" s="177">
        <f ca="1"/>
        <v>44232</v>
      </c>
      <c r="CA53" t="str">
        <f ca="1"/>
        <v>NIFTY 50</v>
      </c>
      <c r="CB53" t="str">
        <f ca="1"/>
        <v>IN</v>
      </c>
      <c r="CC53" t="str">
        <f ca="1"/>
        <v/>
      </c>
      <c r="CD53">
        <f ca="1"/>
        <v>14952.6</v>
      </c>
      <c r="CE53">
        <f ca="1"/>
        <v>15014.65</v>
      </c>
      <c r="CF53">
        <f ca="1"/>
        <v>14864.75</v>
      </c>
      <c r="CG53" t="str">
        <f ca="1"/>
        <v/>
      </c>
      <c r="CH53">
        <f ca="1"/>
        <v>14924.25</v>
      </c>
      <c r="CI53" t="str">
        <f ca="1"/>
        <v/>
      </c>
      <c r="CJ53">
        <f ca="1"/>
        <v>935629058</v>
      </c>
      <c r="CK53">
        <f ca="1"/>
        <v>543946300000</v>
      </c>
      <c r="CL53" t="str">
        <f ca="1"/>
        <v/>
      </c>
      <c r="CM53" t="str">
        <f ca="1"/>
        <v/>
      </c>
      <c r="CN53" t="str">
        <f ca="1"/>
        <v/>
      </c>
      <c r="CO53">
        <f ca="1"/>
        <v>41.46</v>
      </c>
      <c r="CP53">
        <f ca="1"/>
        <v>4.2300000000000004</v>
      </c>
      <c r="CQ53">
        <f ca="1"/>
        <v>1.06</v>
      </c>
      <c r="CR53">
        <f ca="1"/>
        <v>14924.25</v>
      </c>
    </row>
    <row r="54" spans="4:96">
      <c r="D54">
        <v>53</v>
      </c>
      <c r="I54" s="39"/>
      <c r="J54" s="154"/>
      <c r="L54" s="39"/>
      <c r="M54" s="39"/>
      <c r="N54" s="81"/>
      <c r="S54" s="86"/>
      <c r="T54" s="86"/>
      <c r="U54" s="86"/>
      <c r="V54" s="86"/>
      <c r="W54" s="86"/>
      <c r="X54" s="86"/>
      <c r="Y54" s="86"/>
      <c r="Z54" s="86"/>
      <c r="AA54" s="86"/>
      <c r="AB54" s="86"/>
      <c r="AC54" s="86"/>
      <c r="AD54" s="86"/>
      <c r="AE54" s="86"/>
      <c r="AF54" s="86"/>
      <c r="AG54" s="86"/>
      <c r="AI54" s="39">
        <f t="shared" si="10"/>
        <v>1.0464149932769906</v>
      </c>
      <c r="AJ54" t="b">
        <f t="shared" si="9"/>
        <v>0</v>
      </c>
      <c r="AL54" s="160">
        <f t="shared" si="11"/>
        <v>18950</v>
      </c>
      <c r="AM54" s="37">
        <v>53650</v>
      </c>
      <c r="AN54" s="158">
        <v>17.899999999999999</v>
      </c>
      <c r="AO54" s="37">
        <v>0.06</v>
      </c>
      <c r="AP54" s="160">
        <v>18950</v>
      </c>
      <c r="AQ54" s="37">
        <v>15.63</v>
      </c>
      <c r="AR54" t="s">
        <v>596</v>
      </c>
      <c r="AS54" s="159">
        <v>1150.8499999999999</v>
      </c>
      <c r="AT54" s="37">
        <v>-0.94</v>
      </c>
      <c r="AU54" s="37">
        <v>900</v>
      </c>
      <c r="AV54" s="37">
        <v>-1.89</v>
      </c>
      <c r="AW54" s="37">
        <v>5.31</v>
      </c>
      <c r="AX54" s="37">
        <v>1.8000000000000001E-4</v>
      </c>
      <c r="AZ54" s="175">
        <f t="shared" si="27"/>
        <v>18490.384615384617</v>
      </c>
      <c r="BA54" s="37">
        <f t="shared" si="24"/>
        <v>111636</v>
      </c>
      <c r="BB54" s="37"/>
      <c r="BC54" s="37">
        <f t="shared" si="25"/>
        <v>4350</v>
      </c>
      <c r="BD54" s="37">
        <f t="shared" si="25"/>
        <v>12225</v>
      </c>
      <c r="BE54" s="37">
        <f t="shared" si="25"/>
        <v>7095</v>
      </c>
      <c r="BF54" s="37">
        <f t="shared" si="25"/>
        <v>16500</v>
      </c>
      <c r="BG54" s="37">
        <f t="shared" si="25"/>
        <v>9750</v>
      </c>
      <c r="BH54" s="37">
        <f t="shared" si="25"/>
        <v>7200</v>
      </c>
      <c r="BI54" s="37">
        <f t="shared" si="25"/>
        <v>0</v>
      </c>
      <c r="BJ54" s="37">
        <f t="shared" si="25"/>
        <v>0</v>
      </c>
      <c r="BK54" s="37">
        <f t="shared" si="25"/>
        <v>0</v>
      </c>
      <c r="BL54" s="37">
        <f t="shared" si="25"/>
        <v>0</v>
      </c>
      <c r="BM54" s="37">
        <f t="shared" si="25"/>
        <v>0</v>
      </c>
      <c r="BN54" s="37">
        <f t="shared" si="25"/>
        <v>0</v>
      </c>
      <c r="BO54" s="37">
        <f t="shared" si="26"/>
        <v>0</v>
      </c>
      <c r="BP54" s="37">
        <f t="shared" si="26"/>
        <v>10089</v>
      </c>
      <c r="BQ54" s="37">
        <f t="shared" si="26"/>
        <v>17300</v>
      </c>
      <c r="BR54" s="37">
        <f t="shared" si="26"/>
        <v>18152</v>
      </c>
      <c r="BS54" s="37">
        <f t="shared" si="26"/>
        <v>8975</v>
      </c>
      <c r="BT54" s="37">
        <f t="shared" si="26"/>
        <v>0</v>
      </c>
      <c r="BU54" s="37">
        <f t="shared" si="26"/>
        <v>0</v>
      </c>
      <c r="BZ54" s="177">
        <f ca="1"/>
        <v>44235</v>
      </c>
      <c r="CA54" t="str">
        <f ca="1"/>
        <v>NIFTY 50</v>
      </c>
      <c r="CB54" t="str">
        <f ca="1"/>
        <v>IN</v>
      </c>
      <c r="CC54" t="str">
        <f ca="1"/>
        <v/>
      </c>
      <c r="CD54">
        <f ca="1"/>
        <v>15064.3</v>
      </c>
      <c r="CE54">
        <f ca="1"/>
        <v>15159.9</v>
      </c>
      <c r="CF54">
        <f ca="1"/>
        <v>15041.05</v>
      </c>
      <c r="CG54" t="str">
        <f ca="1"/>
        <v/>
      </c>
      <c r="CH54">
        <f ca="1"/>
        <v>15115.8</v>
      </c>
      <c r="CI54" t="str">
        <f ca="1"/>
        <v/>
      </c>
      <c r="CJ54">
        <f ca="1"/>
        <v>671242694</v>
      </c>
      <c r="CK54">
        <f ca="1"/>
        <v>404839600000</v>
      </c>
      <c r="CL54" t="str">
        <f ca="1"/>
        <v/>
      </c>
      <c r="CM54" t="str">
        <f ca="1"/>
        <v/>
      </c>
      <c r="CN54" t="str">
        <f ca="1"/>
        <v/>
      </c>
      <c r="CO54">
        <f ca="1"/>
        <v>42</v>
      </c>
      <c r="CP54">
        <f ca="1"/>
        <v>4.28</v>
      </c>
      <c r="CQ54">
        <f ca="1"/>
        <v>1.05</v>
      </c>
      <c r="CR54">
        <f ca="1"/>
        <v>15115.8</v>
      </c>
    </row>
    <row r="55" spans="4:96">
      <c r="D55">
        <v>54</v>
      </c>
      <c r="I55" s="39"/>
      <c r="J55" s="154"/>
      <c r="L55" s="39"/>
      <c r="M55" s="39"/>
      <c r="N55" s="81"/>
      <c r="S55" s="86"/>
      <c r="T55" s="86"/>
      <c r="U55" s="86"/>
      <c r="V55" s="86"/>
      <c r="W55" s="86"/>
      <c r="X55" s="86"/>
      <c r="Y55" s="86"/>
      <c r="Z55" s="86"/>
      <c r="AA55" s="86"/>
      <c r="AB55" s="86"/>
      <c r="AC55" s="86"/>
      <c r="AD55" s="86"/>
      <c r="AE55" s="86"/>
      <c r="AF55" s="86"/>
      <c r="AG55" s="86"/>
      <c r="AI55" s="39">
        <f t="shared" si="10"/>
        <v>1.0491759827051621</v>
      </c>
      <c r="AJ55" t="b">
        <f t="shared" si="9"/>
        <v>0</v>
      </c>
      <c r="AL55" s="160">
        <f t="shared" si="11"/>
        <v>19000</v>
      </c>
      <c r="AM55" s="37">
        <v>2258150</v>
      </c>
      <c r="AN55" s="158">
        <v>16.7</v>
      </c>
      <c r="AO55" s="37">
        <v>0.06</v>
      </c>
      <c r="AP55" s="160">
        <v>19000</v>
      </c>
      <c r="AQ55" s="37">
        <v>15.93</v>
      </c>
      <c r="AR55" t="s">
        <v>596</v>
      </c>
      <c r="AS55" s="159">
        <v>1149</v>
      </c>
      <c r="AT55" s="37">
        <v>-0.94</v>
      </c>
      <c r="AU55" s="37">
        <v>417100</v>
      </c>
      <c r="AV55" s="37">
        <v>-1.81</v>
      </c>
      <c r="AW55" s="37">
        <v>5.01</v>
      </c>
      <c r="AX55" s="37">
        <v>1.6000000000000001E-4</v>
      </c>
      <c r="AZ55" s="175">
        <f t="shared" si="27"/>
        <v>18565.384615384617</v>
      </c>
      <c r="BA55" s="37">
        <f t="shared" si="24"/>
        <v>111636</v>
      </c>
      <c r="BB55" s="37"/>
      <c r="BC55" s="37">
        <f t="shared" si="25"/>
        <v>4350</v>
      </c>
      <c r="BD55" s="37">
        <f t="shared" si="25"/>
        <v>12225</v>
      </c>
      <c r="BE55" s="37">
        <f t="shared" si="25"/>
        <v>7095</v>
      </c>
      <c r="BF55" s="37">
        <f t="shared" si="25"/>
        <v>16500</v>
      </c>
      <c r="BG55" s="37">
        <f t="shared" si="25"/>
        <v>9750</v>
      </c>
      <c r="BH55" s="37">
        <f t="shared" si="25"/>
        <v>7200</v>
      </c>
      <c r="BI55" s="37">
        <f t="shared" si="25"/>
        <v>0</v>
      </c>
      <c r="BJ55" s="37">
        <f t="shared" si="25"/>
        <v>0</v>
      </c>
      <c r="BK55" s="37">
        <f t="shared" si="25"/>
        <v>0</v>
      </c>
      <c r="BL55" s="37">
        <f t="shared" si="25"/>
        <v>0</v>
      </c>
      <c r="BM55" s="37">
        <f t="shared" si="25"/>
        <v>0</v>
      </c>
      <c r="BN55" s="37">
        <f t="shared" si="25"/>
        <v>0</v>
      </c>
      <c r="BO55" s="37">
        <f t="shared" si="26"/>
        <v>0</v>
      </c>
      <c r="BP55" s="37">
        <f t="shared" si="26"/>
        <v>10089</v>
      </c>
      <c r="BQ55" s="37">
        <f t="shared" si="26"/>
        <v>17300</v>
      </c>
      <c r="BR55" s="37">
        <f t="shared" si="26"/>
        <v>18152</v>
      </c>
      <c r="BS55" s="37">
        <f t="shared" si="26"/>
        <v>8975</v>
      </c>
      <c r="BT55" s="37">
        <f t="shared" si="26"/>
        <v>0</v>
      </c>
      <c r="BU55" s="37">
        <f t="shared" si="26"/>
        <v>0</v>
      </c>
      <c r="BZ55" s="177">
        <f ca="1"/>
        <v>44236</v>
      </c>
      <c r="CA55" t="str">
        <f ca="1"/>
        <v>NIFTY 50</v>
      </c>
      <c r="CB55" t="str">
        <f ca="1"/>
        <v>IN</v>
      </c>
      <c r="CC55" t="str">
        <f ca="1"/>
        <v/>
      </c>
      <c r="CD55">
        <f ca="1"/>
        <v>15164.15</v>
      </c>
      <c r="CE55">
        <f ca="1"/>
        <v>15257.1</v>
      </c>
      <c r="CF55">
        <f ca="1"/>
        <v>15064.3</v>
      </c>
      <c r="CG55" t="str">
        <f ca="1"/>
        <v/>
      </c>
      <c r="CH55">
        <f ca="1"/>
        <v>15109.3</v>
      </c>
      <c r="CI55" t="str">
        <f ca="1"/>
        <v/>
      </c>
      <c r="CJ55">
        <f ca="1"/>
        <v>713279133</v>
      </c>
      <c r="CK55">
        <f ca="1"/>
        <v>419307200000</v>
      </c>
      <c r="CL55" t="str">
        <f ca="1"/>
        <v/>
      </c>
      <c r="CM55" t="str">
        <f ca="1"/>
        <v/>
      </c>
      <c r="CN55" t="str">
        <f ca="1"/>
        <v/>
      </c>
      <c r="CO55">
        <f ca="1"/>
        <v>41.97</v>
      </c>
      <c r="CP55">
        <f ca="1"/>
        <v>4.28</v>
      </c>
      <c r="CQ55">
        <f ca="1"/>
        <v>1.05</v>
      </c>
      <c r="CR55">
        <f ca="1"/>
        <v>15109.3</v>
      </c>
    </row>
    <row r="56" spans="4:96">
      <c r="D56">
        <v>55</v>
      </c>
      <c r="I56" s="39"/>
      <c r="J56" s="154"/>
      <c r="L56" s="39"/>
      <c r="M56" s="39"/>
      <c r="N56" s="81"/>
      <c r="S56" s="86"/>
      <c r="T56" s="86"/>
      <c r="U56" s="86"/>
      <c r="V56" s="86"/>
      <c r="W56" s="86"/>
      <c r="X56" s="86"/>
      <c r="Y56" s="86"/>
      <c r="Z56" s="86"/>
      <c r="AA56" s="86"/>
      <c r="AB56" s="86"/>
      <c r="AC56" s="86"/>
      <c r="AD56" s="86"/>
      <c r="AE56" s="86"/>
      <c r="AF56" s="86"/>
      <c r="AG56" s="86"/>
      <c r="AI56" s="39">
        <f t="shared" si="10"/>
        <v>1.0519369721333336</v>
      </c>
      <c r="AJ56" t="b">
        <f t="shared" si="9"/>
        <v>0</v>
      </c>
      <c r="AL56" s="160">
        <f t="shared" si="11"/>
        <v>19050</v>
      </c>
      <c r="AM56" s="37">
        <v>48050</v>
      </c>
      <c r="AN56" s="158">
        <v>15.25</v>
      </c>
      <c r="AO56" s="37">
        <v>0.05</v>
      </c>
      <c r="AP56" s="160">
        <v>19050</v>
      </c>
      <c r="AQ56" s="37">
        <v>16.149999999999999</v>
      </c>
      <c r="AR56" t="s">
        <v>596</v>
      </c>
      <c r="AS56" s="159">
        <v>1238.2</v>
      </c>
      <c r="AT56" s="37">
        <v>-0.95</v>
      </c>
      <c r="AU56" s="37">
        <v>1100</v>
      </c>
      <c r="AV56" s="37">
        <v>-1.71</v>
      </c>
      <c r="AW56" s="37">
        <v>4.66</v>
      </c>
      <c r="AX56" s="37">
        <v>1.4999999999999999E-4</v>
      </c>
      <c r="AZ56" s="175">
        <f t="shared" si="27"/>
        <v>18640.384615384617</v>
      </c>
      <c r="BA56" s="37">
        <f t="shared" si="24"/>
        <v>111636</v>
      </c>
      <c r="BB56" s="37"/>
      <c r="BC56" s="37">
        <f t="shared" si="25"/>
        <v>4350</v>
      </c>
      <c r="BD56" s="37">
        <f t="shared" si="25"/>
        <v>12225</v>
      </c>
      <c r="BE56" s="37">
        <f t="shared" si="25"/>
        <v>7095</v>
      </c>
      <c r="BF56" s="37">
        <f t="shared" si="25"/>
        <v>16500</v>
      </c>
      <c r="BG56" s="37">
        <f t="shared" si="25"/>
        <v>9750</v>
      </c>
      <c r="BH56" s="37">
        <f t="shared" si="25"/>
        <v>7200</v>
      </c>
      <c r="BI56" s="37">
        <f t="shared" si="25"/>
        <v>0</v>
      </c>
      <c r="BJ56" s="37">
        <f t="shared" si="25"/>
        <v>0</v>
      </c>
      <c r="BK56" s="37">
        <f t="shared" si="25"/>
        <v>0</v>
      </c>
      <c r="BL56" s="37">
        <f t="shared" si="25"/>
        <v>0</v>
      </c>
      <c r="BM56" s="37">
        <f t="shared" si="25"/>
        <v>0</v>
      </c>
      <c r="BN56" s="37">
        <f t="shared" si="25"/>
        <v>0</v>
      </c>
      <c r="BO56" s="37">
        <f t="shared" si="26"/>
        <v>0</v>
      </c>
      <c r="BP56" s="37">
        <f t="shared" si="26"/>
        <v>10089</v>
      </c>
      <c r="BQ56" s="37">
        <f t="shared" si="26"/>
        <v>17300</v>
      </c>
      <c r="BR56" s="37">
        <f t="shared" si="26"/>
        <v>18152</v>
      </c>
      <c r="BS56" s="37">
        <f t="shared" si="26"/>
        <v>8975</v>
      </c>
      <c r="BT56" s="37">
        <f t="shared" si="26"/>
        <v>0</v>
      </c>
      <c r="BU56" s="37">
        <f t="shared" si="26"/>
        <v>0</v>
      </c>
      <c r="BZ56" s="177">
        <f ca="1"/>
        <v>44237</v>
      </c>
      <c r="CA56" t="str">
        <f ca="1"/>
        <v>NIFTY 50</v>
      </c>
      <c r="CB56" t="str">
        <f ca="1"/>
        <v>IN</v>
      </c>
      <c r="CC56" t="str">
        <f ca="1"/>
        <v/>
      </c>
      <c r="CD56">
        <f ca="1"/>
        <v>15119.05</v>
      </c>
      <c r="CE56">
        <f ca="1"/>
        <v>15168.25</v>
      </c>
      <c r="CF56">
        <f ca="1"/>
        <v>14977.2</v>
      </c>
      <c r="CG56" t="str">
        <f ca="1"/>
        <v/>
      </c>
      <c r="CH56">
        <f ca="1"/>
        <v>15106.5</v>
      </c>
      <c r="CI56" t="str">
        <f ca="1"/>
        <v/>
      </c>
      <c r="CJ56">
        <f ca="1"/>
        <v>624791133</v>
      </c>
      <c r="CK56">
        <f ca="1"/>
        <v>407079700000</v>
      </c>
      <c r="CL56" t="str">
        <f ca="1"/>
        <v/>
      </c>
      <c r="CM56" t="str">
        <f ca="1"/>
        <v/>
      </c>
      <c r="CN56" t="str">
        <f ca="1"/>
        <v/>
      </c>
      <c r="CO56">
        <f ca="1"/>
        <v>41.81</v>
      </c>
      <c r="CP56">
        <f ca="1"/>
        <v>4.28</v>
      </c>
      <c r="CQ56">
        <f ca="1"/>
        <v>1.05</v>
      </c>
      <c r="CR56">
        <f ca="1"/>
        <v>15106.5</v>
      </c>
    </row>
    <row r="57" spans="4:96">
      <c r="D57">
        <v>56</v>
      </c>
      <c r="I57" s="39"/>
      <c r="J57" s="154"/>
      <c r="L57" s="39"/>
      <c r="M57" s="39"/>
      <c r="N57" s="81"/>
      <c r="S57" s="86"/>
      <c r="T57" s="86"/>
      <c r="U57" s="86"/>
      <c r="V57" s="86"/>
      <c r="W57" s="86"/>
      <c r="X57" s="86"/>
      <c r="Y57" s="86"/>
      <c r="Z57" s="86"/>
      <c r="AA57" s="86"/>
      <c r="AB57" s="86"/>
      <c r="AC57" s="86"/>
      <c r="AD57" s="86"/>
      <c r="AE57" s="86"/>
      <c r="AF57" s="86"/>
      <c r="AG57" s="86"/>
      <c r="AI57" s="39">
        <f t="shared" si="10"/>
        <v>1.0546979615615051</v>
      </c>
      <c r="AJ57" t="b">
        <f t="shared" si="9"/>
        <v>0</v>
      </c>
      <c r="AL57" s="160">
        <f t="shared" si="11"/>
        <v>19100</v>
      </c>
      <c r="AM57" s="37">
        <v>318750</v>
      </c>
      <c r="AN57" s="158">
        <v>13.8</v>
      </c>
      <c r="AO57" s="37">
        <v>0.05</v>
      </c>
      <c r="AP57" s="160">
        <v>19100</v>
      </c>
      <c r="AQ57" s="37">
        <v>16.329999999999998</v>
      </c>
      <c r="AR57" t="s">
        <v>596</v>
      </c>
      <c r="AS57" s="159">
        <v>1258.8</v>
      </c>
      <c r="AT57" s="37">
        <v>-0.95</v>
      </c>
      <c r="AU57" s="37">
        <v>2700</v>
      </c>
      <c r="AV57" s="37">
        <v>-1.6</v>
      </c>
      <c r="AW57" s="37">
        <v>4.32</v>
      </c>
      <c r="AX57" s="37">
        <v>1.3999999999999999E-4</v>
      </c>
      <c r="AZ57" s="175">
        <f t="shared" si="27"/>
        <v>18715.384615384617</v>
      </c>
      <c r="BA57" s="37">
        <f t="shared" si="24"/>
        <v>107020.61538461488</v>
      </c>
      <c r="BB57" s="37"/>
      <c r="BC57" s="37">
        <f t="shared" ref="BC57:BN66" si="28">IF(ISBLANK(BC$2),0,(MAX(BC$2-$AZ57,0)-IF(ISNUMBER(BC$4),BC$4,BC$3))*BC$5)</f>
        <v>4350</v>
      </c>
      <c r="BD57" s="37">
        <f t="shared" si="28"/>
        <v>12225</v>
      </c>
      <c r="BE57" s="37">
        <f t="shared" si="28"/>
        <v>7095</v>
      </c>
      <c r="BF57" s="37">
        <f t="shared" si="28"/>
        <v>16500</v>
      </c>
      <c r="BG57" s="37">
        <f t="shared" si="28"/>
        <v>9750</v>
      </c>
      <c r="BH57" s="37">
        <f t="shared" si="28"/>
        <v>7200</v>
      </c>
      <c r="BI57" s="37">
        <f t="shared" si="28"/>
        <v>0</v>
      </c>
      <c r="BJ57" s="37">
        <f t="shared" si="28"/>
        <v>0</v>
      </c>
      <c r="BK57" s="37">
        <f t="shared" si="28"/>
        <v>0</v>
      </c>
      <c r="BL57" s="37">
        <f t="shared" si="28"/>
        <v>0</v>
      </c>
      <c r="BM57" s="37">
        <f t="shared" si="28"/>
        <v>0</v>
      </c>
      <c r="BN57" s="37">
        <f t="shared" si="28"/>
        <v>0</v>
      </c>
      <c r="BO57" s="37">
        <f t="shared" si="26"/>
        <v>0</v>
      </c>
      <c r="BP57" s="37">
        <f t="shared" si="26"/>
        <v>5473.6153846148818</v>
      </c>
      <c r="BQ57" s="37">
        <f t="shared" si="26"/>
        <v>17300</v>
      </c>
      <c r="BR57" s="37">
        <f t="shared" si="26"/>
        <v>18152</v>
      </c>
      <c r="BS57" s="37">
        <f t="shared" si="26"/>
        <v>8975</v>
      </c>
      <c r="BT57" s="37">
        <f t="shared" si="26"/>
        <v>0</v>
      </c>
      <c r="BU57" s="37">
        <f t="shared" si="26"/>
        <v>0</v>
      </c>
      <c r="BZ57" s="177">
        <f ca="1"/>
        <v>44238</v>
      </c>
      <c r="CA57" t="str">
        <f ca="1"/>
        <v>NIFTY 50</v>
      </c>
      <c r="CB57" t="str">
        <f ca="1"/>
        <v>IN</v>
      </c>
      <c r="CC57" t="str">
        <f ca="1"/>
        <v/>
      </c>
      <c r="CD57">
        <f ca="1"/>
        <v>15073.25</v>
      </c>
      <c r="CE57">
        <f ca="1"/>
        <v>15188.5</v>
      </c>
      <c r="CF57">
        <f ca="1"/>
        <v>15065.4</v>
      </c>
      <c r="CG57" t="str">
        <f ca="1"/>
        <v/>
      </c>
      <c r="CH57">
        <f ca="1"/>
        <v>15173.3</v>
      </c>
      <c r="CI57" t="str">
        <f ca="1"/>
        <v/>
      </c>
      <c r="CJ57">
        <f ca="1"/>
        <v>500122414</v>
      </c>
      <c r="CK57">
        <f ca="1"/>
        <v>309334400000</v>
      </c>
      <c r="CL57" t="str">
        <f ca="1"/>
        <v/>
      </c>
      <c r="CM57" t="str">
        <f ca="1"/>
        <v/>
      </c>
      <c r="CN57" t="str">
        <f ca="1"/>
        <v/>
      </c>
      <c r="CO57">
        <f ca="1"/>
        <v>41.65</v>
      </c>
      <c r="CP57">
        <f ca="1"/>
        <v>4.3</v>
      </c>
      <c r="CQ57">
        <f ca="1"/>
        <v>1.05</v>
      </c>
      <c r="CR57">
        <f ca="1"/>
        <v>15173.3</v>
      </c>
    </row>
    <row r="58" spans="4:96">
      <c r="D58">
        <v>57</v>
      </c>
      <c r="I58" s="39"/>
      <c r="J58" s="154"/>
      <c r="L58" s="39"/>
      <c r="M58" s="39"/>
      <c r="N58" s="81"/>
      <c r="S58" s="86"/>
      <c r="T58" s="86"/>
      <c r="U58" s="86"/>
      <c r="V58" s="86"/>
      <c r="W58" s="86"/>
      <c r="X58" s="86"/>
      <c r="Y58" s="86"/>
      <c r="Z58" s="86"/>
      <c r="AA58" s="86"/>
      <c r="AB58" s="86"/>
      <c r="AC58" s="86"/>
      <c r="AD58" s="86"/>
      <c r="AE58" s="86"/>
      <c r="AF58" s="86"/>
      <c r="AG58" s="86"/>
      <c r="AI58" s="39">
        <f t="shared" si="10"/>
        <v>1.0574589509896766</v>
      </c>
      <c r="AJ58" t="b">
        <f t="shared" si="9"/>
        <v>0</v>
      </c>
      <c r="AL58" s="160">
        <f t="shared" si="11"/>
        <v>19150</v>
      </c>
      <c r="AM58" s="37">
        <v>24650</v>
      </c>
      <c r="AN58" s="158">
        <v>12.95</v>
      </c>
      <c r="AO58" s="37">
        <v>0.04</v>
      </c>
      <c r="AP58" s="160">
        <v>19150</v>
      </c>
      <c r="AQ58" s="37">
        <v>16.63</v>
      </c>
      <c r="AR58" t="s">
        <v>596</v>
      </c>
      <c r="AS58" s="159">
        <v>1327.4</v>
      </c>
      <c r="AT58" s="37">
        <v>-0.96</v>
      </c>
      <c r="AU58" s="37">
        <v>700</v>
      </c>
      <c r="AV58" s="37">
        <v>-1.54</v>
      </c>
      <c r="AW58" s="37">
        <v>4.08</v>
      </c>
      <c r="AX58" s="37">
        <v>1.2999999999999999E-4</v>
      </c>
      <c r="AZ58" s="175">
        <f t="shared" si="27"/>
        <v>18790.384615384617</v>
      </c>
      <c r="BA58" s="37">
        <f t="shared" si="24"/>
        <v>84520.615384614881</v>
      </c>
      <c r="BB58" s="37"/>
      <c r="BC58" s="37">
        <f t="shared" si="28"/>
        <v>4350</v>
      </c>
      <c r="BD58" s="37">
        <f t="shared" si="28"/>
        <v>12225</v>
      </c>
      <c r="BE58" s="37">
        <f t="shared" si="28"/>
        <v>7095</v>
      </c>
      <c r="BF58" s="37">
        <f t="shared" si="28"/>
        <v>16500</v>
      </c>
      <c r="BG58" s="37">
        <f t="shared" si="28"/>
        <v>9750</v>
      </c>
      <c r="BH58" s="37">
        <f t="shared" si="28"/>
        <v>7200</v>
      </c>
      <c r="BI58" s="37">
        <f t="shared" si="28"/>
        <v>0</v>
      </c>
      <c r="BJ58" s="37">
        <f t="shared" si="28"/>
        <v>0</v>
      </c>
      <c r="BK58" s="37">
        <f t="shared" si="28"/>
        <v>0</v>
      </c>
      <c r="BL58" s="37">
        <f t="shared" si="28"/>
        <v>0</v>
      </c>
      <c r="BM58" s="37">
        <f t="shared" si="28"/>
        <v>0</v>
      </c>
      <c r="BN58" s="37">
        <f t="shared" si="28"/>
        <v>0</v>
      </c>
      <c r="BO58" s="37">
        <f t="shared" si="26"/>
        <v>0</v>
      </c>
      <c r="BP58" s="37">
        <f t="shared" si="26"/>
        <v>-17026.384615385119</v>
      </c>
      <c r="BQ58" s="37">
        <f t="shared" si="26"/>
        <v>17300</v>
      </c>
      <c r="BR58" s="37">
        <f t="shared" si="26"/>
        <v>18152</v>
      </c>
      <c r="BS58" s="37">
        <f t="shared" si="26"/>
        <v>8975</v>
      </c>
      <c r="BT58" s="37">
        <f t="shared" si="26"/>
        <v>0</v>
      </c>
      <c r="BU58" s="37">
        <f t="shared" si="26"/>
        <v>0</v>
      </c>
      <c r="BZ58" s="177">
        <f ca="1"/>
        <v>44239</v>
      </c>
      <c r="CA58" t="str">
        <f ca="1"/>
        <v>NIFTY 50</v>
      </c>
      <c r="CB58" t="str">
        <f ca="1"/>
        <v>IN</v>
      </c>
      <c r="CC58" t="str">
        <f ca="1"/>
        <v/>
      </c>
      <c r="CD58">
        <f ca="1"/>
        <v>15186.2</v>
      </c>
      <c r="CE58">
        <f ca="1"/>
        <v>15243.5</v>
      </c>
      <c r="CF58">
        <f ca="1"/>
        <v>15081</v>
      </c>
      <c r="CG58" t="str">
        <f ca="1"/>
        <v/>
      </c>
      <c r="CH58">
        <f ca="1"/>
        <v>15163.3</v>
      </c>
      <c r="CI58" t="str">
        <f ca="1"/>
        <v/>
      </c>
      <c r="CJ58">
        <f ca="1"/>
        <v>571808807</v>
      </c>
      <c r="CK58">
        <f ca="1"/>
        <v>323042400000</v>
      </c>
      <c r="CL58" t="str">
        <f ca="1"/>
        <v/>
      </c>
      <c r="CM58" t="str">
        <f ca="1"/>
        <v/>
      </c>
      <c r="CN58" t="str">
        <f ca="1"/>
        <v/>
      </c>
      <c r="CO58">
        <f ca="1"/>
        <v>41.58</v>
      </c>
      <c r="CP58">
        <f ca="1"/>
        <v>4.3</v>
      </c>
      <c r="CQ58">
        <f ca="1"/>
        <v>1.05</v>
      </c>
      <c r="CR58">
        <f ca="1"/>
        <v>15163.3</v>
      </c>
    </row>
    <row r="59" spans="4:96">
      <c r="D59">
        <v>58</v>
      </c>
      <c r="I59" s="39"/>
      <c r="J59" s="154"/>
      <c r="L59" s="39"/>
      <c r="M59" s="39"/>
      <c r="N59" s="81"/>
      <c r="S59" s="87"/>
      <c r="T59" s="87"/>
      <c r="U59" s="87"/>
      <c r="V59" s="87"/>
      <c r="W59" s="87"/>
      <c r="X59" s="87"/>
      <c r="Y59" s="87"/>
      <c r="Z59" s="87"/>
      <c r="AA59" s="87"/>
      <c r="AB59" s="87"/>
      <c r="AC59" s="87"/>
      <c r="AD59" s="87"/>
      <c r="AE59" s="87"/>
      <c r="AF59" s="87"/>
      <c r="AG59" s="87"/>
      <c r="AI59" s="39">
        <f t="shared" si="10"/>
        <v>1.0602199404178481</v>
      </c>
      <c r="AJ59" t="b">
        <f t="shared" si="9"/>
        <v>0</v>
      </c>
      <c r="AL59" s="160">
        <f t="shared" si="11"/>
        <v>19200</v>
      </c>
      <c r="AM59" s="37">
        <v>323450</v>
      </c>
      <c r="AN59" s="158">
        <v>11.85</v>
      </c>
      <c r="AO59" s="37">
        <v>0.04</v>
      </c>
      <c r="AP59" s="160">
        <v>19200</v>
      </c>
      <c r="AQ59" s="37">
        <v>16.84</v>
      </c>
      <c r="AR59" t="s">
        <v>596</v>
      </c>
      <c r="AS59" s="159">
        <v>1372.65</v>
      </c>
      <c r="AT59" s="37">
        <v>-0.96</v>
      </c>
      <c r="AU59" s="37">
        <v>4300</v>
      </c>
      <c r="AV59" s="37">
        <v>-1.45</v>
      </c>
      <c r="AW59" s="37">
        <v>3.8</v>
      </c>
      <c r="AX59" s="37">
        <v>1.2E-4</v>
      </c>
      <c r="AZ59" s="175">
        <f t="shared" si="27"/>
        <v>18865.384615384617</v>
      </c>
      <c r="BA59" s="37">
        <f t="shared" si="24"/>
        <v>29328.307692306349</v>
      </c>
      <c r="BB59" s="37"/>
      <c r="BC59" s="37">
        <f t="shared" si="28"/>
        <v>4350</v>
      </c>
      <c r="BD59" s="37">
        <f t="shared" si="28"/>
        <v>12225</v>
      </c>
      <c r="BE59" s="37">
        <f t="shared" si="28"/>
        <v>7095</v>
      </c>
      <c r="BF59" s="37">
        <f t="shared" si="28"/>
        <v>16500</v>
      </c>
      <c r="BG59" s="37">
        <f t="shared" si="28"/>
        <v>9750</v>
      </c>
      <c r="BH59" s="37">
        <f t="shared" si="28"/>
        <v>7200</v>
      </c>
      <c r="BI59" s="37">
        <f t="shared" si="28"/>
        <v>0</v>
      </c>
      <c r="BJ59" s="37">
        <f t="shared" si="28"/>
        <v>0</v>
      </c>
      <c r="BK59" s="37">
        <f t="shared" si="28"/>
        <v>0</v>
      </c>
      <c r="BL59" s="37">
        <f t="shared" si="28"/>
        <v>0</v>
      </c>
      <c r="BM59" s="37">
        <f t="shared" si="28"/>
        <v>0</v>
      </c>
      <c r="BN59" s="37">
        <f t="shared" si="28"/>
        <v>0</v>
      </c>
      <c r="BO59" s="37">
        <f t="shared" si="26"/>
        <v>0</v>
      </c>
      <c r="BP59" s="37">
        <f t="shared" si="26"/>
        <v>-39526.384615385119</v>
      </c>
      <c r="BQ59" s="37">
        <f t="shared" si="26"/>
        <v>-15392.307692308532</v>
      </c>
      <c r="BR59" s="37">
        <f t="shared" si="26"/>
        <v>18152</v>
      </c>
      <c r="BS59" s="37">
        <f t="shared" si="26"/>
        <v>8975</v>
      </c>
      <c r="BT59" s="37">
        <f t="shared" si="26"/>
        <v>0</v>
      </c>
      <c r="BU59" s="37">
        <f t="shared" si="26"/>
        <v>0</v>
      </c>
      <c r="BZ59" s="177">
        <f ca="1"/>
        <v>44242</v>
      </c>
      <c r="CA59" t="str">
        <f ca="1"/>
        <v>NIFTY 50</v>
      </c>
      <c r="CB59" t="str">
        <f ca="1"/>
        <v>IN</v>
      </c>
      <c r="CC59" t="str">
        <f ca="1"/>
        <v/>
      </c>
      <c r="CD59">
        <f ca="1"/>
        <v>15270.3</v>
      </c>
      <c r="CE59">
        <f ca="1"/>
        <v>15340.15</v>
      </c>
      <c r="CF59">
        <f ca="1"/>
        <v>15243.4</v>
      </c>
      <c r="CG59" t="str">
        <f ca="1"/>
        <v/>
      </c>
      <c r="CH59">
        <f ca="1"/>
        <v>15314.7</v>
      </c>
      <c r="CI59" t="str">
        <f ca="1"/>
        <v/>
      </c>
      <c r="CJ59">
        <f ca="1"/>
        <v>455959720</v>
      </c>
      <c r="CK59">
        <f ca="1"/>
        <v>289552900000</v>
      </c>
      <c r="CL59" t="str">
        <f ca="1"/>
        <v/>
      </c>
      <c r="CM59" t="str">
        <f ca="1"/>
        <v/>
      </c>
      <c r="CN59" t="str">
        <f ca="1"/>
        <v/>
      </c>
      <c r="CO59">
        <f ca="1"/>
        <v>41.59</v>
      </c>
      <c r="CP59">
        <f ca="1"/>
        <v>4.34</v>
      </c>
      <c r="CQ59">
        <f ca="1"/>
        <v>1.04</v>
      </c>
      <c r="CR59">
        <f ca="1"/>
        <v>15314.7</v>
      </c>
    </row>
    <row r="60" spans="4:96">
      <c r="D60">
        <v>59</v>
      </c>
      <c r="I60" s="39"/>
      <c r="J60" s="154"/>
      <c r="L60" s="39"/>
      <c r="M60" s="39"/>
      <c r="N60" s="81"/>
      <c r="S60" s="87"/>
      <c r="T60" s="87"/>
      <c r="U60" s="87"/>
      <c r="V60" s="87"/>
      <c r="W60" s="87"/>
      <c r="X60" s="87"/>
      <c r="Y60" s="87"/>
      <c r="Z60" s="87"/>
      <c r="AA60" s="87"/>
      <c r="AB60" s="87"/>
      <c r="AC60" s="87"/>
      <c r="AD60" s="87"/>
      <c r="AE60" s="87"/>
      <c r="AF60" s="87"/>
      <c r="AG60" s="87"/>
      <c r="AI60" s="39">
        <f t="shared" si="10"/>
        <v>1.0629809298460196</v>
      </c>
      <c r="AJ60" t="b">
        <f t="shared" si="9"/>
        <v>0</v>
      </c>
      <c r="AL60" s="160">
        <f t="shared" si="11"/>
        <v>19250</v>
      </c>
      <c r="AM60" s="37">
        <v>12250</v>
      </c>
      <c r="AN60" s="158">
        <v>11.35</v>
      </c>
      <c r="AO60" s="37">
        <v>0.04</v>
      </c>
      <c r="AP60" s="160">
        <v>19250</v>
      </c>
      <c r="AQ60" s="37">
        <v>17.190000000000001</v>
      </c>
      <c r="AR60" t="s">
        <v>596</v>
      </c>
      <c r="AS60" s="159">
        <v>1418.25</v>
      </c>
      <c r="AT60" s="37">
        <v>-0.96</v>
      </c>
      <c r="AU60" s="37">
        <v>350</v>
      </c>
      <c r="AV60" s="37">
        <v>-1.42</v>
      </c>
      <c r="AW60" s="37">
        <v>3.63</v>
      </c>
      <c r="AX60" s="37">
        <v>1.1E-4</v>
      </c>
      <c r="AZ60" s="175">
        <f t="shared" si="27"/>
        <v>18940.384615384617</v>
      </c>
      <c r="BA60" s="37">
        <f t="shared" si="24"/>
        <v>-30671.692307693651</v>
      </c>
      <c r="BB60" s="37"/>
      <c r="BC60" s="37">
        <f t="shared" si="28"/>
        <v>4350</v>
      </c>
      <c r="BD60" s="37">
        <f t="shared" si="28"/>
        <v>12225</v>
      </c>
      <c r="BE60" s="37">
        <f t="shared" si="28"/>
        <v>7095</v>
      </c>
      <c r="BF60" s="37">
        <f t="shared" si="28"/>
        <v>16500</v>
      </c>
      <c r="BG60" s="37">
        <f t="shared" si="28"/>
        <v>9750</v>
      </c>
      <c r="BH60" s="37">
        <f t="shared" si="28"/>
        <v>7200</v>
      </c>
      <c r="BI60" s="37">
        <f t="shared" si="28"/>
        <v>0</v>
      </c>
      <c r="BJ60" s="37">
        <f t="shared" si="28"/>
        <v>0</v>
      </c>
      <c r="BK60" s="37">
        <f t="shared" si="28"/>
        <v>0</v>
      </c>
      <c r="BL60" s="37">
        <f t="shared" si="28"/>
        <v>0</v>
      </c>
      <c r="BM60" s="37">
        <f t="shared" si="28"/>
        <v>0</v>
      </c>
      <c r="BN60" s="37">
        <f t="shared" si="28"/>
        <v>0</v>
      </c>
      <c r="BO60" s="37">
        <f t="shared" si="26"/>
        <v>0</v>
      </c>
      <c r="BP60" s="37">
        <f t="shared" si="26"/>
        <v>-62026.384615385119</v>
      </c>
      <c r="BQ60" s="37">
        <f t="shared" si="26"/>
        <v>-52892.307692308532</v>
      </c>
      <c r="BR60" s="37">
        <f t="shared" si="26"/>
        <v>18152</v>
      </c>
      <c r="BS60" s="37">
        <f t="shared" si="26"/>
        <v>8975</v>
      </c>
      <c r="BT60" s="37">
        <f t="shared" si="26"/>
        <v>0</v>
      </c>
      <c r="BU60" s="37">
        <f t="shared" si="26"/>
        <v>0</v>
      </c>
      <c r="BZ60" s="177">
        <f ca="1"/>
        <v>44243</v>
      </c>
      <c r="CA60" t="str">
        <f ca="1"/>
        <v>NIFTY 50</v>
      </c>
      <c r="CB60" t="str">
        <f ca="1"/>
        <v>IN</v>
      </c>
      <c r="CC60" t="str">
        <f ca="1"/>
        <v/>
      </c>
      <c r="CD60">
        <f ca="1"/>
        <v>15371.45</v>
      </c>
      <c r="CE60">
        <f ca="1"/>
        <v>15431.75</v>
      </c>
      <c r="CF60">
        <f ca="1"/>
        <v>15242.2</v>
      </c>
      <c r="CG60" t="str">
        <f ca="1"/>
        <v/>
      </c>
      <c r="CH60">
        <f ca="1"/>
        <v>15313.45</v>
      </c>
      <c r="CI60" t="str">
        <f ca="1"/>
        <v/>
      </c>
      <c r="CJ60">
        <f ca="1"/>
        <v>648545320</v>
      </c>
      <c r="CK60">
        <f ca="1"/>
        <v>365500300000</v>
      </c>
      <c r="CL60" t="str">
        <f ca="1"/>
        <v/>
      </c>
      <c r="CM60" t="str">
        <f ca="1"/>
        <v/>
      </c>
      <c r="CN60" t="str">
        <f ca="1"/>
        <v/>
      </c>
      <c r="CO60">
        <f ca="1"/>
        <v>41.78</v>
      </c>
      <c r="CP60">
        <f ca="1"/>
        <v>4.34</v>
      </c>
      <c r="CQ60">
        <f ca="1"/>
        <v>1.04</v>
      </c>
      <c r="CR60">
        <f ca="1"/>
        <v>15313.45</v>
      </c>
    </row>
    <row r="61" spans="4:96">
      <c r="D61">
        <v>60</v>
      </c>
      <c r="I61" s="39"/>
      <c r="J61" s="154"/>
      <c r="L61" s="39"/>
      <c r="M61" s="39"/>
      <c r="N61" s="81"/>
      <c r="S61" s="87"/>
      <c r="T61" s="87"/>
      <c r="U61" s="87"/>
      <c r="V61" s="87"/>
      <c r="W61" s="87"/>
      <c r="X61" s="87"/>
      <c r="Y61" s="87"/>
      <c r="Z61" s="87"/>
      <c r="AA61" s="87"/>
      <c r="AB61" s="87"/>
      <c r="AC61" s="87"/>
      <c r="AD61" s="87"/>
      <c r="AE61" s="87"/>
      <c r="AF61" s="87"/>
      <c r="AG61" s="87"/>
      <c r="AI61" s="39">
        <f t="shared" si="10"/>
        <v>1.065741919274191</v>
      </c>
      <c r="AJ61" t="b">
        <f t="shared" si="9"/>
        <v>0</v>
      </c>
      <c r="AL61" s="160">
        <f t="shared" si="11"/>
        <v>19300</v>
      </c>
      <c r="AM61" s="37">
        <v>236500</v>
      </c>
      <c r="AN61" s="158">
        <v>10.7</v>
      </c>
      <c r="AO61" s="37">
        <v>0.04</v>
      </c>
      <c r="AP61" s="160">
        <v>19300</v>
      </c>
      <c r="AQ61" s="37">
        <v>17.48</v>
      </c>
      <c r="AR61" t="s">
        <v>596</v>
      </c>
      <c r="AS61" s="159">
        <v>1464.2</v>
      </c>
      <c r="AT61" s="37">
        <v>-0.96</v>
      </c>
      <c r="AU61" s="37">
        <v>6950</v>
      </c>
      <c r="AV61" s="37">
        <v>-1.37</v>
      </c>
      <c r="AW61" s="37">
        <v>3.44</v>
      </c>
      <c r="AX61" s="37">
        <v>1E-4</v>
      </c>
      <c r="AZ61" s="175">
        <f t="shared" si="27"/>
        <v>19015.384615384617</v>
      </c>
      <c r="BA61" s="37">
        <f t="shared" si="24"/>
        <v>-102979.3846153873</v>
      </c>
      <c r="BB61" s="37"/>
      <c r="BC61" s="37">
        <f t="shared" si="28"/>
        <v>4350</v>
      </c>
      <c r="BD61" s="37">
        <f t="shared" si="28"/>
        <v>12225</v>
      </c>
      <c r="BE61" s="37">
        <f t="shared" si="28"/>
        <v>7095</v>
      </c>
      <c r="BF61" s="37">
        <f t="shared" si="28"/>
        <v>16500</v>
      </c>
      <c r="BG61" s="37">
        <f t="shared" si="28"/>
        <v>9750</v>
      </c>
      <c r="BH61" s="37">
        <f t="shared" si="28"/>
        <v>7200</v>
      </c>
      <c r="BI61" s="37">
        <f t="shared" si="28"/>
        <v>0</v>
      </c>
      <c r="BJ61" s="37">
        <f t="shared" si="28"/>
        <v>0</v>
      </c>
      <c r="BK61" s="37">
        <f t="shared" si="28"/>
        <v>0</v>
      </c>
      <c r="BL61" s="37">
        <f t="shared" si="28"/>
        <v>0</v>
      </c>
      <c r="BM61" s="37">
        <f t="shared" si="28"/>
        <v>0</v>
      </c>
      <c r="BN61" s="37">
        <f t="shared" si="28"/>
        <v>0</v>
      </c>
      <c r="BO61" s="37">
        <f t="shared" si="26"/>
        <v>0</v>
      </c>
      <c r="BP61" s="37">
        <f t="shared" si="26"/>
        <v>-84526.384615385119</v>
      </c>
      <c r="BQ61" s="37">
        <f t="shared" si="26"/>
        <v>-90392.307692308532</v>
      </c>
      <c r="BR61" s="37">
        <f t="shared" si="26"/>
        <v>5844.30769230635</v>
      </c>
      <c r="BS61" s="37">
        <f t="shared" si="26"/>
        <v>8975</v>
      </c>
      <c r="BT61" s="37">
        <f t="shared" si="26"/>
        <v>0</v>
      </c>
      <c r="BU61" s="37">
        <f t="shared" si="26"/>
        <v>0</v>
      </c>
      <c r="BZ61" s="177">
        <f ca="1"/>
        <v>44244</v>
      </c>
      <c r="CA61" t="str">
        <f ca="1"/>
        <v>NIFTY 50</v>
      </c>
      <c r="CB61" t="str">
        <f ca="1"/>
        <v>IN</v>
      </c>
      <c r="CC61" t="str">
        <f ca="1"/>
        <v/>
      </c>
      <c r="CD61">
        <f ca="1"/>
        <v>15279.9</v>
      </c>
      <c r="CE61">
        <f ca="1"/>
        <v>15314.3</v>
      </c>
      <c r="CF61">
        <f ca="1"/>
        <v>15170.75</v>
      </c>
      <c r="CG61" t="str">
        <f ca="1"/>
        <v/>
      </c>
      <c r="CH61">
        <f ca="1"/>
        <v>15208.9</v>
      </c>
      <c r="CI61" t="str">
        <f ca="1"/>
        <v/>
      </c>
      <c r="CJ61">
        <f ca="1"/>
        <v>504767226</v>
      </c>
      <c r="CK61">
        <f ca="1"/>
        <v>340731200000</v>
      </c>
      <c r="CL61" t="str">
        <f ca="1"/>
        <v/>
      </c>
      <c r="CM61" t="str">
        <f ca="1"/>
        <v/>
      </c>
      <c r="CN61" t="str">
        <f ca="1"/>
        <v/>
      </c>
      <c r="CO61">
        <f ca="1"/>
        <v>41.49</v>
      </c>
      <c r="CP61">
        <f ca="1"/>
        <v>4.3099999999999996</v>
      </c>
      <c r="CQ61">
        <f ca="1"/>
        <v>1.04</v>
      </c>
      <c r="CR61">
        <f ca="1"/>
        <v>15208.9</v>
      </c>
    </row>
    <row r="62" spans="4:96">
      <c r="D62">
        <v>61</v>
      </c>
      <c r="I62" s="39"/>
      <c r="J62" s="154"/>
      <c r="L62" s="39"/>
      <c r="M62" s="39"/>
      <c r="N62" s="81"/>
      <c r="S62" s="87"/>
      <c r="T62" s="87"/>
      <c r="U62" s="87"/>
      <c r="V62" s="87"/>
      <c r="W62" s="87"/>
      <c r="X62" s="87"/>
      <c r="Y62" s="87"/>
      <c r="Z62" s="87"/>
      <c r="AA62" s="87"/>
      <c r="AB62" s="87"/>
      <c r="AC62" s="87"/>
      <c r="AD62" s="87"/>
      <c r="AE62" s="87"/>
      <c r="AF62" s="87"/>
      <c r="AG62" s="87"/>
      <c r="AI62" s="39">
        <f t="shared" si="10"/>
        <v>1.0685029087023625</v>
      </c>
      <c r="AJ62" t="b">
        <f t="shared" si="9"/>
        <v>0</v>
      </c>
      <c r="AL62" s="160">
        <f t="shared" si="11"/>
        <v>19350</v>
      </c>
      <c r="AM62" s="37">
        <v>15500</v>
      </c>
      <c r="AN62" s="158">
        <v>10</v>
      </c>
      <c r="AO62" s="37">
        <v>0.03</v>
      </c>
      <c r="AP62" s="160">
        <v>19350</v>
      </c>
      <c r="AQ62" s="37">
        <v>17.739999999999998</v>
      </c>
      <c r="AR62" t="s">
        <v>596</v>
      </c>
      <c r="AS62" s="159">
        <v>1510.55</v>
      </c>
      <c r="AT62" s="37">
        <v>-0.97</v>
      </c>
      <c r="AU62" s="37">
        <v>250</v>
      </c>
      <c r="AV62" s="37">
        <v>-1.31</v>
      </c>
      <c r="AW62" s="37">
        <v>3.25</v>
      </c>
      <c r="AX62" s="37">
        <v>1E-4</v>
      </c>
      <c r="AZ62" s="175">
        <f t="shared" si="27"/>
        <v>19090.384615384617</v>
      </c>
      <c r="BA62" s="37">
        <f t="shared" si="24"/>
        <v>-222979.3846153873</v>
      </c>
      <c r="BB62" s="37"/>
      <c r="BC62" s="37">
        <f t="shared" si="28"/>
        <v>4350</v>
      </c>
      <c r="BD62" s="37">
        <f t="shared" si="28"/>
        <v>12225</v>
      </c>
      <c r="BE62" s="37">
        <f t="shared" si="28"/>
        <v>7095</v>
      </c>
      <c r="BF62" s="37">
        <f t="shared" si="28"/>
        <v>16500</v>
      </c>
      <c r="BG62" s="37">
        <f t="shared" si="28"/>
        <v>9750</v>
      </c>
      <c r="BH62" s="37">
        <f t="shared" si="28"/>
        <v>7200</v>
      </c>
      <c r="BI62" s="37">
        <f t="shared" si="28"/>
        <v>0</v>
      </c>
      <c r="BJ62" s="37">
        <f t="shared" si="28"/>
        <v>0</v>
      </c>
      <c r="BK62" s="37">
        <f t="shared" si="28"/>
        <v>0</v>
      </c>
      <c r="BL62" s="37">
        <f t="shared" si="28"/>
        <v>0</v>
      </c>
      <c r="BM62" s="37">
        <f t="shared" si="28"/>
        <v>0</v>
      </c>
      <c r="BN62" s="37">
        <f t="shared" si="28"/>
        <v>0</v>
      </c>
      <c r="BO62" s="37">
        <f t="shared" si="26"/>
        <v>0</v>
      </c>
      <c r="BP62" s="37">
        <f t="shared" si="26"/>
        <v>-107026.38461538512</v>
      </c>
      <c r="BQ62" s="37">
        <f t="shared" si="26"/>
        <v>-127892.30769230853</v>
      </c>
      <c r="BR62" s="37">
        <f t="shared" si="26"/>
        <v>-54155.692307693651</v>
      </c>
      <c r="BS62" s="37">
        <f t="shared" si="26"/>
        <v>8975</v>
      </c>
      <c r="BT62" s="37">
        <f t="shared" si="26"/>
        <v>0</v>
      </c>
      <c r="BU62" s="37">
        <f t="shared" si="26"/>
        <v>0</v>
      </c>
      <c r="BZ62" s="177">
        <f ca="1"/>
        <v>44245</v>
      </c>
      <c r="CA62" t="str">
        <f ca="1"/>
        <v>NIFTY 50</v>
      </c>
      <c r="CB62" t="str">
        <f ca="1"/>
        <v>IN</v>
      </c>
      <c r="CC62" t="str">
        <f ca="1"/>
        <v/>
      </c>
      <c r="CD62">
        <f ca="1"/>
        <v>15238.7</v>
      </c>
      <c r="CE62">
        <f ca="1"/>
        <v>15250.75</v>
      </c>
      <c r="CF62">
        <f ca="1"/>
        <v>15078.05</v>
      </c>
      <c r="CG62" t="str">
        <f ca="1"/>
        <v/>
      </c>
      <c r="CH62">
        <f ca="1"/>
        <v>15118.95</v>
      </c>
      <c r="CI62" t="str">
        <f ca="1"/>
        <v/>
      </c>
      <c r="CJ62">
        <f ca="1"/>
        <v>770629541</v>
      </c>
      <c r="CK62">
        <f ca="1"/>
        <v>370939900000</v>
      </c>
      <c r="CL62" t="str">
        <f ca="1"/>
        <v/>
      </c>
      <c r="CM62" t="str">
        <f ca="1"/>
        <v/>
      </c>
      <c r="CN62" t="str">
        <f ca="1"/>
        <v/>
      </c>
      <c r="CO62">
        <f ca="1"/>
        <v>41.26</v>
      </c>
      <c r="CP62">
        <f ca="1"/>
        <v>4.28</v>
      </c>
      <c r="CQ62">
        <f ca="1"/>
        <v>1.05</v>
      </c>
      <c r="CR62">
        <f ca="1"/>
        <v>15118.95</v>
      </c>
    </row>
    <row r="63" spans="4:96">
      <c r="AZ63" s="175">
        <f t="shared" si="27"/>
        <v>19165.384615384617</v>
      </c>
      <c r="BA63" s="37">
        <f t="shared" si="24"/>
        <v>-375671.69230769586</v>
      </c>
      <c r="BB63" s="37"/>
      <c r="BC63" s="37">
        <f t="shared" si="28"/>
        <v>4350</v>
      </c>
      <c r="BD63" s="37">
        <f t="shared" si="28"/>
        <v>12225</v>
      </c>
      <c r="BE63" s="37">
        <f t="shared" si="28"/>
        <v>7095</v>
      </c>
      <c r="BF63" s="37">
        <f t="shared" si="28"/>
        <v>16500</v>
      </c>
      <c r="BG63" s="37">
        <f t="shared" si="28"/>
        <v>9750</v>
      </c>
      <c r="BH63" s="37">
        <f t="shared" si="28"/>
        <v>7200</v>
      </c>
      <c r="BI63" s="37">
        <f t="shared" si="28"/>
        <v>0</v>
      </c>
      <c r="BJ63" s="37">
        <f t="shared" si="28"/>
        <v>0</v>
      </c>
      <c r="BK63" s="37">
        <f t="shared" si="28"/>
        <v>0</v>
      </c>
      <c r="BL63" s="37">
        <f t="shared" si="28"/>
        <v>0</v>
      </c>
      <c r="BM63" s="37">
        <f t="shared" si="28"/>
        <v>0</v>
      </c>
      <c r="BN63" s="37">
        <f t="shared" si="28"/>
        <v>0</v>
      </c>
      <c r="BO63" s="37">
        <f t="shared" si="26"/>
        <v>0</v>
      </c>
      <c r="BP63" s="37">
        <f t="shared" si="26"/>
        <v>-129526.38461538512</v>
      </c>
      <c r="BQ63" s="37">
        <f t="shared" si="26"/>
        <v>-165392.30769230853</v>
      </c>
      <c r="BR63" s="37">
        <f t="shared" si="26"/>
        <v>-114155.69230769365</v>
      </c>
      <c r="BS63" s="37">
        <f t="shared" si="26"/>
        <v>-23717.307692308532</v>
      </c>
      <c r="BT63" s="37">
        <f t="shared" si="26"/>
        <v>0</v>
      </c>
      <c r="BU63" s="37">
        <f t="shared" si="26"/>
        <v>0</v>
      </c>
      <c r="BZ63" s="177">
        <f ca="1"/>
        <v>44246</v>
      </c>
      <c r="CA63" t="str">
        <f ca="1"/>
        <v>NIFTY 50</v>
      </c>
      <c r="CB63" t="str">
        <f ca="1"/>
        <v>IN</v>
      </c>
      <c r="CC63" t="str">
        <f ca="1"/>
        <v/>
      </c>
      <c r="CD63">
        <f ca="1"/>
        <v>15074.8</v>
      </c>
      <c r="CE63">
        <f ca="1"/>
        <v>15144.05</v>
      </c>
      <c r="CF63">
        <f ca="1"/>
        <v>14898.2</v>
      </c>
      <c r="CG63" t="str">
        <f ca="1"/>
        <v/>
      </c>
      <c r="CH63">
        <f ca="1"/>
        <v>14981.75</v>
      </c>
      <c r="CI63" t="str">
        <f ca="1"/>
        <v/>
      </c>
      <c r="CJ63">
        <f ca="1"/>
        <v>712213821</v>
      </c>
      <c r="CK63">
        <f ca="1"/>
        <v>374193399999.99994</v>
      </c>
      <c r="CL63" t="str">
        <f ca="1"/>
        <v/>
      </c>
      <c r="CM63" t="str">
        <f ca="1"/>
        <v/>
      </c>
      <c r="CN63" t="str">
        <f ca="1"/>
        <v/>
      </c>
      <c r="CO63">
        <f ca="1"/>
        <v>40.880000000000003</v>
      </c>
      <c r="CP63">
        <f ca="1"/>
        <v>4.24</v>
      </c>
      <c r="CQ63">
        <f ca="1"/>
        <v>1.06</v>
      </c>
      <c r="CR63">
        <f ca="1"/>
        <v>14981.75</v>
      </c>
    </row>
    <row r="64" spans="4:96">
      <c r="AZ64" s="175">
        <f t="shared" si="27"/>
        <v>19240.384615384617</v>
      </c>
      <c r="BA64" s="37">
        <f t="shared" si="24"/>
        <v>-533171.69230769586</v>
      </c>
      <c r="BB64" s="37"/>
      <c r="BC64" s="37">
        <f t="shared" si="28"/>
        <v>4350</v>
      </c>
      <c r="BD64" s="37">
        <f t="shared" si="28"/>
        <v>12225</v>
      </c>
      <c r="BE64" s="37">
        <f t="shared" si="28"/>
        <v>7095</v>
      </c>
      <c r="BF64" s="37">
        <f t="shared" si="28"/>
        <v>16500</v>
      </c>
      <c r="BG64" s="37">
        <f t="shared" si="28"/>
        <v>9750</v>
      </c>
      <c r="BH64" s="37">
        <f t="shared" si="28"/>
        <v>7200</v>
      </c>
      <c r="BI64" s="37">
        <f t="shared" si="28"/>
        <v>0</v>
      </c>
      <c r="BJ64" s="37">
        <f t="shared" si="28"/>
        <v>0</v>
      </c>
      <c r="BK64" s="37">
        <f t="shared" si="28"/>
        <v>0</v>
      </c>
      <c r="BL64" s="37">
        <f t="shared" si="28"/>
        <v>0</v>
      </c>
      <c r="BM64" s="37">
        <f t="shared" si="28"/>
        <v>0</v>
      </c>
      <c r="BN64" s="37">
        <f t="shared" si="28"/>
        <v>0</v>
      </c>
      <c r="BO64" s="37">
        <f t="shared" si="26"/>
        <v>0</v>
      </c>
      <c r="BP64" s="37">
        <f t="shared" si="26"/>
        <v>-152026.38461538512</v>
      </c>
      <c r="BQ64" s="37">
        <f t="shared" si="26"/>
        <v>-202892.30769230853</v>
      </c>
      <c r="BR64" s="37">
        <f t="shared" si="26"/>
        <v>-174155.69230769365</v>
      </c>
      <c r="BS64" s="37">
        <f t="shared" si="26"/>
        <v>-61217.307692308532</v>
      </c>
      <c r="BT64" s="37">
        <f t="shared" si="26"/>
        <v>0</v>
      </c>
      <c r="BU64" s="37">
        <f t="shared" si="26"/>
        <v>0</v>
      </c>
      <c r="BZ64" s="177">
        <f ca="1"/>
        <v>44249</v>
      </c>
      <c r="CA64" t="str">
        <f ca="1"/>
        <v>NIFTY 50</v>
      </c>
      <c r="CB64" t="str">
        <f ca="1"/>
        <v>IN</v>
      </c>
      <c r="CC64" t="str">
        <f ca="1"/>
        <v/>
      </c>
      <c r="CD64">
        <f ca="1"/>
        <v>14999.05</v>
      </c>
      <c r="CE64">
        <f ca="1"/>
        <v>15010.1</v>
      </c>
      <c r="CF64">
        <f ca="1"/>
        <v>14635.05</v>
      </c>
      <c r="CG64" t="str">
        <f ca="1"/>
        <v/>
      </c>
      <c r="CH64">
        <f ca="1"/>
        <v>14675.7</v>
      </c>
      <c r="CI64" t="str">
        <f ca="1"/>
        <v/>
      </c>
      <c r="CJ64">
        <f ca="1"/>
        <v>609898454</v>
      </c>
      <c r="CK64">
        <f ca="1"/>
        <v>375780700000</v>
      </c>
      <c r="CL64" t="str">
        <f ca="1"/>
        <v/>
      </c>
      <c r="CM64" t="str">
        <f ca="1"/>
        <v/>
      </c>
      <c r="CN64" t="str">
        <f ca="1"/>
        <v/>
      </c>
      <c r="CO64">
        <f ca="1"/>
        <v>40.049999999999997</v>
      </c>
      <c r="CP64">
        <f ca="1"/>
        <v>4.16</v>
      </c>
      <c r="CQ64">
        <f ca="1"/>
        <v>1.08</v>
      </c>
      <c r="CR64">
        <f ca="1"/>
        <v>14675.7</v>
      </c>
    </row>
    <row r="65" spans="52:96">
      <c r="AZ65" s="175">
        <f t="shared" si="27"/>
        <v>19315.384615384617</v>
      </c>
      <c r="BA65" s="37">
        <f t="shared" si="24"/>
        <v>-690671.69230769586</v>
      </c>
      <c r="BB65" s="37"/>
      <c r="BC65" s="37">
        <f t="shared" si="28"/>
        <v>4350</v>
      </c>
      <c r="BD65" s="37">
        <f t="shared" si="28"/>
        <v>12225</v>
      </c>
      <c r="BE65" s="37">
        <f t="shared" si="28"/>
        <v>7095</v>
      </c>
      <c r="BF65" s="37">
        <f t="shared" si="28"/>
        <v>16500</v>
      </c>
      <c r="BG65" s="37">
        <f t="shared" si="28"/>
        <v>9750</v>
      </c>
      <c r="BH65" s="37">
        <f t="shared" si="28"/>
        <v>7200</v>
      </c>
      <c r="BI65" s="37">
        <f t="shared" si="28"/>
        <v>0</v>
      </c>
      <c r="BJ65" s="37">
        <f t="shared" si="28"/>
        <v>0</v>
      </c>
      <c r="BK65" s="37">
        <f t="shared" si="28"/>
        <v>0</v>
      </c>
      <c r="BL65" s="37">
        <f t="shared" si="28"/>
        <v>0</v>
      </c>
      <c r="BM65" s="37">
        <f t="shared" si="28"/>
        <v>0</v>
      </c>
      <c r="BN65" s="37">
        <f t="shared" si="28"/>
        <v>0</v>
      </c>
      <c r="BO65" s="37">
        <f t="shared" si="26"/>
        <v>0</v>
      </c>
      <c r="BP65" s="37">
        <f t="shared" si="26"/>
        <v>-174526.38461538512</v>
      </c>
      <c r="BQ65" s="37">
        <f t="shared" si="26"/>
        <v>-240392.30769230853</v>
      </c>
      <c r="BR65" s="37">
        <f t="shared" si="26"/>
        <v>-234155.69230769365</v>
      </c>
      <c r="BS65" s="37">
        <f t="shared" si="26"/>
        <v>-98717.307692308532</v>
      </c>
      <c r="BT65" s="37">
        <f t="shared" si="26"/>
        <v>0</v>
      </c>
      <c r="BU65" s="37">
        <f t="shared" si="26"/>
        <v>0</v>
      </c>
      <c r="BZ65" s="177">
        <f ca="1"/>
        <v>44250</v>
      </c>
      <c r="CA65" t="str">
        <f ca="1"/>
        <v>NIFTY 50</v>
      </c>
      <c r="CB65" t="str">
        <f ca="1"/>
        <v>IN</v>
      </c>
      <c r="CC65" t="str">
        <f ca="1"/>
        <v/>
      </c>
      <c r="CD65">
        <f ca="1"/>
        <v>14782.25</v>
      </c>
      <c r="CE65">
        <f ca="1"/>
        <v>14854.5</v>
      </c>
      <c r="CF65">
        <f ca="1"/>
        <v>14651.85</v>
      </c>
      <c r="CG65" t="str">
        <f ca="1"/>
        <v/>
      </c>
      <c r="CH65">
        <f ca="1"/>
        <v>14707.8</v>
      </c>
      <c r="CI65" t="str">
        <f ca="1"/>
        <v/>
      </c>
      <c r="CJ65">
        <f ca="1"/>
        <v>744092809</v>
      </c>
      <c r="CK65">
        <f ca="1"/>
        <v>395080899999.99994</v>
      </c>
      <c r="CL65" t="str">
        <f ca="1"/>
        <v/>
      </c>
      <c r="CM65" t="str">
        <f ca="1"/>
        <v/>
      </c>
      <c r="CN65" t="str">
        <f ca="1"/>
        <v/>
      </c>
      <c r="CO65">
        <f ca="1"/>
        <v>40.14</v>
      </c>
      <c r="CP65">
        <f ca="1"/>
        <v>4.17</v>
      </c>
      <c r="CQ65">
        <f ca="1"/>
        <v>1.08</v>
      </c>
      <c r="CR65">
        <f ca="1"/>
        <v>14707.8</v>
      </c>
    </row>
    <row r="66" spans="52:96">
      <c r="AZ66" s="175">
        <f t="shared" si="27"/>
        <v>19390.384615384617</v>
      </c>
      <c r="BA66" s="37">
        <f t="shared" si="24"/>
        <v>-848171.69230769586</v>
      </c>
      <c r="BB66" s="37"/>
      <c r="BC66" s="37">
        <f t="shared" si="28"/>
        <v>4350</v>
      </c>
      <c r="BD66" s="37">
        <f t="shared" si="28"/>
        <v>12225</v>
      </c>
      <c r="BE66" s="37">
        <f t="shared" si="28"/>
        <v>7095</v>
      </c>
      <c r="BF66" s="37">
        <f t="shared" si="28"/>
        <v>16500</v>
      </c>
      <c r="BG66" s="37">
        <f t="shared" si="28"/>
        <v>9750</v>
      </c>
      <c r="BH66" s="37">
        <f t="shared" si="28"/>
        <v>7200</v>
      </c>
      <c r="BI66" s="37">
        <f t="shared" si="28"/>
        <v>0</v>
      </c>
      <c r="BJ66" s="37">
        <f t="shared" si="28"/>
        <v>0</v>
      </c>
      <c r="BK66" s="37">
        <f t="shared" si="28"/>
        <v>0</v>
      </c>
      <c r="BL66" s="37">
        <f t="shared" si="28"/>
        <v>0</v>
      </c>
      <c r="BM66" s="37">
        <f t="shared" si="28"/>
        <v>0</v>
      </c>
      <c r="BN66" s="37">
        <f t="shared" si="28"/>
        <v>0</v>
      </c>
      <c r="BO66" s="37">
        <f t="shared" si="26"/>
        <v>0</v>
      </c>
      <c r="BP66" s="37">
        <f t="shared" si="26"/>
        <v>-197026.38461538512</v>
      </c>
      <c r="BQ66" s="37">
        <f t="shared" si="26"/>
        <v>-277892.3076923085</v>
      </c>
      <c r="BR66" s="37">
        <f t="shared" si="26"/>
        <v>-294155.69230769365</v>
      </c>
      <c r="BS66" s="37">
        <f t="shared" si="26"/>
        <v>-136217.30769230853</v>
      </c>
      <c r="BT66" s="37">
        <f t="shared" si="26"/>
        <v>0</v>
      </c>
      <c r="BU66" s="37">
        <f t="shared" si="26"/>
        <v>0</v>
      </c>
      <c r="BZ66" s="177">
        <f ca="1"/>
        <v>44251</v>
      </c>
      <c r="CA66" t="str">
        <f ca="1"/>
        <v>NIFTY 50</v>
      </c>
      <c r="CB66" t="str">
        <f ca="1"/>
        <v>IN</v>
      </c>
      <c r="CC66" t="str">
        <f ca="1"/>
        <v/>
      </c>
      <c r="CD66">
        <f ca="1"/>
        <v>14729.15</v>
      </c>
      <c r="CE66">
        <f ca="1"/>
        <v>15008.8</v>
      </c>
      <c r="CF66">
        <f ca="1"/>
        <v>14723.05</v>
      </c>
      <c r="CG66" t="str">
        <f ca="1"/>
        <v/>
      </c>
      <c r="CH66">
        <f ca="1"/>
        <v>14982</v>
      </c>
      <c r="CI66" t="str">
        <f ca="1"/>
        <v/>
      </c>
      <c r="CJ66">
        <f ca="1"/>
        <v>403754669</v>
      </c>
      <c r="CK66">
        <f ca="1"/>
        <v>237239900000.00003</v>
      </c>
      <c r="CL66" t="str">
        <f ca="1"/>
        <v/>
      </c>
      <c r="CM66" t="str">
        <f ca="1"/>
        <v/>
      </c>
      <c r="CN66" t="str">
        <f ca="1"/>
        <v/>
      </c>
      <c r="CO66">
        <f ca="1"/>
        <v>40.880000000000003</v>
      </c>
      <c r="CP66">
        <f ca="1"/>
        <v>4.24</v>
      </c>
      <c r="CQ66">
        <f ca="1"/>
        <v>1.06</v>
      </c>
      <c r="CR66">
        <f ca="1"/>
        <v>14982</v>
      </c>
    </row>
    <row r="67" spans="52:96">
      <c r="AZ67" s="175"/>
      <c r="BA67" s="37"/>
      <c r="BB67" s="37"/>
      <c r="BC67" s="37"/>
      <c r="BD67" s="37"/>
      <c r="BE67" s="37"/>
      <c r="BF67" s="37"/>
      <c r="BG67" s="37"/>
      <c r="BH67" s="37"/>
      <c r="BI67" s="37"/>
      <c r="BJ67" s="37"/>
      <c r="BK67" s="37"/>
      <c r="BL67" s="37"/>
      <c r="BM67" s="37"/>
      <c r="BN67" s="37"/>
      <c r="BO67" s="37"/>
      <c r="BP67" s="37"/>
      <c r="BQ67" s="37"/>
      <c r="BR67" s="37"/>
      <c r="BS67" s="37"/>
      <c r="BT67" s="37"/>
      <c r="BU67" s="37"/>
      <c r="BZ67" s="177">
        <f ca="1"/>
        <v>44252</v>
      </c>
      <c r="CA67" t="str">
        <f ca="1"/>
        <v>NIFTY 50</v>
      </c>
      <c r="CB67" t="str">
        <f ca="1"/>
        <v>IN</v>
      </c>
      <c r="CC67" t="str">
        <f ca="1"/>
        <v/>
      </c>
      <c r="CD67">
        <f ca="1"/>
        <v>15079.85</v>
      </c>
      <c r="CE67">
        <f ca="1"/>
        <v>15176.5</v>
      </c>
      <c r="CF67">
        <f ca="1"/>
        <v>15065.35</v>
      </c>
      <c r="CG67" t="str">
        <f ca="1"/>
        <v/>
      </c>
      <c r="CH67">
        <f ca="1"/>
        <v>15097.35</v>
      </c>
      <c r="CI67" t="str">
        <f ca="1"/>
        <v/>
      </c>
      <c r="CJ67">
        <f ca="1"/>
        <v>803883875</v>
      </c>
      <c r="CK67">
        <f ca="1"/>
        <v>429830700000</v>
      </c>
      <c r="CL67" t="str">
        <f ca="1"/>
        <v/>
      </c>
      <c r="CM67" t="str">
        <f ca="1"/>
        <v/>
      </c>
      <c r="CN67" t="str">
        <f ca="1"/>
        <v/>
      </c>
      <c r="CO67">
        <f ca="1"/>
        <v>41.2</v>
      </c>
      <c r="CP67">
        <f ca="1"/>
        <v>4.28</v>
      </c>
      <c r="CQ67">
        <f ca="1"/>
        <v>1.05</v>
      </c>
      <c r="CR67">
        <f ca="1"/>
        <v>15097.35</v>
      </c>
    </row>
    <row r="68" spans="52:96">
      <c r="AZ68" s="175"/>
      <c r="BA68" s="37"/>
      <c r="BB68" s="37"/>
      <c r="BC68" s="37"/>
      <c r="BD68" s="37"/>
      <c r="BE68" s="37"/>
      <c r="BF68" s="37"/>
      <c r="BG68" s="37"/>
      <c r="BH68" s="37"/>
      <c r="BI68" s="37"/>
      <c r="BJ68" s="37"/>
      <c r="BK68" s="37"/>
      <c r="BL68" s="37"/>
      <c r="BM68" s="37"/>
      <c r="BN68" s="37"/>
      <c r="BO68" s="37"/>
      <c r="BP68" s="37"/>
      <c r="BQ68" s="37"/>
      <c r="BR68" s="37"/>
      <c r="BS68" s="37"/>
      <c r="BT68" s="37"/>
      <c r="BU68" s="37"/>
      <c r="BZ68" s="177">
        <f ca="1"/>
        <v>44253</v>
      </c>
      <c r="CA68" t="str">
        <f ca="1"/>
        <v>NIFTY 50</v>
      </c>
      <c r="CB68" t="str">
        <f ca="1"/>
        <v>IN</v>
      </c>
      <c r="CC68" t="str">
        <f ca="1"/>
        <v/>
      </c>
      <c r="CD68">
        <f ca="1"/>
        <v>14888.6</v>
      </c>
      <c r="CE68">
        <f ca="1"/>
        <v>14919.45</v>
      </c>
      <c r="CF68">
        <f ca="1"/>
        <v>14467.75</v>
      </c>
      <c r="CG68" t="str">
        <f ca="1"/>
        <v/>
      </c>
      <c r="CH68">
        <f ca="1"/>
        <v>14529.15</v>
      </c>
      <c r="CI68" t="str">
        <f ca="1"/>
        <v/>
      </c>
      <c r="CJ68">
        <f ca="1"/>
        <v>1103644519</v>
      </c>
      <c r="CK68">
        <f ca="1"/>
        <v>650129600000</v>
      </c>
      <c r="CL68" t="str">
        <f ca="1"/>
        <v/>
      </c>
      <c r="CM68" t="str">
        <f ca="1"/>
        <v/>
      </c>
      <c r="CN68" t="str">
        <f ca="1"/>
        <v/>
      </c>
      <c r="CO68">
        <f ca="1"/>
        <v>39.65</v>
      </c>
      <c r="CP68">
        <f ca="1"/>
        <v>4.12</v>
      </c>
      <c r="CQ68">
        <f ca="1"/>
        <v>1.0900000000000001</v>
      </c>
      <c r="CR68">
        <f ca="1"/>
        <v>14529.15</v>
      </c>
    </row>
    <row r="69" spans="52:96">
      <c r="AZ69" s="175"/>
      <c r="BA69" s="37"/>
      <c r="BB69" s="37"/>
      <c r="BC69" s="37"/>
      <c r="BD69" s="37"/>
      <c r="BE69" s="37"/>
      <c r="BF69" s="37"/>
      <c r="BG69" s="37"/>
      <c r="BH69" s="37"/>
      <c r="BI69" s="37"/>
      <c r="BJ69" s="37"/>
      <c r="BK69" s="37"/>
      <c r="BL69" s="37"/>
      <c r="BM69" s="37"/>
      <c r="BN69" s="37"/>
      <c r="BO69" s="37"/>
      <c r="BP69" s="37"/>
      <c r="BQ69" s="37"/>
      <c r="BR69" s="37"/>
      <c r="BS69" s="37"/>
      <c r="BT69" s="37"/>
      <c r="BU69" s="37"/>
      <c r="BZ69" s="177">
        <f ca="1"/>
        <v>44256</v>
      </c>
      <c r="CA69" t="str">
        <f ca="1"/>
        <v>NIFTY 50</v>
      </c>
      <c r="CB69" t="str">
        <f ca="1"/>
        <v>IN</v>
      </c>
      <c r="CC69" t="str">
        <f ca="1"/>
        <v/>
      </c>
      <c r="CD69">
        <f ca="1"/>
        <v>14702.5</v>
      </c>
      <c r="CE69">
        <f ca="1"/>
        <v>14806.8</v>
      </c>
      <c r="CF69">
        <f ca="1"/>
        <v>14638.55</v>
      </c>
      <c r="CG69" t="str">
        <f ca="1"/>
        <v/>
      </c>
      <c r="CH69">
        <f ca="1"/>
        <v>14761.55</v>
      </c>
      <c r="CI69" t="str">
        <f ca="1"/>
        <v/>
      </c>
      <c r="CJ69">
        <f ca="1"/>
        <v>507302977</v>
      </c>
      <c r="CK69">
        <f ca="1"/>
        <v>300305700000</v>
      </c>
      <c r="CL69" t="str">
        <f ca="1"/>
        <v/>
      </c>
      <c r="CM69" t="str">
        <f ca="1"/>
        <v/>
      </c>
      <c r="CN69" t="str">
        <f ca="1"/>
        <v/>
      </c>
      <c r="CO69">
        <f ca="1"/>
        <v>40.28</v>
      </c>
      <c r="CP69">
        <f ca="1"/>
        <v>4.18</v>
      </c>
      <c r="CQ69">
        <f ca="1"/>
        <v>1.08</v>
      </c>
      <c r="CR69">
        <f ca="1"/>
        <v>14761.55</v>
      </c>
    </row>
    <row r="70" spans="52:96">
      <c r="AZ70" s="175"/>
      <c r="BA70" s="37"/>
      <c r="BB70" s="37"/>
      <c r="BC70" s="37"/>
      <c r="BD70" s="37"/>
      <c r="BE70" s="37"/>
      <c r="BF70" s="37"/>
      <c r="BG70" s="37"/>
      <c r="BH70" s="37"/>
      <c r="BI70" s="37"/>
      <c r="BJ70" s="37"/>
      <c r="BK70" s="37"/>
      <c r="BL70" s="37"/>
      <c r="BM70" s="37"/>
      <c r="BN70" s="37"/>
      <c r="BO70" s="37"/>
      <c r="BP70" s="37"/>
      <c r="BQ70" s="37"/>
      <c r="BR70" s="37"/>
      <c r="BS70" s="37"/>
      <c r="BT70" s="37"/>
      <c r="BU70" s="37"/>
      <c r="BZ70" s="177">
        <f ca="1"/>
        <v>44257</v>
      </c>
      <c r="CA70" t="str">
        <f ca="1"/>
        <v>NIFTY 50</v>
      </c>
      <c r="CB70" t="str">
        <f ca="1"/>
        <v>IN</v>
      </c>
      <c r="CC70" t="str">
        <f ca="1"/>
        <v/>
      </c>
      <c r="CD70">
        <f ca="1"/>
        <v>14865.3</v>
      </c>
      <c r="CE70">
        <f ca="1"/>
        <v>14959.1</v>
      </c>
      <c r="CF70">
        <f ca="1"/>
        <v>14760.8</v>
      </c>
      <c r="CG70" t="str">
        <f ca="1"/>
        <v/>
      </c>
      <c r="CH70">
        <f ca="1"/>
        <v>14919.1</v>
      </c>
      <c r="CI70" t="str">
        <f ca="1"/>
        <v/>
      </c>
      <c r="CJ70">
        <f ca="1"/>
        <v>621723916</v>
      </c>
      <c r="CK70">
        <f ca="1"/>
        <v>346472600000</v>
      </c>
      <c r="CL70" t="str">
        <f ca="1"/>
        <v/>
      </c>
      <c r="CM70" t="str">
        <f ca="1"/>
        <v/>
      </c>
      <c r="CN70" t="str">
        <f ca="1"/>
        <v/>
      </c>
      <c r="CO70">
        <f ca="1"/>
        <v>40.71</v>
      </c>
      <c r="CP70">
        <f ca="1"/>
        <v>4.2300000000000004</v>
      </c>
      <c r="CQ70">
        <f ca="1"/>
        <v>1.06</v>
      </c>
      <c r="CR70">
        <f ca="1"/>
        <v>14919.1</v>
      </c>
    </row>
    <row r="71" spans="52:96">
      <c r="AZ71" s="175"/>
      <c r="BA71" s="37"/>
      <c r="BB71" s="37"/>
      <c r="BC71" s="37"/>
      <c r="BD71" s="37"/>
      <c r="BE71" s="37"/>
      <c r="BF71" s="37"/>
      <c r="BG71" s="37"/>
      <c r="BH71" s="37"/>
      <c r="BI71" s="37"/>
      <c r="BJ71" s="37"/>
      <c r="BK71" s="37"/>
      <c r="BL71" s="37"/>
      <c r="BM71" s="37"/>
      <c r="BN71" s="37"/>
      <c r="BO71" s="37"/>
      <c r="BP71" s="37"/>
      <c r="BQ71" s="37"/>
      <c r="BR71" s="37"/>
      <c r="BS71" s="37"/>
      <c r="BT71" s="37"/>
      <c r="BU71" s="37"/>
      <c r="BZ71" s="177">
        <f ca="1"/>
        <v>44258</v>
      </c>
      <c r="CA71" t="str">
        <f ca="1"/>
        <v>NIFTY 50</v>
      </c>
      <c r="CB71" t="str">
        <f ca="1"/>
        <v>IN</v>
      </c>
      <c r="CC71" t="str">
        <f ca="1"/>
        <v/>
      </c>
      <c r="CD71">
        <f ca="1"/>
        <v>15064.4</v>
      </c>
      <c r="CE71">
        <f ca="1"/>
        <v>15273.15</v>
      </c>
      <c r="CF71">
        <f ca="1"/>
        <v>14995.8</v>
      </c>
      <c r="CG71" t="str">
        <f ca="1"/>
        <v/>
      </c>
      <c r="CH71">
        <f ca="1"/>
        <v>15245.6</v>
      </c>
      <c r="CI71" t="str">
        <f ca="1"/>
        <v/>
      </c>
      <c r="CJ71">
        <f ca="1"/>
        <v>544205583</v>
      </c>
      <c r="CK71">
        <f ca="1"/>
        <v>345677300000.00006</v>
      </c>
      <c r="CL71" t="str">
        <f ca="1"/>
        <v/>
      </c>
      <c r="CM71" t="str">
        <f ca="1"/>
        <v/>
      </c>
      <c r="CN71" t="str">
        <f ca="1"/>
        <v/>
      </c>
      <c r="CO71">
        <f ca="1"/>
        <v>41.6</v>
      </c>
      <c r="CP71">
        <f ca="1"/>
        <v>4.32</v>
      </c>
      <c r="CQ71">
        <f ca="1"/>
        <v>1.04</v>
      </c>
      <c r="CR71">
        <f ca="1"/>
        <v>15245.6</v>
      </c>
    </row>
    <row r="72" spans="52:96">
      <c r="AZ72" s="175"/>
      <c r="BA72" s="37"/>
      <c r="BB72" s="37"/>
      <c r="BC72" s="37"/>
      <c r="BD72" s="37"/>
      <c r="BE72" s="37"/>
      <c r="BF72" s="37"/>
      <c r="BG72" s="37"/>
      <c r="BH72" s="37"/>
      <c r="BI72" s="37"/>
      <c r="BJ72" s="37"/>
      <c r="BK72" s="37"/>
      <c r="BL72" s="37"/>
      <c r="BM72" s="37"/>
      <c r="BN72" s="37"/>
      <c r="BO72" s="37"/>
      <c r="BP72" s="37"/>
      <c r="BQ72" s="37"/>
      <c r="BR72" s="37"/>
      <c r="BS72" s="37"/>
      <c r="BT72" s="37"/>
      <c r="BU72" s="37"/>
      <c r="BZ72" s="177">
        <f ca="1"/>
        <v>44259</v>
      </c>
      <c r="CA72" t="str">
        <f ca="1"/>
        <v>NIFTY 50</v>
      </c>
      <c r="CB72" t="str">
        <f ca="1"/>
        <v>IN</v>
      </c>
      <c r="CC72" t="str">
        <f ca="1"/>
        <v/>
      </c>
      <c r="CD72">
        <f ca="1"/>
        <v>15026.75</v>
      </c>
      <c r="CE72">
        <f ca="1"/>
        <v>15202.35</v>
      </c>
      <c r="CF72">
        <f ca="1"/>
        <v>14980.2</v>
      </c>
      <c r="CG72" t="str">
        <f ca="1"/>
        <v/>
      </c>
      <c r="CH72">
        <f ca="1"/>
        <v>15080.75</v>
      </c>
      <c r="CI72" t="str">
        <f ca="1"/>
        <v/>
      </c>
      <c r="CJ72">
        <f ca="1"/>
        <v>534850447</v>
      </c>
      <c r="CK72">
        <f ca="1"/>
        <v>360360199999.99994</v>
      </c>
      <c r="CL72" t="str">
        <f ca="1"/>
        <v/>
      </c>
      <c r="CM72" t="str">
        <f ca="1"/>
        <v/>
      </c>
      <c r="CN72" t="str">
        <f ca="1"/>
        <v/>
      </c>
      <c r="CO72">
        <f ca="1"/>
        <v>41.15</v>
      </c>
      <c r="CP72">
        <f ca="1"/>
        <v>4.2699999999999996</v>
      </c>
      <c r="CQ72">
        <f ca="1"/>
        <v>1.05</v>
      </c>
      <c r="CR72">
        <f ca="1"/>
        <v>15080.75</v>
      </c>
    </row>
    <row r="73" spans="52:96">
      <c r="AZ73" s="175"/>
      <c r="BA73" s="37"/>
      <c r="BB73" s="37"/>
      <c r="BC73" s="37"/>
      <c r="BD73" s="37"/>
      <c r="BE73" s="37"/>
      <c r="BF73" s="37"/>
      <c r="BG73" s="37"/>
      <c r="BH73" s="37"/>
      <c r="BI73" s="37"/>
      <c r="BJ73" s="37"/>
      <c r="BK73" s="37"/>
      <c r="BL73" s="37"/>
      <c r="BM73" s="37"/>
      <c r="BN73" s="37"/>
      <c r="BO73" s="37"/>
      <c r="BP73" s="37"/>
      <c r="BQ73" s="37"/>
      <c r="BR73" s="37"/>
      <c r="BS73" s="37"/>
      <c r="BT73" s="37"/>
      <c r="BU73" s="37"/>
      <c r="BZ73" s="177">
        <f ca="1"/>
        <v>44260</v>
      </c>
      <c r="CA73" t="str">
        <f ca="1"/>
        <v>NIFTY 50</v>
      </c>
      <c r="CB73" t="str">
        <f ca="1"/>
        <v>IN</v>
      </c>
      <c r="CC73" t="str">
        <f ca="1"/>
        <v/>
      </c>
      <c r="CD73">
        <f ca="1"/>
        <v>14977.95</v>
      </c>
      <c r="CE73">
        <f ca="1"/>
        <v>15092.35</v>
      </c>
      <c r="CF73">
        <f ca="1"/>
        <v>14862.1</v>
      </c>
      <c r="CG73" t="str">
        <f ca="1"/>
        <v/>
      </c>
      <c r="CH73">
        <f ca="1"/>
        <v>14938.1</v>
      </c>
      <c r="CI73" t="str">
        <f ca="1"/>
        <v/>
      </c>
      <c r="CJ73">
        <f ca="1"/>
        <v>640700362</v>
      </c>
      <c r="CK73">
        <f ca="1"/>
        <v>378116000000</v>
      </c>
      <c r="CL73" t="str">
        <f ca="1"/>
        <v/>
      </c>
      <c r="CM73" t="str">
        <f ca="1"/>
        <v/>
      </c>
      <c r="CN73" t="str">
        <f ca="1"/>
        <v/>
      </c>
      <c r="CO73">
        <f ca="1"/>
        <v>40.76</v>
      </c>
      <c r="CP73">
        <f ca="1"/>
        <v>4.2300000000000004</v>
      </c>
      <c r="CQ73">
        <f ca="1"/>
        <v>1.06</v>
      </c>
      <c r="CR73">
        <f ca="1"/>
        <v>14938.1</v>
      </c>
    </row>
    <row r="74" spans="52:96">
      <c r="AZ74" s="175"/>
      <c r="BA74" s="37"/>
      <c r="BB74" s="37"/>
      <c r="BC74" s="37"/>
      <c r="BD74" s="37"/>
      <c r="BE74" s="37"/>
      <c r="BF74" s="37"/>
      <c r="BG74" s="37"/>
      <c r="BH74" s="37"/>
      <c r="BI74" s="37"/>
      <c r="BJ74" s="37"/>
      <c r="BK74" s="37"/>
      <c r="BL74" s="37"/>
      <c r="BM74" s="37"/>
      <c r="BN74" s="37"/>
      <c r="BO74" s="37"/>
      <c r="BP74" s="37"/>
      <c r="BQ74" s="37"/>
      <c r="BR74" s="37"/>
      <c r="BS74" s="37"/>
      <c r="BT74" s="37"/>
      <c r="BU74" s="37"/>
      <c r="BZ74" s="177">
        <f ca="1"/>
        <v>44263</v>
      </c>
      <c r="CA74" t="str">
        <f ca="1"/>
        <v>NIFTY 50</v>
      </c>
      <c r="CB74" t="str">
        <f ca="1"/>
        <v>IN</v>
      </c>
      <c r="CC74" t="str">
        <f ca="1"/>
        <v/>
      </c>
      <c r="CD74">
        <f ca="1"/>
        <v>15002.45</v>
      </c>
      <c r="CE74">
        <f ca="1"/>
        <v>15111.15</v>
      </c>
      <c r="CF74">
        <f ca="1"/>
        <v>14919.9</v>
      </c>
      <c r="CG74" t="str">
        <f ca="1"/>
        <v/>
      </c>
      <c r="CH74">
        <f ca="1"/>
        <v>14956.2</v>
      </c>
      <c r="CI74" t="str">
        <f ca="1"/>
        <v/>
      </c>
      <c r="CJ74">
        <f ca="1"/>
        <v>580308065</v>
      </c>
      <c r="CK74">
        <f ca="1"/>
        <v>295180700000</v>
      </c>
      <c r="CL74" t="str">
        <f ca="1"/>
        <v/>
      </c>
      <c r="CM74" t="str">
        <f ca="1"/>
        <v/>
      </c>
      <c r="CN74" t="str">
        <f ca="1"/>
        <v/>
      </c>
      <c r="CO74">
        <f ca="1"/>
        <v>40.74</v>
      </c>
      <c r="CP74">
        <f ca="1"/>
        <v>4.24</v>
      </c>
      <c r="CQ74">
        <f ca="1"/>
        <v>1.06</v>
      </c>
      <c r="CR74">
        <f ca="1"/>
        <v>14956.2</v>
      </c>
    </row>
    <row r="75" spans="52:96">
      <c r="AZ75" s="175"/>
      <c r="BA75" s="37"/>
      <c r="BB75" s="37"/>
      <c r="BC75" s="37"/>
      <c r="BD75" s="37"/>
      <c r="BE75" s="37"/>
      <c r="BF75" s="37"/>
      <c r="BG75" s="37"/>
      <c r="BH75" s="37"/>
      <c r="BI75" s="37"/>
      <c r="BJ75" s="37"/>
      <c r="BK75" s="37"/>
      <c r="BL75" s="37"/>
      <c r="BM75" s="37"/>
      <c r="BN75" s="37"/>
      <c r="BO75" s="37"/>
      <c r="BP75" s="37"/>
      <c r="BQ75" s="37"/>
      <c r="BR75" s="37"/>
      <c r="BS75" s="37"/>
      <c r="BT75" s="37"/>
      <c r="BU75" s="37"/>
      <c r="BZ75" s="177">
        <f ca="1"/>
        <v>44264</v>
      </c>
      <c r="CA75" t="str">
        <f ca="1"/>
        <v>NIFTY 50</v>
      </c>
      <c r="CB75" t="str">
        <f ca="1"/>
        <v>IN</v>
      </c>
      <c r="CC75" t="str">
        <f ca="1"/>
        <v/>
      </c>
      <c r="CD75">
        <f ca="1"/>
        <v>15049.9</v>
      </c>
      <c r="CE75">
        <f ca="1"/>
        <v>15126.85</v>
      </c>
      <c r="CF75">
        <f ca="1"/>
        <v>14925.45</v>
      </c>
      <c r="CG75" t="str">
        <f ca="1"/>
        <v/>
      </c>
      <c r="CH75">
        <f ca="1"/>
        <v>15098.4</v>
      </c>
      <c r="CI75" t="str">
        <f ca="1"/>
        <v/>
      </c>
      <c r="CJ75">
        <f ca="1"/>
        <v>675271251</v>
      </c>
      <c r="CK75">
        <f ca="1"/>
        <v>383654800000.00006</v>
      </c>
      <c r="CL75" t="str">
        <f ca="1"/>
        <v/>
      </c>
      <c r="CM75" t="str">
        <f ca="1"/>
        <v/>
      </c>
      <c r="CN75" t="str">
        <f ca="1"/>
        <v/>
      </c>
      <c r="CO75">
        <f ca="1"/>
        <v>41.12</v>
      </c>
      <c r="CP75">
        <f ca="1"/>
        <v>4.28</v>
      </c>
      <c r="CQ75">
        <f ca="1"/>
        <v>1.05</v>
      </c>
      <c r="CR75">
        <f ca="1"/>
        <v>15098.4</v>
      </c>
    </row>
    <row r="76" spans="52:96">
      <c r="AZ76" s="175"/>
      <c r="BA76" s="37"/>
      <c r="BB76" s="37"/>
      <c r="BC76" s="37"/>
      <c r="BD76" s="37"/>
      <c r="BE76" s="37"/>
      <c r="BF76" s="37"/>
      <c r="BG76" s="37"/>
      <c r="BH76" s="37"/>
      <c r="BI76" s="37"/>
      <c r="BJ76" s="37"/>
      <c r="BK76" s="37"/>
      <c r="BL76" s="37"/>
      <c r="BM76" s="37"/>
      <c r="BN76" s="37"/>
      <c r="BO76" s="37"/>
      <c r="BP76" s="37"/>
      <c r="BQ76" s="37"/>
      <c r="BR76" s="37"/>
      <c r="BS76" s="37"/>
      <c r="BT76" s="37"/>
      <c r="BU76" s="37"/>
      <c r="BZ76" s="177">
        <f ca="1"/>
        <v>44265</v>
      </c>
      <c r="CA76" t="str">
        <f ca="1"/>
        <v>NIFTY 50</v>
      </c>
      <c r="CB76" t="str">
        <f ca="1"/>
        <v>IN</v>
      </c>
      <c r="CC76" t="str">
        <f ca="1"/>
        <v/>
      </c>
      <c r="CD76">
        <f ca="1"/>
        <v>15202.15</v>
      </c>
      <c r="CE76">
        <f ca="1"/>
        <v>15218.45</v>
      </c>
      <c r="CF76">
        <f ca="1"/>
        <v>15100.85</v>
      </c>
      <c r="CG76" t="str">
        <f ca="1"/>
        <v/>
      </c>
      <c r="CH76">
        <f ca="1"/>
        <v>15174.8</v>
      </c>
      <c r="CI76" t="str">
        <f ca="1"/>
        <v/>
      </c>
      <c r="CJ76">
        <f ca="1"/>
        <v>404585756</v>
      </c>
      <c r="CK76">
        <f ca="1"/>
        <v>256033200000</v>
      </c>
      <c r="CL76" t="str">
        <f ca="1"/>
        <v/>
      </c>
      <c r="CM76" t="str">
        <f ca="1"/>
        <v/>
      </c>
      <c r="CN76" t="str">
        <f ca="1"/>
        <v/>
      </c>
      <c r="CO76">
        <f ca="1"/>
        <v>41.33</v>
      </c>
      <c r="CP76">
        <f ca="1"/>
        <v>4.3</v>
      </c>
      <c r="CQ76">
        <f ca="1"/>
        <v>1.05</v>
      </c>
      <c r="CR76">
        <f ca="1"/>
        <v>15174.8</v>
      </c>
    </row>
    <row r="77" spans="52:96">
      <c r="AZ77" s="175"/>
      <c r="BA77" s="37"/>
      <c r="BB77" s="37"/>
      <c r="BC77" s="37"/>
      <c r="BD77" s="37"/>
      <c r="BE77" s="37"/>
      <c r="BF77" s="37"/>
      <c r="BG77" s="37"/>
      <c r="BH77" s="37"/>
      <c r="BI77" s="37"/>
      <c r="BJ77" s="37"/>
      <c r="BK77" s="37"/>
      <c r="BL77" s="37"/>
      <c r="BM77" s="37"/>
      <c r="BN77" s="37"/>
      <c r="BO77" s="37"/>
      <c r="BP77" s="37"/>
      <c r="BQ77" s="37"/>
      <c r="BR77" s="37"/>
      <c r="BS77" s="37"/>
      <c r="BT77" s="37"/>
      <c r="BU77" s="37"/>
      <c r="BZ77" s="177">
        <f ca="1"/>
        <v>44267</v>
      </c>
      <c r="CA77" t="str">
        <f ca="1"/>
        <v>NIFTY 50</v>
      </c>
      <c r="CB77" t="str">
        <f ca="1"/>
        <v>IN</v>
      </c>
      <c r="CC77" t="str">
        <f ca="1"/>
        <v/>
      </c>
      <c r="CD77">
        <f ca="1"/>
        <v>15321.15</v>
      </c>
      <c r="CE77">
        <f ca="1"/>
        <v>15336.3</v>
      </c>
      <c r="CF77">
        <f ca="1"/>
        <v>14953.6</v>
      </c>
      <c r="CG77" t="str">
        <f ca="1"/>
        <v/>
      </c>
      <c r="CH77">
        <f ca="1"/>
        <v>15030.95</v>
      </c>
      <c r="CI77" t="str">
        <f ca="1"/>
        <v/>
      </c>
      <c r="CJ77">
        <f ca="1"/>
        <v>493238854</v>
      </c>
      <c r="CK77">
        <f ca="1"/>
        <v>321959600000</v>
      </c>
      <c r="CL77" t="str">
        <f ca="1"/>
        <v/>
      </c>
      <c r="CM77" t="str">
        <f ca="1"/>
        <v/>
      </c>
      <c r="CN77" t="str">
        <f ca="1"/>
        <v/>
      </c>
      <c r="CO77">
        <f ca="1"/>
        <v>40.94</v>
      </c>
      <c r="CP77">
        <f ca="1"/>
        <v>4.26</v>
      </c>
      <c r="CQ77">
        <f ca="1"/>
        <v>1.06</v>
      </c>
      <c r="CR77">
        <f ca="1"/>
        <v>15030.95</v>
      </c>
    </row>
    <row r="78" spans="52:96">
      <c r="BZ78" s="177">
        <f ca="1"/>
        <v>44270</v>
      </c>
      <c r="CA78" t="str">
        <f ca="1"/>
        <v>NIFTY 50</v>
      </c>
      <c r="CB78" t="str">
        <f ca="1"/>
        <v>IN</v>
      </c>
      <c r="CC78" t="str">
        <f ca="1"/>
        <v/>
      </c>
      <c r="CD78">
        <f ca="1"/>
        <v>15048.4</v>
      </c>
      <c r="CE78">
        <f ca="1"/>
        <v>15048.4</v>
      </c>
      <c r="CF78">
        <f ca="1"/>
        <v>14745.85</v>
      </c>
      <c r="CG78" t="str">
        <f ca="1"/>
        <v/>
      </c>
      <c r="CH78">
        <f ca="1"/>
        <v>14929.5</v>
      </c>
      <c r="CI78" t="str">
        <f ca="1"/>
        <v/>
      </c>
      <c r="CJ78">
        <f ca="1"/>
        <v>467473367</v>
      </c>
      <c r="CK78">
        <f ca="1"/>
        <v>281180000000</v>
      </c>
      <c r="CL78" t="str">
        <f ca="1"/>
        <v/>
      </c>
      <c r="CM78" t="str">
        <f ca="1"/>
        <v/>
      </c>
      <c r="CN78" t="str">
        <f ca="1"/>
        <v/>
      </c>
      <c r="CO78">
        <f ca="1"/>
        <v>40.659999999999997</v>
      </c>
      <c r="CP78">
        <f ca="1"/>
        <v>4.2300000000000004</v>
      </c>
      <c r="CQ78">
        <f ca="1"/>
        <v>1.06</v>
      </c>
      <c r="CR78">
        <f ca="1"/>
        <v>14929.5</v>
      </c>
    </row>
    <row r="79" spans="52:96">
      <c r="BZ79" s="177">
        <f ca="1"/>
        <v>44271</v>
      </c>
      <c r="CA79" t="str">
        <f ca="1"/>
        <v>NIFTY 50</v>
      </c>
      <c r="CB79" t="str">
        <f ca="1"/>
        <v>IN</v>
      </c>
      <c r="CC79" t="str">
        <f ca="1"/>
        <v/>
      </c>
      <c r="CD79">
        <f ca="1"/>
        <v>14996.1</v>
      </c>
      <c r="CE79">
        <f ca="1"/>
        <v>15051.6</v>
      </c>
      <c r="CF79">
        <f ca="1"/>
        <v>14890.65</v>
      </c>
      <c r="CG79" t="str">
        <f ca="1"/>
        <v/>
      </c>
      <c r="CH79">
        <f ca="1"/>
        <v>14910.45</v>
      </c>
      <c r="CI79" t="str">
        <f ca="1"/>
        <v/>
      </c>
      <c r="CJ79">
        <f ca="1"/>
        <v>437651327</v>
      </c>
      <c r="CK79">
        <f ca="1"/>
        <v>279750700000</v>
      </c>
      <c r="CL79" t="str">
        <f ca="1"/>
        <v/>
      </c>
      <c r="CM79" t="str">
        <f ca="1"/>
        <v/>
      </c>
      <c r="CN79" t="str">
        <f ca="1"/>
        <v/>
      </c>
      <c r="CO79">
        <f ca="1"/>
        <v>40.61</v>
      </c>
      <c r="CP79">
        <f ca="1"/>
        <v>4.2300000000000004</v>
      </c>
      <c r="CQ79">
        <f ca="1"/>
        <v>1.07</v>
      </c>
      <c r="CR79">
        <f ca="1"/>
        <v>14910.45</v>
      </c>
    </row>
    <row r="80" spans="52:96">
      <c r="BZ80" s="177">
        <f ca="1"/>
        <v>44272</v>
      </c>
      <c r="CA80" t="str">
        <f ca="1"/>
        <v>NIFTY 50</v>
      </c>
      <c r="CB80" t="str">
        <f ca="1"/>
        <v>IN</v>
      </c>
      <c r="CC80" t="str">
        <f ca="1"/>
        <v/>
      </c>
      <c r="CD80">
        <f ca="1"/>
        <v>14946.55</v>
      </c>
      <c r="CE80">
        <f ca="1"/>
        <v>14956.55</v>
      </c>
      <c r="CF80">
        <f ca="1"/>
        <v>14696.05</v>
      </c>
      <c r="CG80" t="str">
        <f ca="1"/>
        <v/>
      </c>
      <c r="CH80">
        <f ca="1"/>
        <v>14721.3</v>
      </c>
      <c r="CI80" t="str">
        <f ca="1"/>
        <v/>
      </c>
      <c r="CJ80">
        <f ca="1"/>
        <v>479352147</v>
      </c>
      <c r="CK80">
        <f ca="1"/>
        <v>279835000000</v>
      </c>
      <c r="CL80" t="str">
        <f ca="1"/>
        <v/>
      </c>
      <c r="CM80" t="str">
        <f ca="1"/>
        <v/>
      </c>
      <c r="CN80" t="str">
        <f ca="1"/>
        <v/>
      </c>
      <c r="CO80">
        <f ca="1"/>
        <v>40.1</v>
      </c>
      <c r="CP80">
        <f ca="1"/>
        <v>4.17</v>
      </c>
      <c r="CQ80">
        <f ca="1"/>
        <v>1.08</v>
      </c>
      <c r="CR80">
        <f ca="1"/>
        <v>14721.3</v>
      </c>
    </row>
    <row r="81" spans="78:96">
      <c r="BZ81" s="177">
        <f ca="1"/>
        <v>44273</v>
      </c>
      <c r="CA81" t="str">
        <f ca="1"/>
        <v>NIFTY 50</v>
      </c>
      <c r="CB81" t="str">
        <f ca="1"/>
        <v>IN</v>
      </c>
      <c r="CC81" t="str">
        <f ca="1"/>
        <v/>
      </c>
      <c r="CD81">
        <f ca="1"/>
        <v>14855.5</v>
      </c>
      <c r="CE81">
        <f ca="1"/>
        <v>14875.2</v>
      </c>
      <c r="CF81">
        <f ca="1"/>
        <v>14478.6</v>
      </c>
      <c r="CG81" t="str">
        <f ca="1"/>
        <v/>
      </c>
      <c r="CH81">
        <f ca="1"/>
        <v>14557.85</v>
      </c>
      <c r="CI81" t="str">
        <f ca="1"/>
        <v/>
      </c>
      <c r="CJ81">
        <f ca="1"/>
        <v>542216908</v>
      </c>
      <c r="CK81">
        <f ca="1"/>
        <v>313397100000</v>
      </c>
      <c r="CL81" t="str">
        <f ca="1"/>
        <v/>
      </c>
      <c r="CM81" t="str">
        <f ca="1"/>
        <v/>
      </c>
      <c r="CN81" t="str">
        <f ca="1"/>
        <v/>
      </c>
      <c r="CO81">
        <f ca="1"/>
        <v>39.65</v>
      </c>
      <c r="CP81">
        <f ca="1"/>
        <v>4.13</v>
      </c>
      <c r="CQ81">
        <f ca="1"/>
        <v>1.0900000000000001</v>
      </c>
      <c r="CR81">
        <f ca="1"/>
        <v>14557.85</v>
      </c>
    </row>
    <row r="82" spans="78:96">
      <c r="BZ82" s="177">
        <f ca="1"/>
        <v>44274</v>
      </c>
      <c r="CA82" t="str">
        <f ca="1"/>
        <v>NIFTY 50</v>
      </c>
      <c r="CB82" t="str">
        <f ca="1"/>
        <v>IN</v>
      </c>
      <c r="CC82" t="str">
        <f ca="1"/>
        <v/>
      </c>
      <c r="CD82">
        <f ca="1"/>
        <v>14471.15</v>
      </c>
      <c r="CE82">
        <f ca="1"/>
        <v>14788.25</v>
      </c>
      <c r="CF82">
        <f ca="1"/>
        <v>14350.1</v>
      </c>
      <c r="CG82" t="str">
        <f ca="1"/>
        <v/>
      </c>
      <c r="CH82">
        <f ca="1"/>
        <v>14744</v>
      </c>
      <c r="CI82" t="str">
        <f ca="1"/>
        <v/>
      </c>
      <c r="CJ82">
        <f ca="1"/>
        <v>919178208</v>
      </c>
      <c r="CK82">
        <f ca="1"/>
        <v>490112699999.99994</v>
      </c>
      <c r="CL82" t="str">
        <f ca="1"/>
        <v/>
      </c>
      <c r="CM82" t="str">
        <f ca="1"/>
        <v/>
      </c>
      <c r="CN82" t="str">
        <f ca="1"/>
        <v/>
      </c>
      <c r="CO82">
        <f ca="1"/>
        <v>40.159999999999997</v>
      </c>
      <c r="CP82">
        <f ca="1"/>
        <v>4.18</v>
      </c>
      <c r="CQ82">
        <f ca="1"/>
        <v>1.08</v>
      </c>
      <c r="CR82">
        <f ca="1"/>
        <v>14744</v>
      </c>
    </row>
    <row r="83" spans="78:96">
      <c r="BZ83" s="177">
        <f ca="1"/>
        <v>44277</v>
      </c>
      <c r="CA83" t="str">
        <f ca="1"/>
        <v>NIFTY 50</v>
      </c>
      <c r="CB83" t="str">
        <f ca="1"/>
        <v>IN</v>
      </c>
      <c r="CC83" t="str">
        <f ca="1"/>
        <v/>
      </c>
      <c r="CD83">
        <f ca="1"/>
        <v>14736.3</v>
      </c>
      <c r="CE83">
        <f ca="1"/>
        <v>14763.9</v>
      </c>
      <c r="CF83">
        <f ca="1"/>
        <v>14597.85</v>
      </c>
      <c r="CG83" t="str">
        <f ca="1"/>
        <v/>
      </c>
      <c r="CH83">
        <f ca="1"/>
        <v>14736.4</v>
      </c>
      <c r="CI83" t="str">
        <f ca="1"/>
        <v/>
      </c>
      <c r="CJ83">
        <f ca="1"/>
        <v>458997059</v>
      </c>
      <c r="CK83">
        <f ca="1"/>
        <v>273450200000</v>
      </c>
      <c r="CL83" t="str">
        <f ca="1"/>
        <v/>
      </c>
      <c r="CM83" t="str">
        <f ca="1"/>
        <v/>
      </c>
      <c r="CN83" t="str">
        <f ca="1"/>
        <v/>
      </c>
      <c r="CO83">
        <f ca="1"/>
        <v>40.14</v>
      </c>
      <c r="CP83">
        <f ca="1"/>
        <v>4.18</v>
      </c>
      <c r="CQ83">
        <f ca="1"/>
        <v>1.08</v>
      </c>
      <c r="CR83">
        <f ca="1"/>
        <v>14736.4</v>
      </c>
    </row>
    <row r="84" spans="78:96">
      <c r="BZ84" s="177">
        <f ca="1"/>
        <v>44278</v>
      </c>
      <c r="CA84" t="str">
        <f ca="1"/>
        <v>NIFTY 50</v>
      </c>
      <c r="CB84" t="str">
        <f ca="1"/>
        <v>IN</v>
      </c>
      <c r="CC84" t="str">
        <f ca="1"/>
        <v/>
      </c>
      <c r="CD84">
        <f ca="1"/>
        <v>14768.55</v>
      </c>
      <c r="CE84">
        <f ca="1"/>
        <v>14878.6</v>
      </c>
      <c r="CF84">
        <f ca="1"/>
        <v>14707</v>
      </c>
      <c r="CG84" t="str">
        <f ca="1"/>
        <v/>
      </c>
      <c r="CH84">
        <f ca="1"/>
        <v>14814.75</v>
      </c>
      <c r="CI84" t="str">
        <f ca="1"/>
        <v/>
      </c>
      <c r="CJ84">
        <f ca="1"/>
        <v>474150088</v>
      </c>
      <c r="CK84">
        <f ca="1"/>
        <v>303220900000</v>
      </c>
      <c r="CL84" t="str">
        <f ca="1"/>
        <v/>
      </c>
      <c r="CM84" t="str">
        <f ca="1"/>
        <v/>
      </c>
      <c r="CN84" t="str">
        <f ca="1"/>
        <v/>
      </c>
      <c r="CO84">
        <f ca="1"/>
        <v>40.35</v>
      </c>
      <c r="CP84">
        <f ca="1"/>
        <v>4.2</v>
      </c>
      <c r="CQ84">
        <f ca="1"/>
        <v>1.07</v>
      </c>
      <c r="CR84">
        <f ca="1"/>
        <v>14814.75</v>
      </c>
    </row>
    <row r="85" spans="78:96">
      <c r="BZ85" s="177">
        <f ca="1"/>
        <v>44279</v>
      </c>
      <c r="CA85" t="str">
        <f ca="1"/>
        <v>NIFTY 50</v>
      </c>
      <c r="CB85" t="str">
        <f ca="1"/>
        <v>IN</v>
      </c>
      <c r="CC85" t="str">
        <f ca="1"/>
        <v/>
      </c>
      <c r="CD85">
        <f ca="1"/>
        <v>14712.45</v>
      </c>
      <c r="CE85">
        <f ca="1"/>
        <v>14752.35</v>
      </c>
      <c r="CF85">
        <f ca="1"/>
        <v>14535</v>
      </c>
      <c r="CG85" t="str">
        <f ca="1"/>
        <v/>
      </c>
      <c r="CH85">
        <f ca="1"/>
        <v>14549.4</v>
      </c>
      <c r="CI85" t="str">
        <f ca="1"/>
        <v/>
      </c>
      <c r="CJ85">
        <f ca="1"/>
        <v>456403503</v>
      </c>
      <c r="CK85">
        <f ca="1"/>
        <v>278689300000</v>
      </c>
      <c r="CL85" t="str">
        <f ca="1"/>
        <v/>
      </c>
      <c r="CM85" t="str">
        <f ca="1"/>
        <v/>
      </c>
      <c r="CN85" t="str">
        <f ca="1"/>
        <v/>
      </c>
      <c r="CO85">
        <f ca="1"/>
        <v>39.630000000000003</v>
      </c>
      <c r="CP85">
        <f ca="1"/>
        <v>4.12</v>
      </c>
      <c r="CQ85">
        <f ca="1"/>
        <v>1.0900000000000001</v>
      </c>
      <c r="CR85">
        <f ca="1"/>
        <v>14549.4</v>
      </c>
    </row>
    <row r="86" spans="78:96">
      <c r="BZ86" s="177">
        <f ca="1"/>
        <v>44280</v>
      </c>
      <c r="CA86" t="str">
        <f ca="1"/>
        <v>NIFTY 50</v>
      </c>
      <c r="CB86" t="str">
        <f ca="1"/>
        <v>IN</v>
      </c>
      <c r="CC86" t="str">
        <f ca="1"/>
        <v/>
      </c>
      <c r="CD86">
        <f ca="1"/>
        <v>14570.9</v>
      </c>
      <c r="CE86">
        <f ca="1"/>
        <v>14575.6</v>
      </c>
      <c r="CF86">
        <f ca="1"/>
        <v>14264.4</v>
      </c>
      <c r="CG86" t="str">
        <f ca="1"/>
        <v/>
      </c>
      <c r="CH86">
        <f ca="1"/>
        <v>14324.9</v>
      </c>
      <c r="CI86" t="str">
        <f ca="1"/>
        <v/>
      </c>
      <c r="CJ86">
        <f ca="1"/>
        <v>606820996</v>
      </c>
      <c r="CK86">
        <f ca="1"/>
        <v>353502200000</v>
      </c>
      <c r="CL86" t="str">
        <f ca="1"/>
        <v/>
      </c>
      <c r="CM86" t="str">
        <f ca="1"/>
        <v/>
      </c>
      <c r="CN86" t="str">
        <f ca="1"/>
        <v/>
      </c>
      <c r="CO86">
        <f ca="1"/>
        <v>39.020000000000003</v>
      </c>
      <c r="CP86">
        <f ca="1"/>
        <v>4.0599999999999996</v>
      </c>
      <c r="CQ86">
        <f ca="1"/>
        <v>1.1100000000000001</v>
      </c>
      <c r="CR86">
        <f ca="1"/>
        <v>14324.9</v>
      </c>
    </row>
    <row r="87" spans="78:96">
      <c r="BZ87" s="177">
        <f ca="1"/>
        <v>44281</v>
      </c>
      <c r="CA87" t="str">
        <f ca="1"/>
        <v>NIFTY 50</v>
      </c>
      <c r="CB87" t="str">
        <f ca="1"/>
        <v>IN</v>
      </c>
      <c r="CC87" t="str">
        <f ca="1"/>
        <v/>
      </c>
      <c r="CD87">
        <f ca="1"/>
        <v>14506.3</v>
      </c>
      <c r="CE87">
        <f ca="1"/>
        <v>14572.9</v>
      </c>
      <c r="CF87">
        <f ca="1"/>
        <v>14414.25</v>
      </c>
      <c r="CG87" t="str">
        <f ca="1"/>
        <v/>
      </c>
      <c r="CH87">
        <f ca="1"/>
        <v>14507.3</v>
      </c>
      <c r="CI87" t="str">
        <f ca="1"/>
        <v/>
      </c>
      <c r="CJ87">
        <f ca="1"/>
        <v>481000845</v>
      </c>
      <c r="CK87">
        <f ca="1"/>
        <v>294234500000</v>
      </c>
      <c r="CL87" t="str">
        <f ca="1"/>
        <v/>
      </c>
      <c r="CM87" t="str">
        <f ca="1"/>
        <v/>
      </c>
      <c r="CN87" t="str">
        <f ca="1"/>
        <v/>
      </c>
      <c r="CO87">
        <f ca="1"/>
        <v>39.51</v>
      </c>
      <c r="CP87">
        <f ca="1"/>
        <v>4.1100000000000003</v>
      </c>
      <c r="CQ87">
        <f ca="1"/>
        <v>1.0900000000000001</v>
      </c>
      <c r="CR87">
        <f ca="1"/>
        <v>14507.3</v>
      </c>
    </row>
    <row r="88" spans="78:96">
      <c r="BZ88" s="177">
        <f ca="1"/>
        <v>44285</v>
      </c>
      <c r="CA88" t="str">
        <f ca="1"/>
        <v>NIFTY 50</v>
      </c>
      <c r="CB88" t="str">
        <f ca="1"/>
        <v>IN</v>
      </c>
      <c r="CC88" t="str">
        <f ca="1"/>
        <v/>
      </c>
      <c r="CD88">
        <f ca="1"/>
        <v>14628.5</v>
      </c>
      <c r="CE88">
        <f ca="1"/>
        <v>14876.3</v>
      </c>
      <c r="CF88">
        <f ca="1"/>
        <v>14617.6</v>
      </c>
      <c r="CG88" t="str">
        <f ca="1"/>
        <v/>
      </c>
      <c r="CH88">
        <f ca="1"/>
        <v>14845.1</v>
      </c>
      <c r="CI88" t="str">
        <f ca="1"/>
        <v/>
      </c>
      <c r="CJ88">
        <f ca="1"/>
        <v>594520567</v>
      </c>
      <c r="CK88">
        <f ca="1"/>
        <v>351179300000</v>
      </c>
      <c r="CL88" t="str">
        <f ca="1"/>
        <v/>
      </c>
      <c r="CM88" t="str">
        <f ca="1"/>
        <v/>
      </c>
      <c r="CN88" t="str">
        <f ca="1"/>
        <v/>
      </c>
      <c r="CO88">
        <f ca="1"/>
        <v>40.43</v>
      </c>
      <c r="CP88">
        <f ca="1"/>
        <v>4.21</v>
      </c>
      <c r="CQ88">
        <f ca="1"/>
        <v>1.07</v>
      </c>
      <c r="CR88">
        <f ca="1"/>
        <v>14845.1</v>
      </c>
    </row>
    <row r="89" spans="78:96">
      <c r="BZ89" s="177">
        <f ca="1"/>
        <v>44286</v>
      </c>
      <c r="CA89" t="str">
        <f ca="1"/>
        <v>NIFTY 50</v>
      </c>
      <c r="CB89" t="str">
        <f ca="1"/>
        <v>IN</v>
      </c>
      <c r="CC89" t="str">
        <f ca="1"/>
        <v/>
      </c>
      <c r="CD89">
        <f ca="1"/>
        <v>14811.85</v>
      </c>
      <c r="CE89">
        <f ca="1"/>
        <v>14813.75</v>
      </c>
      <c r="CF89">
        <f ca="1"/>
        <v>14670.25</v>
      </c>
      <c r="CG89" t="str">
        <f ca="1"/>
        <v/>
      </c>
      <c r="CH89">
        <f ca="1"/>
        <v>14690.7</v>
      </c>
      <c r="CI89" t="str">
        <f ca="1"/>
        <v/>
      </c>
      <c r="CJ89">
        <f ca="1"/>
        <v>436874691</v>
      </c>
      <c r="CK89">
        <f ca="1"/>
        <v>297418300000</v>
      </c>
      <c r="CL89" t="str">
        <f ca="1"/>
        <v/>
      </c>
      <c r="CM89" t="str">
        <f ca="1"/>
        <v/>
      </c>
      <c r="CN89" t="str">
        <f ca="1"/>
        <v/>
      </c>
      <c r="CO89">
        <f ca="1"/>
        <v>33.200000000000003</v>
      </c>
      <c r="CP89">
        <f ca="1"/>
        <v>4.2</v>
      </c>
      <c r="CQ89">
        <f ca="1"/>
        <v>0.96</v>
      </c>
      <c r="CR89">
        <f ca="1"/>
        <v>14690.7</v>
      </c>
    </row>
    <row r="90" spans="78:96">
      <c r="BZ90" s="177">
        <f ca="1"/>
        <v>44287</v>
      </c>
      <c r="CA90" t="str">
        <f ca="1"/>
        <v>NIFTY 50</v>
      </c>
      <c r="CB90" t="str">
        <f ca="1"/>
        <v>IN</v>
      </c>
      <c r="CC90" t="str">
        <f ca="1"/>
        <v/>
      </c>
      <c r="CD90">
        <f ca="1"/>
        <v>14798.4</v>
      </c>
      <c r="CE90">
        <f ca="1"/>
        <v>14883.2</v>
      </c>
      <c r="CF90">
        <f ca="1"/>
        <v>14692.45</v>
      </c>
      <c r="CG90" t="str">
        <f ca="1"/>
        <v/>
      </c>
      <c r="CH90">
        <f ca="1"/>
        <v>14867.35</v>
      </c>
      <c r="CI90" t="str">
        <f ca="1"/>
        <v/>
      </c>
      <c r="CJ90">
        <f ca="1"/>
        <v>430028476</v>
      </c>
      <c r="CK90">
        <f ca="1"/>
        <v>295852300000</v>
      </c>
      <c r="CL90" t="str">
        <f ca="1"/>
        <v/>
      </c>
      <c r="CM90" t="str">
        <f ca="1"/>
        <v/>
      </c>
      <c r="CN90" t="str">
        <f ca="1"/>
        <v/>
      </c>
      <c r="CO90">
        <f ca="1"/>
        <v>33.6</v>
      </c>
      <c r="CP90">
        <f ca="1"/>
        <v>4.25</v>
      </c>
      <c r="CQ90">
        <f ca="1"/>
        <v>0.95</v>
      </c>
      <c r="CR90">
        <f ca="1"/>
        <v>14867.35</v>
      </c>
    </row>
    <row r="91" spans="78:96">
      <c r="BZ91" s="177">
        <f ca="1"/>
        <v>44291</v>
      </c>
      <c r="CA91" t="str">
        <f ca="1"/>
        <v>NIFTY 50</v>
      </c>
      <c r="CB91" t="str">
        <f ca="1"/>
        <v>IN</v>
      </c>
      <c r="CC91" t="str">
        <f ca="1"/>
        <v/>
      </c>
      <c r="CD91">
        <f ca="1"/>
        <v>14837.7</v>
      </c>
      <c r="CE91">
        <f ca="1"/>
        <v>14849.85</v>
      </c>
      <c r="CF91">
        <f ca="1"/>
        <v>14459.5</v>
      </c>
      <c r="CG91" t="str">
        <f ca="1"/>
        <v/>
      </c>
      <c r="CH91">
        <f ca="1"/>
        <v>14637.8</v>
      </c>
      <c r="CI91" t="str">
        <f ca="1"/>
        <v/>
      </c>
      <c r="CJ91">
        <f ca="1"/>
        <v>500476690</v>
      </c>
      <c r="CK91">
        <f ca="1"/>
        <v>338853900000</v>
      </c>
      <c r="CL91" t="str">
        <f ca="1"/>
        <v/>
      </c>
      <c r="CM91" t="str">
        <f ca="1"/>
        <v/>
      </c>
      <c r="CN91" t="str">
        <f ca="1"/>
        <v/>
      </c>
      <c r="CO91">
        <f ca="1"/>
        <v>33.08</v>
      </c>
      <c r="CP91">
        <f ca="1"/>
        <v>4.1900000000000004</v>
      </c>
      <c r="CQ91">
        <f ca="1"/>
        <v>0.97</v>
      </c>
      <c r="CR91">
        <f ca="1"/>
        <v>14637.8</v>
      </c>
    </row>
    <row r="92" spans="78:96">
      <c r="BZ92" s="177">
        <f ca="1"/>
        <v>44292</v>
      </c>
      <c r="CA92" t="str">
        <f ca="1"/>
        <v>NIFTY 50</v>
      </c>
      <c r="CB92" t="str">
        <f ca="1"/>
        <v>IN</v>
      </c>
      <c r="CC92" t="str">
        <f ca="1"/>
        <v/>
      </c>
      <c r="CD92">
        <f ca="1"/>
        <v>14737</v>
      </c>
      <c r="CE92">
        <f ca="1"/>
        <v>14779.1</v>
      </c>
      <c r="CF92">
        <f ca="1"/>
        <v>14573.9</v>
      </c>
      <c r="CG92" t="str">
        <f ca="1"/>
        <v/>
      </c>
      <c r="CH92">
        <f ca="1"/>
        <v>14683.5</v>
      </c>
      <c r="CI92" t="str">
        <f ca="1"/>
        <v/>
      </c>
      <c r="CJ92">
        <f ca="1"/>
        <v>474211156</v>
      </c>
      <c r="CK92">
        <f ca="1"/>
        <v>318859700000</v>
      </c>
      <c r="CL92" t="str">
        <f ca="1"/>
        <v/>
      </c>
      <c r="CM92" t="str">
        <f ca="1"/>
        <v/>
      </c>
      <c r="CN92" t="str">
        <f ca="1"/>
        <v/>
      </c>
      <c r="CO92">
        <f ca="1"/>
        <v>33.18</v>
      </c>
      <c r="CP92">
        <f ca="1"/>
        <v>4.2</v>
      </c>
      <c r="CQ92">
        <f ca="1"/>
        <v>0.96</v>
      </c>
      <c r="CR92">
        <f ca="1"/>
        <v>14683.5</v>
      </c>
    </row>
    <row r="93" spans="78:96">
      <c r="BZ93" s="177">
        <f ca="1"/>
        <v>44293</v>
      </c>
      <c r="CA93" t="str">
        <f ca="1"/>
        <v>NIFTY 50</v>
      </c>
      <c r="CB93" t="str">
        <f ca="1"/>
        <v>IN</v>
      </c>
      <c r="CC93" t="str">
        <f ca="1"/>
        <v/>
      </c>
      <c r="CD93">
        <f ca="1"/>
        <v>14716.45</v>
      </c>
      <c r="CE93">
        <f ca="1"/>
        <v>14879.8</v>
      </c>
      <c r="CF93">
        <f ca="1"/>
        <v>14649.85</v>
      </c>
      <c r="CG93" t="str">
        <f ca="1"/>
        <v/>
      </c>
      <c r="CH93">
        <f ca="1"/>
        <v>14819.05</v>
      </c>
      <c r="CI93" t="str">
        <f ca="1"/>
        <v/>
      </c>
      <c r="CJ93">
        <f ca="1"/>
        <v>476382016</v>
      </c>
      <c r="CK93">
        <f ca="1"/>
        <v>351849600000</v>
      </c>
      <c r="CL93" t="str">
        <f ca="1"/>
        <v/>
      </c>
      <c r="CM93" t="str">
        <f ca="1"/>
        <v/>
      </c>
      <c r="CN93" t="str">
        <f ca="1"/>
        <v/>
      </c>
      <c r="CO93">
        <f ca="1"/>
        <v>33.49</v>
      </c>
      <c r="CP93">
        <f ca="1"/>
        <v>4.24</v>
      </c>
      <c r="CQ93">
        <f ca="1"/>
        <v>0.95</v>
      </c>
      <c r="CR93">
        <f ca="1"/>
        <v>14819.05</v>
      </c>
    </row>
    <row r="94" spans="78:96">
      <c r="BZ94" s="177">
        <f ca="1"/>
        <v>44294</v>
      </c>
      <c r="CA94" t="str">
        <f ca="1"/>
        <v>NIFTY 50</v>
      </c>
      <c r="CB94" t="str">
        <f ca="1"/>
        <v>IN</v>
      </c>
      <c r="CC94" t="str">
        <f ca="1"/>
        <v/>
      </c>
      <c r="CD94">
        <f ca="1"/>
        <v>14875.65</v>
      </c>
      <c r="CE94">
        <f ca="1"/>
        <v>14984.15</v>
      </c>
      <c r="CF94">
        <f ca="1"/>
        <v>14821.1</v>
      </c>
      <c r="CG94" t="str">
        <f ca="1"/>
        <v/>
      </c>
      <c r="CH94">
        <f ca="1"/>
        <v>14873.8</v>
      </c>
      <c r="CI94" t="str">
        <f ca="1"/>
        <v/>
      </c>
      <c r="CJ94">
        <f ca="1"/>
        <v>503728173</v>
      </c>
      <c r="CK94">
        <f ca="1"/>
        <v>344445600000</v>
      </c>
      <c r="CL94" t="str">
        <f ca="1"/>
        <v/>
      </c>
      <c r="CM94" t="str">
        <f ca="1"/>
        <v/>
      </c>
      <c r="CN94" t="str">
        <f ca="1"/>
        <v/>
      </c>
      <c r="CO94">
        <f ca="1"/>
        <v>33.61</v>
      </c>
      <c r="CP94">
        <f ca="1"/>
        <v>4.25</v>
      </c>
      <c r="CQ94">
        <f ca="1"/>
        <v>0.96</v>
      </c>
      <c r="CR94">
        <f ca="1"/>
        <v>14873.8</v>
      </c>
    </row>
    <row r="95" spans="78:96">
      <c r="BZ95" s="177">
        <f ca="1"/>
        <v>44295</v>
      </c>
      <c r="CA95" t="str">
        <f ca="1"/>
        <v>NIFTY 50</v>
      </c>
      <c r="CB95" t="str">
        <f ca="1"/>
        <v>IN</v>
      </c>
      <c r="CC95" t="str">
        <f ca="1"/>
        <v/>
      </c>
      <c r="CD95">
        <f ca="1"/>
        <v>14882.65</v>
      </c>
      <c r="CE95">
        <f ca="1"/>
        <v>14918.45</v>
      </c>
      <c r="CF95">
        <f ca="1"/>
        <v>14785.65</v>
      </c>
      <c r="CG95" t="str">
        <f ca="1"/>
        <v/>
      </c>
      <c r="CH95">
        <f ca="1"/>
        <v>14834.85</v>
      </c>
      <c r="CI95" t="str">
        <f ca="1"/>
        <v/>
      </c>
      <c r="CJ95">
        <f ca="1"/>
        <v>498347599</v>
      </c>
      <c r="CK95">
        <f ca="1"/>
        <v>350103600000</v>
      </c>
      <c r="CL95" t="str">
        <f ca="1"/>
        <v/>
      </c>
      <c r="CM95" t="str">
        <f ca="1"/>
        <v/>
      </c>
      <c r="CN95" t="str">
        <f ca="1"/>
        <v/>
      </c>
      <c r="CO95">
        <f ca="1"/>
        <v>33.53</v>
      </c>
      <c r="CP95">
        <f ca="1"/>
        <v>4.24</v>
      </c>
      <c r="CQ95">
        <f ca="1"/>
        <v>0.97</v>
      </c>
      <c r="CR95">
        <f ca="1"/>
        <v>14834.85</v>
      </c>
    </row>
    <row r="96" spans="78:96">
      <c r="BZ96" s="177">
        <f ca="1"/>
        <v>44298</v>
      </c>
      <c r="CA96" t="str">
        <f ca="1"/>
        <v>NIFTY 50</v>
      </c>
      <c r="CB96" t="str">
        <f ca="1"/>
        <v>IN</v>
      </c>
      <c r="CC96" t="str">
        <f ca="1"/>
        <v/>
      </c>
      <c r="CD96">
        <f ca="1"/>
        <v>14644.65</v>
      </c>
      <c r="CE96">
        <f ca="1"/>
        <v>14652.5</v>
      </c>
      <c r="CF96">
        <f ca="1"/>
        <v>14248.7</v>
      </c>
      <c r="CG96" t="str">
        <f ca="1"/>
        <v/>
      </c>
      <c r="CH96">
        <f ca="1"/>
        <v>14310.8</v>
      </c>
      <c r="CI96" t="str">
        <f ca="1"/>
        <v/>
      </c>
      <c r="CJ96">
        <f ca="1"/>
        <v>638475842</v>
      </c>
      <c r="CK96">
        <f ca="1"/>
        <v>434332400000</v>
      </c>
      <c r="CL96" t="str">
        <f ca="1"/>
        <v/>
      </c>
      <c r="CM96" t="str">
        <f ca="1"/>
        <v/>
      </c>
      <c r="CN96" t="str">
        <f ca="1"/>
        <v/>
      </c>
      <c r="CO96">
        <f ca="1"/>
        <v>32.340000000000003</v>
      </c>
      <c r="CP96">
        <f ca="1"/>
        <v>4.09</v>
      </c>
      <c r="CQ96">
        <f ca="1"/>
        <v>1</v>
      </c>
      <c r="CR96">
        <f ca="1"/>
        <v>14310.8</v>
      </c>
    </row>
    <row r="97" spans="78:96">
      <c r="BZ97" s="177">
        <f ca="1"/>
        <v>44299</v>
      </c>
      <c r="CA97" t="str">
        <f ca="1"/>
        <v>NIFTY 50</v>
      </c>
      <c r="CB97" t="str">
        <f ca="1"/>
        <v>IN</v>
      </c>
      <c r="CC97" t="str">
        <f ca="1"/>
        <v/>
      </c>
      <c r="CD97">
        <f ca="1"/>
        <v>14364.9</v>
      </c>
      <c r="CE97">
        <f ca="1"/>
        <v>14528.9</v>
      </c>
      <c r="CF97">
        <f ca="1"/>
        <v>14274.9</v>
      </c>
      <c r="CG97" t="str">
        <f ca="1"/>
        <v/>
      </c>
      <c r="CH97">
        <f ca="1"/>
        <v>14504.8</v>
      </c>
      <c r="CI97" t="str">
        <f ca="1"/>
        <v/>
      </c>
      <c r="CJ97">
        <f ca="1"/>
        <v>588666016</v>
      </c>
      <c r="CK97">
        <f ca="1"/>
        <v>408465700000</v>
      </c>
      <c r="CL97" t="str">
        <f ca="1"/>
        <v/>
      </c>
      <c r="CM97" t="str">
        <f ca="1"/>
        <v/>
      </c>
      <c r="CN97" t="str">
        <f ca="1"/>
        <v/>
      </c>
      <c r="CO97">
        <f ca="1"/>
        <v>32.72</v>
      </c>
      <c r="CP97">
        <f ca="1"/>
        <v>4.1500000000000004</v>
      </c>
      <c r="CQ97">
        <f ca="1"/>
        <v>0.99</v>
      </c>
      <c r="CR97">
        <f ca="1"/>
        <v>14504.8</v>
      </c>
    </row>
    <row r="98" spans="78:96">
      <c r="BZ98" s="177">
        <f ca="1"/>
        <v>44301</v>
      </c>
      <c r="CA98" t="str">
        <f ca="1"/>
        <v>NIFTY 50</v>
      </c>
      <c r="CB98" t="str">
        <f ca="1"/>
        <v>IN</v>
      </c>
      <c r="CC98" t="str">
        <f ca="1"/>
        <v/>
      </c>
      <c r="CD98">
        <f ca="1"/>
        <v>14522.4</v>
      </c>
      <c r="CE98">
        <f ca="1"/>
        <v>14597.55</v>
      </c>
      <c r="CF98">
        <f ca="1"/>
        <v>14353.2</v>
      </c>
      <c r="CG98" t="str">
        <f ca="1"/>
        <v/>
      </c>
      <c r="CH98">
        <f ca="1"/>
        <v>14581.45</v>
      </c>
      <c r="CI98" t="str">
        <f ca="1"/>
        <v/>
      </c>
      <c r="CJ98">
        <f ca="1"/>
        <v>556851211</v>
      </c>
      <c r="CK98">
        <f ca="1"/>
        <v>401772500000</v>
      </c>
      <c r="CL98" t="str">
        <f ca="1"/>
        <v/>
      </c>
      <c r="CM98" t="str">
        <f ca="1"/>
        <v/>
      </c>
      <c r="CN98" t="str">
        <f ca="1"/>
        <v/>
      </c>
      <c r="CO98">
        <f ca="1"/>
        <v>32.78</v>
      </c>
      <c r="CP98">
        <f ca="1"/>
        <v>4.17</v>
      </c>
      <c r="CQ98">
        <f ca="1"/>
        <v>0.98</v>
      </c>
      <c r="CR98">
        <f ca="1"/>
        <v>14581.45</v>
      </c>
    </row>
    <row r="99" spans="78:96">
      <c r="BZ99" s="177">
        <f ca="1"/>
        <v>44302</v>
      </c>
      <c r="CA99" t="str">
        <f ca="1"/>
        <v>NIFTY 50</v>
      </c>
      <c r="CB99" t="str">
        <f ca="1"/>
        <v>IN</v>
      </c>
      <c r="CC99" t="str">
        <f ca="1"/>
        <v/>
      </c>
      <c r="CD99">
        <f ca="1"/>
        <v>14599.6</v>
      </c>
      <c r="CE99">
        <f ca="1"/>
        <v>14697.7</v>
      </c>
      <c r="CF99">
        <f ca="1"/>
        <v>14559</v>
      </c>
      <c r="CG99" t="str">
        <f ca="1"/>
        <v/>
      </c>
      <c r="CH99">
        <f ca="1"/>
        <v>14617.85</v>
      </c>
      <c r="CI99" t="str">
        <f ca="1"/>
        <v/>
      </c>
      <c r="CJ99">
        <f ca="1"/>
        <v>568568743</v>
      </c>
      <c r="CK99">
        <f ca="1"/>
        <v>366536500000</v>
      </c>
      <c r="CL99" t="str">
        <f ca="1"/>
        <v/>
      </c>
      <c r="CM99" t="str">
        <f ca="1"/>
        <v/>
      </c>
      <c r="CN99" t="str">
        <f ca="1"/>
        <v/>
      </c>
      <c r="CO99">
        <f ca="1"/>
        <v>32.840000000000003</v>
      </c>
      <c r="CP99">
        <f ca="1"/>
        <v>4.18</v>
      </c>
      <c r="CQ99">
        <f ca="1"/>
        <v>0.98</v>
      </c>
      <c r="CR99">
        <f ca="1"/>
        <v>14617.85</v>
      </c>
    </row>
    <row r="100" spans="78:96">
      <c r="BZ100" s="177">
        <f ca="1"/>
        <v>44305</v>
      </c>
      <c r="CA100" t="str">
        <f ca="1"/>
        <v>NIFTY 50</v>
      </c>
      <c r="CB100" t="str">
        <f ca="1"/>
        <v>IN</v>
      </c>
      <c r="CC100" t="str">
        <f ca="1"/>
        <v/>
      </c>
      <c r="CD100">
        <f ca="1"/>
        <v>14306.6</v>
      </c>
      <c r="CE100">
        <f ca="1"/>
        <v>14382.3</v>
      </c>
      <c r="CF100">
        <f ca="1"/>
        <v>14191.4</v>
      </c>
      <c r="CG100" t="str">
        <f ca="1"/>
        <v/>
      </c>
      <c r="CH100">
        <f ca="1"/>
        <v>14359.45</v>
      </c>
      <c r="CI100" t="str">
        <f ca="1"/>
        <v/>
      </c>
      <c r="CJ100">
        <f ca="1"/>
        <v>503142904</v>
      </c>
      <c r="CK100">
        <f ca="1"/>
        <v>347519500000</v>
      </c>
      <c r="CL100" t="str">
        <f ca="1"/>
        <v/>
      </c>
      <c r="CM100" t="str">
        <f ca="1"/>
        <v/>
      </c>
      <c r="CN100" t="str">
        <f ca="1"/>
        <v/>
      </c>
      <c r="CO100">
        <f ca="1"/>
        <v>32.119999999999997</v>
      </c>
      <c r="CP100">
        <f ca="1"/>
        <v>4.1100000000000003</v>
      </c>
      <c r="CQ100">
        <f ca="1"/>
        <v>1</v>
      </c>
      <c r="CR100">
        <f ca="1"/>
        <v>14359.45</v>
      </c>
    </row>
    <row r="101" spans="78:96">
      <c r="BZ101" s="177">
        <f ca="1"/>
        <v>44306</v>
      </c>
      <c r="CA101" t="str">
        <f ca="1"/>
        <v>NIFTY 50</v>
      </c>
      <c r="CB101" t="str">
        <f ca="1"/>
        <v>IN</v>
      </c>
      <c r="CC101" t="str">
        <f ca="1"/>
        <v/>
      </c>
      <c r="CD101">
        <f ca="1"/>
        <v>14526.7</v>
      </c>
      <c r="CE101">
        <f ca="1"/>
        <v>14526.95</v>
      </c>
      <c r="CF101">
        <f ca="1"/>
        <v>14207.3</v>
      </c>
      <c r="CG101" t="str">
        <f ca="1"/>
        <v/>
      </c>
      <c r="CH101">
        <f ca="1"/>
        <v>14296.4</v>
      </c>
      <c r="CI101" t="str">
        <f ca="1"/>
        <v/>
      </c>
      <c r="CJ101">
        <f ca="1"/>
        <v>456704716</v>
      </c>
      <c r="CK101">
        <f ca="1"/>
        <v>346871100000</v>
      </c>
      <c r="CL101" t="str">
        <f ca="1"/>
        <v/>
      </c>
      <c r="CM101" t="str">
        <f ca="1"/>
        <v/>
      </c>
      <c r="CN101" t="str">
        <f ca="1"/>
        <v/>
      </c>
      <c r="CO101">
        <f ca="1"/>
        <v>31.97</v>
      </c>
      <c r="CP101">
        <f ca="1"/>
        <v>4.09</v>
      </c>
      <c r="CQ101">
        <f ca="1"/>
        <v>1</v>
      </c>
      <c r="CR101">
        <f ca="1"/>
        <v>14296.4</v>
      </c>
    </row>
    <row r="102" spans="78:96">
      <c r="BZ102" s="177">
        <f ca="1"/>
        <v>44308</v>
      </c>
      <c r="CA102" t="str">
        <f ca="1"/>
        <v>NIFTY 50</v>
      </c>
      <c r="CB102" t="str">
        <f ca="1"/>
        <v>IN</v>
      </c>
      <c r="CC102" t="str">
        <f ca="1"/>
        <v/>
      </c>
      <c r="CD102">
        <f ca="1"/>
        <v>14219.15</v>
      </c>
      <c r="CE102">
        <f ca="1"/>
        <v>14424.75</v>
      </c>
      <c r="CF102">
        <f ca="1"/>
        <v>14151.4</v>
      </c>
      <c r="CG102" t="str">
        <f ca="1"/>
        <v/>
      </c>
      <c r="CH102">
        <f ca="1"/>
        <v>14406.15</v>
      </c>
      <c r="CI102" t="str">
        <f ca="1"/>
        <v/>
      </c>
      <c r="CJ102">
        <f ca="1"/>
        <v>516985252</v>
      </c>
      <c r="CK102">
        <f ca="1"/>
        <v>372357100000</v>
      </c>
      <c r="CL102" t="str">
        <f ca="1"/>
        <v/>
      </c>
      <c r="CM102" t="str">
        <f ca="1"/>
        <v/>
      </c>
      <c r="CN102" t="str">
        <f ca="1"/>
        <v/>
      </c>
      <c r="CO102">
        <f ca="1"/>
        <v>32.22</v>
      </c>
      <c r="CP102">
        <f ca="1"/>
        <v>4.12</v>
      </c>
      <c r="CQ102">
        <f ca="1"/>
        <v>0.99</v>
      </c>
      <c r="CR102">
        <f ca="1"/>
        <v>14406.15</v>
      </c>
    </row>
    <row r="103" spans="78:96">
      <c r="BZ103" s="177">
        <f ca="1"/>
        <v>44309</v>
      </c>
      <c r="CA103" t="str">
        <f ca="1"/>
        <v>NIFTY 50</v>
      </c>
      <c r="CB103" t="str">
        <f ca="1"/>
        <v>IN</v>
      </c>
      <c r="CC103" t="str">
        <f ca="1"/>
        <v/>
      </c>
      <c r="CD103">
        <f ca="1"/>
        <v>14326.35</v>
      </c>
      <c r="CE103">
        <f ca="1"/>
        <v>14461.15</v>
      </c>
      <c r="CF103">
        <f ca="1"/>
        <v>14273.3</v>
      </c>
      <c r="CG103" t="str">
        <f ca="1"/>
        <v/>
      </c>
      <c r="CH103">
        <f ca="1"/>
        <v>14341.35</v>
      </c>
      <c r="CI103" t="str">
        <f ca="1"/>
        <v/>
      </c>
      <c r="CJ103">
        <f ca="1"/>
        <v>476613608</v>
      </c>
      <c r="CK103">
        <f ca="1"/>
        <v>318946600000</v>
      </c>
      <c r="CL103" t="str">
        <f ca="1"/>
        <v/>
      </c>
      <c r="CM103" t="str">
        <f ca="1"/>
        <v/>
      </c>
      <c r="CN103" t="str">
        <f ca="1"/>
        <v/>
      </c>
      <c r="CO103">
        <f ca="1"/>
        <v>32.07</v>
      </c>
      <c r="CP103">
        <f ca="1"/>
        <v>4.1100000000000003</v>
      </c>
      <c r="CQ103">
        <f ca="1"/>
        <v>1</v>
      </c>
      <c r="CR103">
        <f ca="1"/>
        <v>14341.35</v>
      </c>
    </row>
    <row r="104" spans="78:96">
      <c r="BZ104" s="177">
        <f ca="1"/>
        <v>44312</v>
      </c>
      <c r="CA104" t="str">
        <f ca="1"/>
        <v>NIFTY 50</v>
      </c>
      <c r="CB104" t="str">
        <f ca="1"/>
        <v>IN</v>
      </c>
      <c r="CC104" t="str">
        <f ca="1"/>
        <v/>
      </c>
      <c r="CD104">
        <f ca="1"/>
        <v>14449.45</v>
      </c>
      <c r="CE104">
        <f ca="1"/>
        <v>14557.5</v>
      </c>
      <c r="CF104">
        <f ca="1"/>
        <v>14421.3</v>
      </c>
      <c r="CG104" t="str">
        <f ca="1"/>
        <v/>
      </c>
      <c r="CH104">
        <f ca="1"/>
        <v>14485</v>
      </c>
      <c r="CI104" t="str">
        <f ca="1"/>
        <v/>
      </c>
      <c r="CJ104">
        <f ca="1"/>
        <v>448533329</v>
      </c>
      <c r="CK104">
        <f ca="1"/>
        <v>331561600000.00006</v>
      </c>
      <c r="CL104" t="str">
        <f ca="1"/>
        <v/>
      </c>
      <c r="CM104" t="str">
        <f ca="1"/>
        <v/>
      </c>
      <c r="CN104" t="str">
        <f ca="1"/>
        <v/>
      </c>
      <c r="CO104">
        <f ca="1"/>
        <v>32.39</v>
      </c>
      <c r="CP104">
        <f ca="1"/>
        <v>4.1500000000000004</v>
      </c>
      <c r="CQ104">
        <f ca="1"/>
        <v>0.99</v>
      </c>
      <c r="CR104">
        <f ca="1"/>
        <v>14485</v>
      </c>
    </row>
    <row r="105" spans="78:96">
      <c r="BZ105" s="177">
        <f ca="1"/>
        <v>44313</v>
      </c>
      <c r="CA105" t="str">
        <f ca="1"/>
        <v>NIFTY 50</v>
      </c>
      <c r="CB105" t="str">
        <f ca="1"/>
        <v>IN</v>
      </c>
      <c r="CC105" t="str">
        <f ca="1"/>
        <v/>
      </c>
      <c r="CD105">
        <f ca="1"/>
        <v>14493.8</v>
      </c>
      <c r="CE105">
        <f ca="1"/>
        <v>14667.55</v>
      </c>
      <c r="CF105">
        <f ca="1"/>
        <v>14484.85</v>
      </c>
      <c r="CG105" t="str">
        <f ca="1"/>
        <v/>
      </c>
      <c r="CH105">
        <f ca="1"/>
        <v>14653.05</v>
      </c>
      <c r="CI105" t="str">
        <f ca="1"/>
        <v/>
      </c>
      <c r="CJ105">
        <f ca="1"/>
        <v>442211685</v>
      </c>
      <c r="CK105">
        <f ca="1"/>
        <v>321811400000</v>
      </c>
      <c r="CL105" t="str">
        <f ca="1"/>
        <v/>
      </c>
      <c r="CM105" t="str">
        <f ca="1"/>
        <v/>
      </c>
      <c r="CN105" t="str">
        <f ca="1"/>
        <v/>
      </c>
      <c r="CO105">
        <f ca="1"/>
        <v>32.28</v>
      </c>
      <c r="CP105">
        <f ca="1"/>
        <v>4.2</v>
      </c>
      <c r="CQ105">
        <f ca="1"/>
        <v>0.98</v>
      </c>
      <c r="CR105">
        <f ca="1"/>
        <v>14653.05</v>
      </c>
    </row>
    <row r="106" spans="78:96">
      <c r="BZ106" s="177">
        <f ca="1"/>
        <v>44314</v>
      </c>
      <c r="CA106" t="str">
        <f ca="1"/>
        <v>NIFTY 50</v>
      </c>
      <c r="CB106" t="str">
        <f ca="1"/>
        <v>IN</v>
      </c>
      <c r="CC106" t="str">
        <f ca="1"/>
        <v/>
      </c>
      <c r="CD106">
        <f ca="1"/>
        <v>14710.5</v>
      </c>
      <c r="CE106">
        <f ca="1"/>
        <v>14890.25</v>
      </c>
      <c r="CF106">
        <f ca="1"/>
        <v>14694.95</v>
      </c>
      <c r="CG106" t="str">
        <f ca="1"/>
        <v/>
      </c>
      <c r="CH106">
        <f ca="1"/>
        <v>14864.55</v>
      </c>
      <c r="CI106" t="str">
        <f ca="1"/>
        <v/>
      </c>
      <c r="CJ106">
        <f ca="1"/>
        <v>453990807</v>
      </c>
      <c r="CK106">
        <f ca="1"/>
        <v>376501100000</v>
      </c>
      <c r="CL106" t="str">
        <f ca="1"/>
        <v/>
      </c>
      <c r="CM106" t="str">
        <f ca="1"/>
        <v/>
      </c>
      <c r="CN106" t="str">
        <f ca="1"/>
        <v/>
      </c>
      <c r="CO106">
        <f ca="1"/>
        <v>32.72</v>
      </c>
      <c r="CP106">
        <f ca="1"/>
        <v>4.26</v>
      </c>
      <c r="CQ106">
        <f ca="1"/>
        <v>0.96</v>
      </c>
      <c r="CR106">
        <f ca="1"/>
        <v>14864.55</v>
      </c>
    </row>
    <row r="107" spans="78:96">
      <c r="BZ107" s="177">
        <f ca="1"/>
        <v>44315</v>
      </c>
      <c r="CA107" t="str">
        <f ca="1"/>
        <v>NIFTY 50</v>
      </c>
      <c r="CB107" t="str">
        <f ca="1"/>
        <v>IN</v>
      </c>
      <c r="CC107" t="str">
        <f ca="1"/>
        <v/>
      </c>
      <c r="CD107">
        <f ca="1"/>
        <v>14979</v>
      </c>
      <c r="CE107">
        <f ca="1"/>
        <v>15044.35</v>
      </c>
      <c r="CF107">
        <f ca="1"/>
        <v>14814.45</v>
      </c>
      <c r="CG107" t="str">
        <f ca="1"/>
        <v/>
      </c>
      <c r="CH107">
        <f ca="1"/>
        <v>14894.9</v>
      </c>
      <c r="CI107" t="str">
        <f ca="1"/>
        <v/>
      </c>
      <c r="CJ107">
        <f ca="1"/>
        <v>511466673</v>
      </c>
      <c r="CK107">
        <f ca="1"/>
        <v>415973700000</v>
      </c>
      <c r="CL107" t="str">
        <f ca="1"/>
        <v/>
      </c>
      <c r="CM107" t="str">
        <f ca="1"/>
        <v/>
      </c>
      <c r="CN107" t="str">
        <f ca="1"/>
        <v/>
      </c>
      <c r="CO107">
        <f ca="1"/>
        <v>32.79</v>
      </c>
      <c r="CP107">
        <f ca="1"/>
        <v>4.26</v>
      </c>
      <c r="CQ107">
        <f ca="1"/>
        <v>0.99</v>
      </c>
      <c r="CR107">
        <f ca="1"/>
        <v>14894.9</v>
      </c>
    </row>
    <row r="108" spans="78:96">
      <c r="BZ108" s="177">
        <f ca="1"/>
        <v>44316</v>
      </c>
      <c r="CA108" t="str">
        <f ca="1"/>
        <v>NIFTY 50</v>
      </c>
      <c r="CB108" t="str">
        <f ca="1"/>
        <v>IN</v>
      </c>
      <c r="CC108" t="str">
        <f ca="1"/>
        <v/>
      </c>
      <c r="CD108">
        <f ca="1"/>
        <v>14747.35</v>
      </c>
      <c r="CE108">
        <f ca="1"/>
        <v>14855.45</v>
      </c>
      <c r="CF108">
        <f ca="1"/>
        <v>14601.7</v>
      </c>
      <c r="CG108" t="str">
        <f ca="1"/>
        <v/>
      </c>
      <c r="CH108">
        <f ca="1"/>
        <v>14631.1</v>
      </c>
      <c r="CI108" t="str">
        <f ca="1"/>
        <v/>
      </c>
      <c r="CJ108">
        <f ca="1"/>
        <v>594744498</v>
      </c>
      <c r="CK108">
        <f ca="1"/>
        <v>403358600000</v>
      </c>
      <c r="CL108" t="str">
        <f ca="1"/>
        <v/>
      </c>
      <c r="CM108" t="str">
        <f ca="1"/>
        <v/>
      </c>
      <c r="CN108" t="str">
        <f ca="1"/>
        <v/>
      </c>
      <c r="CO108">
        <f ca="1"/>
        <v>32.21</v>
      </c>
      <c r="CP108">
        <f ca="1"/>
        <v>4.1900000000000004</v>
      </c>
      <c r="CQ108">
        <f ca="1"/>
        <v>1</v>
      </c>
      <c r="CR108">
        <f ca="1"/>
        <v>14631.1</v>
      </c>
    </row>
    <row r="109" spans="78:96">
      <c r="BZ109" s="177">
        <f ca="1"/>
        <v>44319</v>
      </c>
      <c r="CA109" t="str">
        <f ca="1"/>
        <v>NIFTY 50</v>
      </c>
      <c r="CB109" t="str">
        <f ca="1"/>
        <v>IN</v>
      </c>
      <c r="CC109" t="str">
        <f ca="1"/>
        <v/>
      </c>
      <c r="CD109">
        <f ca="1"/>
        <v>14481.05</v>
      </c>
      <c r="CE109">
        <f ca="1"/>
        <v>14673.85</v>
      </c>
      <c r="CF109">
        <f ca="1"/>
        <v>14416.25</v>
      </c>
      <c r="CG109" t="str">
        <f ca="1"/>
        <v/>
      </c>
      <c r="CH109">
        <f ca="1"/>
        <v>14634.15</v>
      </c>
      <c r="CI109" t="str">
        <f ca="1"/>
        <v/>
      </c>
      <c r="CJ109">
        <f ca="1"/>
        <v>443410846</v>
      </c>
      <c r="CK109">
        <f ca="1"/>
        <v>325389700000</v>
      </c>
      <c r="CL109" t="str">
        <f ca="1"/>
        <v/>
      </c>
      <c r="CM109" t="str">
        <f ca="1"/>
        <v/>
      </c>
      <c r="CN109" t="str">
        <f ca="1"/>
        <v/>
      </c>
      <c r="CO109">
        <f ca="1"/>
        <v>31.54</v>
      </c>
      <c r="CP109">
        <f ca="1"/>
        <v>4.1900000000000004</v>
      </c>
      <c r="CQ109">
        <f ca="1"/>
        <v>1</v>
      </c>
      <c r="CR109">
        <f ca="1"/>
        <v>14634.15</v>
      </c>
    </row>
    <row r="110" spans="78:96">
      <c r="BZ110" s="177">
        <f ca="1"/>
        <v>44320</v>
      </c>
      <c r="CA110" t="str">
        <f ca="1"/>
        <v>NIFTY 50</v>
      </c>
      <c r="CB110" t="str">
        <f ca="1"/>
        <v>IN</v>
      </c>
      <c r="CC110" t="str">
        <f ca="1"/>
        <v/>
      </c>
      <c r="CD110">
        <f ca="1"/>
        <v>14687.25</v>
      </c>
      <c r="CE110">
        <f ca="1"/>
        <v>14723.4</v>
      </c>
      <c r="CF110">
        <f ca="1"/>
        <v>14461.5</v>
      </c>
      <c r="CG110" t="str">
        <f ca="1"/>
        <v/>
      </c>
      <c r="CH110">
        <f ca="1"/>
        <v>14496.5</v>
      </c>
      <c r="CI110" t="str">
        <f ca="1"/>
        <v/>
      </c>
      <c r="CJ110">
        <f ca="1"/>
        <v>479657079</v>
      </c>
      <c r="CK110">
        <f ca="1"/>
        <v>340247699999.99994</v>
      </c>
      <c r="CL110" t="str">
        <f ca="1"/>
        <v/>
      </c>
      <c r="CM110" t="str">
        <f ca="1"/>
        <v/>
      </c>
      <c r="CN110" t="str">
        <f ca="1"/>
        <v/>
      </c>
      <c r="CO110">
        <f ca="1"/>
        <v>30.47</v>
      </c>
      <c r="CP110">
        <f ca="1"/>
        <v>4.1500000000000004</v>
      </c>
      <c r="CQ110">
        <f ca="1"/>
        <v>1.01</v>
      </c>
      <c r="CR110">
        <f ca="1"/>
        <v>14496.5</v>
      </c>
    </row>
    <row r="111" spans="78:96">
      <c r="BZ111" s="177">
        <f ca="1"/>
        <v>44321</v>
      </c>
      <c r="CA111" t="str">
        <f ca="1"/>
        <v>NIFTY 50</v>
      </c>
      <c r="CB111" t="str">
        <f ca="1"/>
        <v>IN</v>
      </c>
      <c r="CC111" t="str">
        <f ca="1"/>
        <v/>
      </c>
      <c r="CD111">
        <f ca="1"/>
        <v>14604.15</v>
      </c>
      <c r="CE111">
        <f ca="1"/>
        <v>14637.9</v>
      </c>
      <c r="CF111">
        <f ca="1"/>
        <v>14506.6</v>
      </c>
      <c r="CG111" t="str">
        <f ca="1"/>
        <v/>
      </c>
      <c r="CH111">
        <f ca="1"/>
        <v>14617.85</v>
      </c>
      <c r="CI111" t="str">
        <f ca="1"/>
        <v/>
      </c>
      <c r="CJ111">
        <f ca="1"/>
        <v>437261063</v>
      </c>
      <c r="CK111">
        <f ca="1"/>
        <v>289424700000</v>
      </c>
      <c r="CL111" t="str">
        <f ca="1"/>
        <v/>
      </c>
      <c r="CM111" t="str">
        <f ca="1"/>
        <v/>
      </c>
      <c r="CN111" t="str">
        <f ca="1"/>
        <v/>
      </c>
      <c r="CO111">
        <f ca="1"/>
        <v>30.65</v>
      </c>
      <c r="CP111">
        <f ca="1"/>
        <v>4.1900000000000004</v>
      </c>
      <c r="CQ111">
        <f ca="1"/>
        <v>1</v>
      </c>
      <c r="CR111">
        <f ca="1"/>
        <v>14617.85</v>
      </c>
    </row>
    <row r="112" spans="78:96">
      <c r="BZ112" s="177">
        <f ca="1"/>
        <v>44322</v>
      </c>
      <c r="CA112" t="str">
        <f ca="1"/>
        <v>NIFTY 50</v>
      </c>
      <c r="CB112" t="str">
        <f ca="1"/>
        <v>IN</v>
      </c>
      <c r="CC112" t="str">
        <f ca="1"/>
        <v/>
      </c>
      <c r="CD112">
        <f ca="1"/>
        <v>14668.35</v>
      </c>
      <c r="CE112">
        <f ca="1"/>
        <v>14743.9</v>
      </c>
      <c r="CF112">
        <f ca="1"/>
        <v>14611.5</v>
      </c>
      <c r="CG112" t="str">
        <f ca="1"/>
        <v/>
      </c>
      <c r="CH112">
        <f ca="1"/>
        <v>14724.8</v>
      </c>
      <c r="CI112" t="str">
        <f ca="1"/>
        <v/>
      </c>
      <c r="CJ112">
        <f ca="1"/>
        <v>445281496</v>
      </c>
      <c r="CK112">
        <f ca="1"/>
        <v>310159500000</v>
      </c>
      <c r="CL112" t="str">
        <f ca="1"/>
        <v/>
      </c>
      <c r="CM112" t="str">
        <f ca="1"/>
        <v/>
      </c>
      <c r="CN112" t="str">
        <f ca="1"/>
        <v/>
      </c>
      <c r="CO112">
        <f ca="1"/>
        <v>30.82</v>
      </c>
      <c r="CP112">
        <f ca="1"/>
        <v>4.22</v>
      </c>
      <c r="CQ112">
        <f ca="1"/>
        <v>1</v>
      </c>
      <c r="CR112">
        <f ca="1"/>
        <v>14724.8</v>
      </c>
    </row>
    <row r="113" spans="78:96">
      <c r="BZ113" s="177">
        <f ca="1"/>
        <v>44323</v>
      </c>
      <c r="CA113" t="str">
        <f ca="1"/>
        <v>NIFTY 50</v>
      </c>
      <c r="CB113" t="str">
        <f ca="1"/>
        <v>IN</v>
      </c>
      <c r="CC113" t="str">
        <f ca="1"/>
        <v/>
      </c>
      <c r="CD113">
        <f ca="1"/>
        <v>14816.85</v>
      </c>
      <c r="CE113">
        <f ca="1"/>
        <v>14863.05</v>
      </c>
      <c r="CF113">
        <f ca="1"/>
        <v>14765.5</v>
      </c>
      <c r="CG113" t="str">
        <f ca="1"/>
        <v/>
      </c>
      <c r="CH113">
        <f ca="1"/>
        <v>14823.15</v>
      </c>
      <c r="CI113" t="str">
        <f ca="1"/>
        <v/>
      </c>
      <c r="CJ113">
        <f ca="1"/>
        <v>483677266</v>
      </c>
      <c r="CK113">
        <f ca="1"/>
        <v>335833700000</v>
      </c>
      <c r="CL113" t="str">
        <f ca="1"/>
        <v/>
      </c>
      <c r="CM113" t="str">
        <f ca="1"/>
        <v/>
      </c>
      <c r="CN113" t="str">
        <f ca="1"/>
        <v/>
      </c>
      <c r="CO113">
        <f ca="1"/>
        <v>30.23</v>
      </c>
      <c r="CP113">
        <f ca="1"/>
        <v>4.24</v>
      </c>
      <c r="CQ113">
        <f ca="1"/>
        <v>0.99</v>
      </c>
      <c r="CR113">
        <f ca="1"/>
        <v>14823.15</v>
      </c>
    </row>
    <row r="114" spans="78:96">
      <c r="BZ114" s="177">
        <f ca="1"/>
        <v>44326</v>
      </c>
      <c r="CA114" t="str">
        <f ca="1"/>
        <v>NIFTY 50</v>
      </c>
      <c r="CB114" t="str">
        <f ca="1"/>
        <v>IN</v>
      </c>
      <c r="CC114" t="str">
        <f ca="1"/>
        <v/>
      </c>
      <c r="CD114">
        <f ca="1"/>
        <v>14928.25</v>
      </c>
      <c r="CE114">
        <f ca="1"/>
        <v>14966.9</v>
      </c>
      <c r="CF114">
        <f ca="1"/>
        <v>14892.5</v>
      </c>
      <c r="CG114" t="str">
        <f ca="1"/>
        <v/>
      </c>
      <c r="CH114">
        <f ca="1"/>
        <v>14942.35</v>
      </c>
      <c r="CI114" t="str">
        <f ca="1"/>
        <v/>
      </c>
      <c r="CJ114">
        <f ca="1"/>
        <v>510598577</v>
      </c>
      <c r="CK114">
        <f ca="1"/>
        <v>316206400000</v>
      </c>
      <c r="CL114" t="str">
        <f ca="1"/>
        <v/>
      </c>
      <c r="CM114" t="str">
        <f ca="1"/>
        <v/>
      </c>
      <c r="CN114" t="str">
        <f ca="1"/>
        <v/>
      </c>
      <c r="CO114">
        <f ca="1"/>
        <v>30.43</v>
      </c>
      <c r="CP114">
        <f ca="1"/>
        <v>4.28</v>
      </c>
      <c r="CQ114">
        <f ca="1"/>
        <v>0.98</v>
      </c>
      <c r="CR114">
        <f ca="1"/>
        <v>14942.35</v>
      </c>
    </row>
    <row r="115" spans="78:96">
      <c r="BZ115" s="177">
        <f ca="1"/>
        <v>44327</v>
      </c>
      <c r="CA115" t="str">
        <f ca="1"/>
        <v>NIFTY 50</v>
      </c>
      <c r="CB115" t="str">
        <f ca="1"/>
        <v>IN</v>
      </c>
      <c r="CC115" t="str">
        <f ca="1"/>
        <v/>
      </c>
      <c r="CD115">
        <f ca="1"/>
        <v>14789.7</v>
      </c>
      <c r="CE115">
        <f ca="1"/>
        <v>14900</v>
      </c>
      <c r="CF115">
        <f ca="1"/>
        <v>14771.4</v>
      </c>
      <c r="CG115" t="str">
        <f ca="1"/>
        <v/>
      </c>
      <c r="CH115">
        <f ca="1"/>
        <v>14850.75</v>
      </c>
      <c r="CI115" t="str">
        <f ca="1"/>
        <v/>
      </c>
      <c r="CJ115">
        <f ca="1"/>
        <v>616204478</v>
      </c>
      <c r="CK115">
        <f ca="1"/>
        <v>329558200000</v>
      </c>
      <c r="CL115" t="str">
        <f ca="1"/>
        <v/>
      </c>
      <c r="CM115" t="str">
        <f ca="1"/>
        <v/>
      </c>
      <c r="CN115" t="str">
        <f ca="1"/>
        <v/>
      </c>
      <c r="CO115">
        <f ca="1"/>
        <v>30.14</v>
      </c>
      <c r="CP115">
        <f ca="1"/>
        <v>4.25</v>
      </c>
      <c r="CQ115">
        <f ca="1"/>
        <v>0.99</v>
      </c>
      <c r="CR115">
        <f ca="1"/>
        <v>14850.75</v>
      </c>
    </row>
    <row r="116" spans="78:96">
      <c r="BZ116" s="177">
        <f ca="1"/>
        <v>44328</v>
      </c>
      <c r="CA116" t="str">
        <f ca="1"/>
        <v>NIFTY 50</v>
      </c>
      <c r="CB116" t="str">
        <f ca="1"/>
        <v>IN</v>
      </c>
      <c r="CC116" t="str">
        <f ca="1"/>
        <v/>
      </c>
      <c r="CD116">
        <f ca="1"/>
        <v>14823.55</v>
      </c>
      <c r="CE116">
        <f ca="1"/>
        <v>14824.05</v>
      </c>
      <c r="CF116">
        <f ca="1"/>
        <v>14649.7</v>
      </c>
      <c r="CG116" t="str">
        <f ca="1"/>
        <v/>
      </c>
      <c r="CH116">
        <f ca="1"/>
        <v>14696.5</v>
      </c>
      <c r="CI116" t="str">
        <f ca="1"/>
        <v/>
      </c>
      <c r="CJ116">
        <f ca="1"/>
        <v>620318215</v>
      </c>
      <c r="CK116">
        <f ca="1"/>
        <v>320352300000</v>
      </c>
      <c r="CL116" t="str">
        <f ca="1"/>
        <v/>
      </c>
      <c r="CM116" t="str">
        <f ca="1"/>
        <v/>
      </c>
      <c r="CN116" t="str">
        <f ca="1"/>
        <v/>
      </c>
      <c r="CO116">
        <f ca="1"/>
        <v>29.83</v>
      </c>
      <c r="CP116">
        <f ca="1"/>
        <v>4.21</v>
      </c>
      <c r="CQ116">
        <f ca="1"/>
        <v>1</v>
      </c>
      <c r="CR116">
        <f ca="1"/>
        <v>14696.5</v>
      </c>
    </row>
    <row r="117" spans="78:96">
      <c r="BZ117" s="177">
        <f ca="1"/>
        <v>44330</v>
      </c>
      <c r="CA117" t="str">
        <f ca="1"/>
        <v>NIFTY 50</v>
      </c>
      <c r="CB117" t="str">
        <f ca="1"/>
        <v>IN</v>
      </c>
      <c r="CC117" t="str">
        <f ca="1"/>
        <v/>
      </c>
      <c r="CD117">
        <f ca="1"/>
        <v>14749.4</v>
      </c>
      <c r="CE117">
        <f ca="1"/>
        <v>14749.65</v>
      </c>
      <c r="CF117">
        <f ca="1"/>
        <v>14591.9</v>
      </c>
      <c r="CG117" t="str">
        <f ca="1"/>
        <v/>
      </c>
      <c r="CH117">
        <f ca="1"/>
        <v>14677.8</v>
      </c>
      <c r="CI117" t="str">
        <f ca="1"/>
        <v/>
      </c>
      <c r="CJ117">
        <f ca="1"/>
        <v>602738614</v>
      </c>
      <c r="CK117">
        <f ca="1"/>
        <v>391762800000</v>
      </c>
      <c r="CL117" t="str">
        <f ca="1"/>
        <v/>
      </c>
      <c r="CM117" t="str">
        <f ca="1"/>
        <v/>
      </c>
      <c r="CN117" t="str">
        <f ca="1"/>
        <v/>
      </c>
      <c r="CO117">
        <f ca="1"/>
        <v>29.79</v>
      </c>
      <c r="CP117">
        <f ca="1"/>
        <v>4.2</v>
      </c>
      <c r="CQ117">
        <f ca="1"/>
        <v>1</v>
      </c>
      <c r="CR117">
        <f ca="1"/>
        <v>14677.8</v>
      </c>
    </row>
    <row r="118" spans="78:96">
      <c r="BZ118" s="177">
        <f ca="1"/>
        <v>44333</v>
      </c>
      <c r="CA118" t="str">
        <f ca="1"/>
        <v>NIFTY 50</v>
      </c>
      <c r="CB118" t="str">
        <f ca="1"/>
        <v>IN</v>
      </c>
      <c r="CC118" t="str">
        <f ca="1"/>
        <v/>
      </c>
      <c r="CD118">
        <f ca="1"/>
        <v>14756.25</v>
      </c>
      <c r="CE118">
        <f ca="1"/>
        <v>14938</v>
      </c>
      <c r="CF118">
        <f ca="1"/>
        <v>14725.35</v>
      </c>
      <c r="CG118" t="str">
        <f ca="1"/>
        <v/>
      </c>
      <c r="CH118">
        <f ca="1"/>
        <v>14923.15</v>
      </c>
      <c r="CI118" t="str">
        <f ca="1"/>
        <v/>
      </c>
      <c r="CJ118">
        <f ca="1"/>
        <v>534516176</v>
      </c>
      <c r="CK118">
        <f ca="1"/>
        <v>355712800000</v>
      </c>
      <c r="CL118" t="str">
        <f ca="1"/>
        <v/>
      </c>
      <c r="CM118" t="str">
        <f ca="1"/>
        <v/>
      </c>
      <c r="CN118" t="str">
        <f ca="1"/>
        <v/>
      </c>
      <c r="CO118">
        <f ca="1"/>
        <v>30.2</v>
      </c>
      <c r="CP118">
        <f ca="1"/>
        <v>4.2699999999999996</v>
      </c>
      <c r="CQ118">
        <f ca="1"/>
        <v>0.98</v>
      </c>
      <c r="CR118">
        <f ca="1"/>
        <v>14923.15</v>
      </c>
    </row>
    <row r="119" spans="78:96">
      <c r="BZ119" s="177">
        <f ca="1"/>
        <v>44334</v>
      </c>
      <c r="CA119" t="str">
        <f ca="1"/>
        <v>NIFTY 50</v>
      </c>
      <c r="CB119" t="str">
        <f ca="1"/>
        <v>IN</v>
      </c>
      <c r="CC119" t="str">
        <f ca="1"/>
        <v/>
      </c>
      <c r="CD119">
        <f ca="1"/>
        <v>15067.2</v>
      </c>
      <c r="CE119">
        <f ca="1"/>
        <v>15137.25</v>
      </c>
      <c r="CF119">
        <f ca="1"/>
        <v>15043.7</v>
      </c>
      <c r="CG119" t="str">
        <f ca="1"/>
        <v/>
      </c>
      <c r="CH119">
        <f ca="1"/>
        <v>15108.1</v>
      </c>
      <c r="CI119" t="str">
        <f ca="1"/>
        <v/>
      </c>
      <c r="CJ119">
        <f ca="1"/>
        <v>571923125</v>
      </c>
      <c r="CK119">
        <f ca="1"/>
        <v>356347300000.00006</v>
      </c>
      <c r="CL119" t="str">
        <f ca="1"/>
        <v/>
      </c>
      <c r="CM119" t="str">
        <f ca="1"/>
        <v/>
      </c>
      <c r="CN119" t="str">
        <f ca="1"/>
        <v/>
      </c>
      <c r="CO119">
        <f ca="1"/>
        <v>30.53</v>
      </c>
      <c r="CP119">
        <f ca="1"/>
        <v>4.33</v>
      </c>
      <c r="CQ119">
        <f ca="1"/>
        <v>0.97</v>
      </c>
      <c r="CR119">
        <f ca="1"/>
        <v>15108.1</v>
      </c>
    </row>
    <row r="120" spans="78:96">
      <c r="BZ120" s="177">
        <f ca="1"/>
        <v>44335</v>
      </c>
      <c r="CA120" t="str">
        <f ca="1"/>
        <v>NIFTY 50</v>
      </c>
      <c r="CB120" t="str">
        <f ca="1"/>
        <v>IN</v>
      </c>
      <c r="CC120" t="str">
        <f ca="1"/>
        <v/>
      </c>
      <c r="CD120">
        <f ca="1"/>
        <v>15058.6</v>
      </c>
      <c r="CE120">
        <f ca="1"/>
        <v>15133.4</v>
      </c>
      <c r="CF120">
        <f ca="1"/>
        <v>15008.85</v>
      </c>
      <c r="CG120" t="str">
        <f ca="1"/>
        <v/>
      </c>
      <c r="CH120">
        <f ca="1"/>
        <v>15030.15</v>
      </c>
      <c r="CI120" t="str">
        <f ca="1"/>
        <v/>
      </c>
      <c r="CJ120">
        <f ca="1"/>
        <v>563293717</v>
      </c>
      <c r="CK120">
        <f ca="1"/>
        <v>311002100000</v>
      </c>
      <c r="CL120" t="str">
        <f ca="1"/>
        <v/>
      </c>
      <c r="CM120" t="str">
        <f ca="1"/>
        <v/>
      </c>
      <c r="CN120" t="str">
        <f ca="1"/>
        <v/>
      </c>
      <c r="CO120">
        <f ca="1"/>
        <v>29.98</v>
      </c>
      <c r="CP120">
        <f ca="1"/>
        <v>4.3</v>
      </c>
      <c r="CQ120">
        <f ca="1"/>
        <v>0.98</v>
      </c>
      <c r="CR120">
        <f ca="1"/>
        <v>15030.15</v>
      </c>
    </row>
    <row r="121" spans="78:96">
      <c r="BZ121" s="177" t="e">
        <f ca="1"/>
        <v>#N/A</v>
      </c>
      <c r="CA121" t="e">
        <f ca="1"/>
        <v>#N/A</v>
      </c>
      <c r="CB121" t="e">
        <f ca="1"/>
        <v>#N/A</v>
      </c>
      <c r="CC121" t="e">
        <f ca="1"/>
        <v>#N/A</v>
      </c>
      <c r="CD121" t="e">
        <f ca="1"/>
        <v>#N/A</v>
      </c>
      <c r="CE121" t="e">
        <f ca="1"/>
        <v>#N/A</v>
      </c>
      <c r="CF121" t="e">
        <f ca="1"/>
        <v>#N/A</v>
      </c>
      <c r="CG121" t="e">
        <f ca="1"/>
        <v>#N/A</v>
      </c>
      <c r="CH121" t="e">
        <f ca="1"/>
        <v>#N/A</v>
      </c>
      <c r="CI121" t="e">
        <f ca="1"/>
        <v>#N/A</v>
      </c>
      <c r="CJ121" t="e">
        <f ca="1"/>
        <v>#N/A</v>
      </c>
      <c r="CK121" t="e">
        <f ca="1"/>
        <v>#N/A</v>
      </c>
      <c r="CL121" t="e">
        <f ca="1"/>
        <v>#N/A</v>
      </c>
      <c r="CM121" t="e">
        <f ca="1"/>
        <v>#N/A</v>
      </c>
      <c r="CN121" t="e">
        <f ca="1"/>
        <v>#N/A</v>
      </c>
      <c r="CO121" t="e">
        <f ca="1"/>
        <v>#N/A</v>
      </c>
      <c r="CP121" t="e">
        <f ca="1"/>
        <v>#N/A</v>
      </c>
      <c r="CQ121" t="e">
        <f ca="1"/>
        <v>#N/A</v>
      </c>
      <c r="CR121" t="e">
        <f ca="1"/>
        <v>#N/A</v>
      </c>
    </row>
    <row r="122" spans="78:96">
      <c r="BZ122" s="177" t="e">
        <f ca="1"/>
        <v>#N/A</v>
      </c>
      <c r="CA122" t="e">
        <f ca="1"/>
        <v>#N/A</v>
      </c>
      <c r="CB122" t="e">
        <f ca="1"/>
        <v>#N/A</v>
      </c>
      <c r="CC122" t="e">
        <f ca="1"/>
        <v>#N/A</v>
      </c>
      <c r="CD122" t="e">
        <f ca="1"/>
        <v>#N/A</v>
      </c>
      <c r="CE122" t="e">
        <f ca="1"/>
        <v>#N/A</v>
      </c>
      <c r="CF122" t="e">
        <f ca="1"/>
        <v>#N/A</v>
      </c>
      <c r="CG122" t="e">
        <f ca="1"/>
        <v>#N/A</v>
      </c>
      <c r="CH122" t="e">
        <f ca="1"/>
        <v>#N/A</v>
      </c>
      <c r="CI122" t="e">
        <f ca="1"/>
        <v>#N/A</v>
      </c>
      <c r="CJ122" t="e">
        <f ca="1"/>
        <v>#N/A</v>
      </c>
      <c r="CK122" t="e">
        <f ca="1"/>
        <v>#N/A</v>
      </c>
      <c r="CL122" t="e">
        <f ca="1"/>
        <v>#N/A</v>
      </c>
      <c r="CM122" t="e">
        <f ca="1"/>
        <v>#N/A</v>
      </c>
      <c r="CN122" t="e">
        <f ca="1"/>
        <v>#N/A</v>
      </c>
      <c r="CO122" t="e">
        <f ca="1"/>
        <v>#N/A</v>
      </c>
      <c r="CP122" t="e">
        <f ca="1"/>
        <v>#N/A</v>
      </c>
      <c r="CQ122" t="e">
        <f ca="1"/>
        <v>#N/A</v>
      </c>
      <c r="CR122" t="e">
        <f ca="1"/>
        <v>#N/A</v>
      </c>
    </row>
    <row r="123" spans="78:96">
      <c r="BZ123" s="177" t="e">
        <f ca="1"/>
        <v>#N/A</v>
      </c>
      <c r="CA123" t="e">
        <f ca="1"/>
        <v>#N/A</v>
      </c>
      <c r="CB123" t="e">
        <f ca="1"/>
        <v>#N/A</v>
      </c>
      <c r="CC123" t="e">
        <f ca="1"/>
        <v>#N/A</v>
      </c>
      <c r="CD123" t="e">
        <f ca="1"/>
        <v>#N/A</v>
      </c>
      <c r="CE123" t="e">
        <f ca="1"/>
        <v>#N/A</v>
      </c>
      <c r="CF123" t="e">
        <f ca="1"/>
        <v>#N/A</v>
      </c>
      <c r="CG123" t="e">
        <f ca="1"/>
        <v>#N/A</v>
      </c>
      <c r="CH123" t="e">
        <f ca="1"/>
        <v>#N/A</v>
      </c>
      <c r="CI123" t="e">
        <f ca="1"/>
        <v>#N/A</v>
      </c>
      <c r="CJ123" t="e">
        <f ca="1"/>
        <v>#N/A</v>
      </c>
      <c r="CK123" t="e">
        <f ca="1"/>
        <v>#N/A</v>
      </c>
      <c r="CL123" t="e">
        <f ca="1"/>
        <v>#N/A</v>
      </c>
      <c r="CM123" t="e">
        <f ca="1"/>
        <v>#N/A</v>
      </c>
      <c r="CN123" t="e">
        <f ca="1"/>
        <v>#N/A</v>
      </c>
      <c r="CO123" t="e">
        <f ca="1"/>
        <v>#N/A</v>
      </c>
      <c r="CP123" t="e">
        <f ca="1"/>
        <v>#N/A</v>
      </c>
      <c r="CQ123" t="e">
        <f ca="1"/>
        <v>#N/A</v>
      </c>
      <c r="CR123" t="e">
        <f ca="1"/>
        <v>#N/A</v>
      </c>
    </row>
    <row r="124" spans="78:96">
      <c r="BZ124" s="177" t="e">
        <f ca="1"/>
        <v>#N/A</v>
      </c>
      <c r="CA124" t="e">
        <f ca="1"/>
        <v>#N/A</v>
      </c>
      <c r="CB124" t="e">
        <f ca="1"/>
        <v>#N/A</v>
      </c>
      <c r="CC124" t="e">
        <f ca="1"/>
        <v>#N/A</v>
      </c>
      <c r="CD124" t="e">
        <f ca="1"/>
        <v>#N/A</v>
      </c>
      <c r="CE124" t="e">
        <f ca="1"/>
        <v>#N/A</v>
      </c>
      <c r="CF124" t="e">
        <f ca="1"/>
        <v>#N/A</v>
      </c>
      <c r="CG124" t="e">
        <f ca="1"/>
        <v>#N/A</v>
      </c>
      <c r="CH124" t="e">
        <f ca="1"/>
        <v>#N/A</v>
      </c>
      <c r="CI124" t="e">
        <f ca="1"/>
        <v>#N/A</v>
      </c>
      <c r="CJ124" t="e">
        <f ca="1"/>
        <v>#N/A</v>
      </c>
      <c r="CK124" t="e">
        <f ca="1"/>
        <v>#N/A</v>
      </c>
      <c r="CL124" t="e">
        <f ca="1"/>
        <v>#N/A</v>
      </c>
      <c r="CM124" t="e">
        <f ca="1"/>
        <v>#N/A</v>
      </c>
      <c r="CN124" t="e">
        <f ca="1"/>
        <v>#N/A</v>
      </c>
      <c r="CO124" t="e">
        <f ca="1"/>
        <v>#N/A</v>
      </c>
      <c r="CP124" t="e">
        <f ca="1"/>
        <v>#N/A</v>
      </c>
      <c r="CQ124" t="e">
        <f ca="1"/>
        <v>#N/A</v>
      </c>
      <c r="CR124" t="e">
        <f ca="1"/>
        <v>#N/A</v>
      </c>
    </row>
    <row r="125" spans="78:96">
      <c r="BZ125" s="177" t="e">
        <f ca="1"/>
        <v>#N/A</v>
      </c>
      <c r="CA125" t="e">
        <f ca="1"/>
        <v>#N/A</v>
      </c>
      <c r="CB125" t="e">
        <f ca="1"/>
        <v>#N/A</v>
      </c>
      <c r="CC125" t="e">
        <f ca="1"/>
        <v>#N/A</v>
      </c>
      <c r="CD125" t="e">
        <f ca="1"/>
        <v>#N/A</v>
      </c>
      <c r="CE125" t="e">
        <f ca="1"/>
        <v>#N/A</v>
      </c>
      <c r="CF125" t="e">
        <f ca="1"/>
        <v>#N/A</v>
      </c>
      <c r="CG125" t="e">
        <f ca="1"/>
        <v>#N/A</v>
      </c>
      <c r="CH125" t="e">
        <f ca="1"/>
        <v>#N/A</v>
      </c>
      <c r="CI125" t="e">
        <f ca="1"/>
        <v>#N/A</v>
      </c>
      <c r="CJ125" t="e">
        <f ca="1"/>
        <v>#N/A</v>
      </c>
      <c r="CK125" t="e">
        <f ca="1"/>
        <v>#N/A</v>
      </c>
      <c r="CL125" t="e">
        <f ca="1"/>
        <v>#N/A</v>
      </c>
      <c r="CM125" t="e">
        <f ca="1"/>
        <v>#N/A</v>
      </c>
      <c r="CN125" t="e">
        <f ca="1"/>
        <v>#N/A</v>
      </c>
      <c r="CO125" t="e">
        <f ca="1"/>
        <v>#N/A</v>
      </c>
      <c r="CP125" t="e">
        <f ca="1"/>
        <v>#N/A</v>
      </c>
      <c r="CQ125" t="e">
        <f ca="1"/>
        <v>#N/A</v>
      </c>
      <c r="CR125" t="e">
        <f ca="1"/>
        <v>#N/A</v>
      </c>
    </row>
    <row r="126" spans="78:96">
      <c r="BZ126" s="177" t="e">
        <f ca="1"/>
        <v>#N/A</v>
      </c>
      <c r="CA126" t="e">
        <f ca="1"/>
        <v>#N/A</v>
      </c>
      <c r="CB126" t="e">
        <f ca="1"/>
        <v>#N/A</v>
      </c>
      <c r="CC126" t="e">
        <f ca="1"/>
        <v>#N/A</v>
      </c>
      <c r="CD126" t="e">
        <f ca="1"/>
        <v>#N/A</v>
      </c>
      <c r="CE126" t="e">
        <f ca="1"/>
        <v>#N/A</v>
      </c>
      <c r="CF126" t="e">
        <f ca="1"/>
        <v>#N/A</v>
      </c>
      <c r="CG126" t="e">
        <f ca="1"/>
        <v>#N/A</v>
      </c>
      <c r="CH126" t="e">
        <f ca="1"/>
        <v>#N/A</v>
      </c>
      <c r="CI126" t="e">
        <f ca="1"/>
        <v>#N/A</v>
      </c>
      <c r="CJ126" t="e">
        <f ca="1"/>
        <v>#N/A</v>
      </c>
      <c r="CK126" t="e">
        <f ca="1"/>
        <v>#N/A</v>
      </c>
      <c r="CL126" t="e">
        <f ca="1"/>
        <v>#N/A</v>
      </c>
      <c r="CM126" t="e">
        <f ca="1"/>
        <v>#N/A</v>
      </c>
      <c r="CN126" t="e">
        <f ca="1"/>
        <v>#N/A</v>
      </c>
      <c r="CO126" t="e">
        <f ca="1"/>
        <v>#N/A</v>
      </c>
      <c r="CP126" t="e">
        <f ca="1"/>
        <v>#N/A</v>
      </c>
      <c r="CQ126" t="e">
        <f ca="1"/>
        <v>#N/A</v>
      </c>
      <c r="CR126" t="e">
        <f ca="1"/>
        <v>#N/A</v>
      </c>
    </row>
    <row r="127" spans="78:96">
      <c r="BZ127" s="177" t="e">
        <f ca="1"/>
        <v>#N/A</v>
      </c>
      <c r="CA127" t="e">
        <f ca="1"/>
        <v>#N/A</v>
      </c>
      <c r="CB127" t="e">
        <f ca="1"/>
        <v>#N/A</v>
      </c>
      <c r="CC127" t="e">
        <f ca="1"/>
        <v>#N/A</v>
      </c>
      <c r="CD127" t="e">
        <f ca="1"/>
        <v>#N/A</v>
      </c>
      <c r="CE127" t="e">
        <f ca="1"/>
        <v>#N/A</v>
      </c>
      <c r="CF127" t="e">
        <f ca="1"/>
        <v>#N/A</v>
      </c>
      <c r="CG127" t="e">
        <f ca="1"/>
        <v>#N/A</v>
      </c>
      <c r="CH127" t="e">
        <f ca="1"/>
        <v>#N/A</v>
      </c>
      <c r="CI127" t="e">
        <f ca="1"/>
        <v>#N/A</v>
      </c>
      <c r="CJ127" t="e">
        <f ca="1"/>
        <v>#N/A</v>
      </c>
      <c r="CK127" t="e">
        <f ca="1"/>
        <v>#N/A</v>
      </c>
      <c r="CL127" t="e">
        <f ca="1"/>
        <v>#N/A</v>
      </c>
      <c r="CM127" t="e">
        <f ca="1"/>
        <v>#N/A</v>
      </c>
      <c r="CN127" t="e">
        <f ca="1"/>
        <v>#N/A</v>
      </c>
      <c r="CO127" t="e">
        <f ca="1"/>
        <v>#N/A</v>
      </c>
      <c r="CP127" t="e">
        <f ca="1"/>
        <v>#N/A</v>
      </c>
      <c r="CQ127" t="e">
        <f ca="1"/>
        <v>#N/A</v>
      </c>
      <c r="CR127" t="e">
        <f ca="1"/>
        <v>#N/A</v>
      </c>
    </row>
    <row r="128" spans="78:96">
      <c r="BZ128" s="177" t="e">
        <f ca="1"/>
        <v>#N/A</v>
      </c>
      <c r="CA128" t="e">
        <f ca="1"/>
        <v>#N/A</v>
      </c>
      <c r="CB128" t="e">
        <f ca="1"/>
        <v>#N/A</v>
      </c>
      <c r="CC128" t="e">
        <f ca="1"/>
        <v>#N/A</v>
      </c>
      <c r="CD128" t="e">
        <f ca="1"/>
        <v>#N/A</v>
      </c>
      <c r="CE128" t="e">
        <f ca="1"/>
        <v>#N/A</v>
      </c>
      <c r="CF128" t="e">
        <f ca="1"/>
        <v>#N/A</v>
      </c>
      <c r="CG128" t="e">
        <f ca="1"/>
        <v>#N/A</v>
      </c>
      <c r="CH128" t="e">
        <f ca="1"/>
        <v>#N/A</v>
      </c>
      <c r="CI128" t="e">
        <f ca="1"/>
        <v>#N/A</v>
      </c>
      <c r="CJ128" t="e">
        <f ca="1"/>
        <v>#N/A</v>
      </c>
      <c r="CK128" t="e">
        <f ca="1"/>
        <v>#N/A</v>
      </c>
      <c r="CL128" t="e">
        <f ca="1"/>
        <v>#N/A</v>
      </c>
      <c r="CM128" t="e">
        <f ca="1"/>
        <v>#N/A</v>
      </c>
      <c r="CN128" t="e">
        <f ca="1"/>
        <v>#N/A</v>
      </c>
      <c r="CO128" t="e">
        <f ca="1"/>
        <v>#N/A</v>
      </c>
      <c r="CP128" t="e">
        <f ca="1"/>
        <v>#N/A</v>
      </c>
      <c r="CQ128" t="e">
        <f ca="1"/>
        <v>#N/A</v>
      </c>
      <c r="CR128" t="e">
        <f ca="1"/>
        <v>#N/A</v>
      </c>
    </row>
    <row r="129" spans="78:96">
      <c r="BZ129" s="177" t="e">
        <f ca="1"/>
        <v>#N/A</v>
      </c>
      <c r="CA129" t="e">
        <f ca="1"/>
        <v>#N/A</v>
      </c>
      <c r="CB129" t="e">
        <f ca="1"/>
        <v>#N/A</v>
      </c>
      <c r="CC129" t="e">
        <f ca="1"/>
        <v>#N/A</v>
      </c>
      <c r="CD129" t="e">
        <f ca="1"/>
        <v>#N/A</v>
      </c>
      <c r="CE129" t="e">
        <f ca="1"/>
        <v>#N/A</v>
      </c>
      <c r="CF129" t="e">
        <f ca="1"/>
        <v>#N/A</v>
      </c>
      <c r="CG129" t="e">
        <f ca="1"/>
        <v>#N/A</v>
      </c>
      <c r="CH129" t="e">
        <f ca="1"/>
        <v>#N/A</v>
      </c>
      <c r="CI129" t="e">
        <f ca="1"/>
        <v>#N/A</v>
      </c>
      <c r="CJ129" t="e">
        <f ca="1"/>
        <v>#N/A</v>
      </c>
      <c r="CK129" t="e">
        <f ca="1"/>
        <v>#N/A</v>
      </c>
      <c r="CL129" t="e">
        <f ca="1"/>
        <v>#N/A</v>
      </c>
      <c r="CM129" t="e">
        <f ca="1"/>
        <v>#N/A</v>
      </c>
      <c r="CN129" t="e">
        <f ca="1"/>
        <v>#N/A</v>
      </c>
      <c r="CO129" t="e">
        <f ca="1"/>
        <v>#N/A</v>
      </c>
      <c r="CP129" t="e">
        <f ca="1"/>
        <v>#N/A</v>
      </c>
      <c r="CQ129" t="e">
        <f ca="1"/>
        <v>#N/A</v>
      </c>
      <c r="CR129" t="e">
        <f ca="1"/>
        <v>#N/A</v>
      </c>
    </row>
    <row r="130" spans="78:96">
      <c r="BZ130" s="177" t="e">
        <f ca="1"/>
        <v>#N/A</v>
      </c>
      <c r="CA130" t="e">
        <f ca="1"/>
        <v>#N/A</v>
      </c>
      <c r="CB130" t="e">
        <f ca="1"/>
        <v>#N/A</v>
      </c>
      <c r="CC130" t="e">
        <f ca="1"/>
        <v>#N/A</v>
      </c>
      <c r="CD130" t="e">
        <f ca="1"/>
        <v>#N/A</v>
      </c>
      <c r="CE130" t="e">
        <f ca="1"/>
        <v>#N/A</v>
      </c>
      <c r="CF130" t="e">
        <f ca="1"/>
        <v>#N/A</v>
      </c>
      <c r="CG130" t="e">
        <f ca="1"/>
        <v>#N/A</v>
      </c>
      <c r="CH130" t="e">
        <f ca="1"/>
        <v>#N/A</v>
      </c>
      <c r="CI130" t="e">
        <f ca="1"/>
        <v>#N/A</v>
      </c>
      <c r="CJ130" t="e">
        <f ca="1"/>
        <v>#N/A</v>
      </c>
      <c r="CK130" t="e">
        <f ca="1"/>
        <v>#N/A</v>
      </c>
      <c r="CL130" t="e">
        <f ca="1"/>
        <v>#N/A</v>
      </c>
      <c r="CM130" t="e">
        <f ca="1"/>
        <v>#N/A</v>
      </c>
      <c r="CN130" t="e">
        <f ca="1"/>
        <v>#N/A</v>
      </c>
      <c r="CO130" t="e">
        <f ca="1"/>
        <v>#N/A</v>
      </c>
      <c r="CP130" t="e">
        <f ca="1"/>
        <v>#N/A</v>
      </c>
      <c r="CQ130" t="e">
        <f ca="1"/>
        <v>#N/A</v>
      </c>
      <c r="CR130" t="e">
        <f ca="1"/>
        <v>#N/A</v>
      </c>
    </row>
    <row r="131" spans="78:96">
      <c r="BZ131" s="177" t="e">
        <f ca="1"/>
        <v>#N/A</v>
      </c>
      <c r="CA131" t="e">
        <f ca="1"/>
        <v>#N/A</v>
      </c>
      <c r="CB131" t="e">
        <f ca="1"/>
        <v>#N/A</v>
      </c>
      <c r="CC131" t="e">
        <f ca="1"/>
        <v>#N/A</v>
      </c>
      <c r="CD131" t="e">
        <f ca="1"/>
        <v>#N/A</v>
      </c>
      <c r="CE131" t="e">
        <f ca="1"/>
        <v>#N/A</v>
      </c>
      <c r="CF131" t="e">
        <f ca="1"/>
        <v>#N/A</v>
      </c>
      <c r="CG131" t="e">
        <f ca="1"/>
        <v>#N/A</v>
      </c>
      <c r="CH131" t="e">
        <f ca="1"/>
        <v>#N/A</v>
      </c>
      <c r="CI131" t="e">
        <f ca="1"/>
        <v>#N/A</v>
      </c>
      <c r="CJ131" t="e">
        <f ca="1"/>
        <v>#N/A</v>
      </c>
      <c r="CK131" t="e">
        <f ca="1"/>
        <v>#N/A</v>
      </c>
      <c r="CL131" t="e">
        <f ca="1"/>
        <v>#N/A</v>
      </c>
      <c r="CM131" t="e">
        <f ca="1"/>
        <v>#N/A</v>
      </c>
      <c r="CN131" t="e">
        <f ca="1"/>
        <v>#N/A</v>
      </c>
      <c r="CO131" t="e">
        <f ca="1"/>
        <v>#N/A</v>
      </c>
      <c r="CP131" t="e">
        <f ca="1"/>
        <v>#N/A</v>
      </c>
      <c r="CQ131" t="e">
        <f ca="1"/>
        <v>#N/A</v>
      </c>
      <c r="CR131" t="e">
        <f ca="1"/>
        <v>#N/A</v>
      </c>
    </row>
    <row r="132" spans="78:96">
      <c r="BZ132" s="177" t="e">
        <f ca="1"/>
        <v>#N/A</v>
      </c>
      <c r="CA132" t="e">
        <f ca="1"/>
        <v>#N/A</v>
      </c>
      <c r="CB132" t="e">
        <f ca="1"/>
        <v>#N/A</v>
      </c>
      <c r="CC132" t="e">
        <f ca="1"/>
        <v>#N/A</v>
      </c>
      <c r="CD132" t="e">
        <f ca="1"/>
        <v>#N/A</v>
      </c>
      <c r="CE132" t="e">
        <f ca="1"/>
        <v>#N/A</v>
      </c>
      <c r="CF132" t="e">
        <f ca="1"/>
        <v>#N/A</v>
      </c>
      <c r="CG132" t="e">
        <f ca="1"/>
        <v>#N/A</v>
      </c>
      <c r="CH132" t="e">
        <f ca="1"/>
        <v>#N/A</v>
      </c>
      <c r="CI132" t="e">
        <f ca="1"/>
        <v>#N/A</v>
      </c>
      <c r="CJ132" t="e">
        <f ca="1"/>
        <v>#N/A</v>
      </c>
      <c r="CK132" t="e">
        <f ca="1"/>
        <v>#N/A</v>
      </c>
      <c r="CL132" t="e">
        <f ca="1"/>
        <v>#N/A</v>
      </c>
      <c r="CM132" t="e">
        <f ca="1"/>
        <v>#N/A</v>
      </c>
      <c r="CN132" t="e">
        <f ca="1"/>
        <v>#N/A</v>
      </c>
      <c r="CO132" t="e">
        <f ca="1"/>
        <v>#N/A</v>
      </c>
      <c r="CP132" t="e">
        <f ca="1"/>
        <v>#N/A</v>
      </c>
      <c r="CQ132" t="e">
        <f ca="1"/>
        <v>#N/A</v>
      </c>
      <c r="CR132" t="e">
        <f ca="1"/>
        <v>#N/A</v>
      </c>
    </row>
    <row r="133" spans="78:96">
      <c r="BZ133" s="177" t="e">
        <f ca="1"/>
        <v>#N/A</v>
      </c>
      <c r="CA133" t="e">
        <f ca="1"/>
        <v>#N/A</v>
      </c>
      <c r="CB133" t="e">
        <f ca="1"/>
        <v>#N/A</v>
      </c>
      <c r="CC133" t="e">
        <f ca="1"/>
        <v>#N/A</v>
      </c>
      <c r="CD133" t="e">
        <f ca="1"/>
        <v>#N/A</v>
      </c>
      <c r="CE133" t="e">
        <f ca="1"/>
        <v>#N/A</v>
      </c>
      <c r="CF133" t="e">
        <f ca="1"/>
        <v>#N/A</v>
      </c>
      <c r="CG133" t="e">
        <f ca="1"/>
        <v>#N/A</v>
      </c>
      <c r="CH133" t="e">
        <f ca="1"/>
        <v>#N/A</v>
      </c>
      <c r="CI133" t="e">
        <f ca="1"/>
        <v>#N/A</v>
      </c>
      <c r="CJ133" t="e">
        <f ca="1"/>
        <v>#N/A</v>
      </c>
      <c r="CK133" t="e">
        <f ca="1"/>
        <v>#N/A</v>
      </c>
      <c r="CL133" t="e">
        <f ca="1"/>
        <v>#N/A</v>
      </c>
      <c r="CM133" t="e">
        <f ca="1"/>
        <v>#N/A</v>
      </c>
      <c r="CN133" t="e">
        <f ca="1"/>
        <v>#N/A</v>
      </c>
      <c r="CO133" t="e">
        <f ca="1"/>
        <v>#N/A</v>
      </c>
      <c r="CP133" t="e">
        <f ca="1"/>
        <v>#N/A</v>
      </c>
      <c r="CQ133" t="e">
        <f ca="1"/>
        <v>#N/A</v>
      </c>
      <c r="CR133" t="e">
        <f ca="1"/>
        <v>#N/A</v>
      </c>
    </row>
    <row r="134" spans="78:96">
      <c r="BZ134" s="177" t="e">
        <f ca="1"/>
        <v>#N/A</v>
      </c>
      <c r="CA134" t="e">
        <f ca="1"/>
        <v>#N/A</v>
      </c>
      <c r="CB134" t="e">
        <f ca="1"/>
        <v>#N/A</v>
      </c>
      <c r="CC134" t="e">
        <f ca="1"/>
        <v>#N/A</v>
      </c>
      <c r="CD134" t="e">
        <f ca="1"/>
        <v>#N/A</v>
      </c>
      <c r="CE134" t="e">
        <f ca="1"/>
        <v>#N/A</v>
      </c>
      <c r="CF134" t="e">
        <f ca="1"/>
        <v>#N/A</v>
      </c>
      <c r="CG134" t="e">
        <f ca="1"/>
        <v>#N/A</v>
      </c>
      <c r="CH134" t="e">
        <f ca="1"/>
        <v>#N/A</v>
      </c>
      <c r="CI134" t="e">
        <f ca="1"/>
        <v>#N/A</v>
      </c>
      <c r="CJ134" t="e">
        <f ca="1"/>
        <v>#N/A</v>
      </c>
      <c r="CK134" t="e">
        <f ca="1"/>
        <v>#N/A</v>
      </c>
      <c r="CL134" t="e">
        <f ca="1"/>
        <v>#N/A</v>
      </c>
      <c r="CM134" t="e">
        <f ca="1"/>
        <v>#N/A</v>
      </c>
      <c r="CN134" t="e">
        <f ca="1"/>
        <v>#N/A</v>
      </c>
      <c r="CO134" t="e">
        <f ca="1"/>
        <v>#N/A</v>
      </c>
      <c r="CP134" t="e">
        <f ca="1"/>
        <v>#N/A</v>
      </c>
      <c r="CQ134" t="e">
        <f ca="1"/>
        <v>#N/A</v>
      </c>
      <c r="CR134" t="e">
        <f ca="1"/>
        <v>#N/A</v>
      </c>
    </row>
    <row r="135" spans="78:96">
      <c r="BZ135" s="177" t="e">
        <f ca="1"/>
        <v>#N/A</v>
      </c>
      <c r="CA135" t="e">
        <f ca="1"/>
        <v>#N/A</v>
      </c>
      <c r="CB135" t="e">
        <f ca="1"/>
        <v>#N/A</v>
      </c>
      <c r="CC135" t="e">
        <f ca="1"/>
        <v>#N/A</v>
      </c>
      <c r="CD135" t="e">
        <f ca="1"/>
        <v>#N/A</v>
      </c>
      <c r="CE135" t="e">
        <f ca="1"/>
        <v>#N/A</v>
      </c>
      <c r="CF135" t="e">
        <f ca="1"/>
        <v>#N/A</v>
      </c>
      <c r="CG135" t="e">
        <f ca="1"/>
        <v>#N/A</v>
      </c>
      <c r="CH135" t="e">
        <f ca="1"/>
        <v>#N/A</v>
      </c>
      <c r="CI135" t="e">
        <f ca="1"/>
        <v>#N/A</v>
      </c>
      <c r="CJ135" t="e">
        <f ca="1"/>
        <v>#N/A</v>
      </c>
      <c r="CK135" t="e">
        <f ca="1"/>
        <v>#N/A</v>
      </c>
      <c r="CL135" t="e">
        <f ca="1"/>
        <v>#N/A</v>
      </c>
      <c r="CM135" t="e">
        <f ca="1"/>
        <v>#N/A</v>
      </c>
      <c r="CN135" t="e">
        <f ca="1"/>
        <v>#N/A</v>
      </c>
      <c r="CO135" t="e">
        <f ca="1"/>
        <v>#N/A</v>
      </c>
      <c r="CP135" t="e">
        <f ca="1"/>
        <v>#N/A</v>
      </c>
      <c r="CQ135" t="e">
        <f ca="1"/>
        <v>#N/A</v>
      </c>
      <c r="CR135" t="e">
        <f ca="1"/>
        <v>#N/A</v>
      </c>
    </row>
    <row r="136" spans="78:96">
      <c r="BZ136" s="177" t="e">
        <f ca="1"/>
        <v>#N/A</v>
      </c>
      <c r="CA136" t="e">
        <f ca="1"/>
        <v>#N/A</v>
      </c>
      <c r="CB136" t="e">
        <f ca="1"/>
        <v>#N/A</v>
      </c>
      <c r="CC136" t="e">
        <f ca="1"/>
        <v>#N/A</v>
      </c>
      <c r="CD136" t="e">
        <f ca="1"/>
        <v>#N/A</v>
      </c>
      <c r="CE136" t="e">
        <f ca="1"/>
        <v>#N/A</v>
      </c>
      <c r="CF136" t="e">
        <f ca="1"/>
        <v>#N/A</v>
      </c>
      <c r="CG136" t="e">
        <f ca="1"/>
        <v>#N/A</v>
      </c>
      <c r="CH136" t="e">
        <f ca="1"/>
        <v>#N/A</v>
      </c>
      <c r="CI136" t="e">
        <f ca="1"/>
        <v>#N/A</v>
      </c>
      <c r="CJ136" t="e">
        <f ca="1"/>
        <v>#N/A</v>
      </c>
      <c r="CK136" t="e">
        <f ca="1"/>
        <v>#N/A</v>
      </c>
      <c r="CL136" t="e">
        <f ca="1"/>
        <v>#N/A</v>
      </c>
      <c r="CM136" t="e">
        <f ca="1"/>
        <v>#N/A</v>
      </c>
      <c r="CN136" t="e">
        <f ca="1"/>
        <v>#N/A</v>
      </c>
      <c r="CO136" t="e">
        <f ca="1"/>
        <v>#N/A</v>
      </c>
      <c r="CP136" t="e">
        <f ca="1"/>
        <v>#N/A</v>
      </c>
      <c r="CQ136" t="e">
        <f ca="1"/>
        <v>#N/A</v>
      </c>
      <c r="CR136" t="e">
        <f ca="1"/>
        <v>#N/A</v>
      </c>
    </row>
    <row r="137" spans="78:96">
      <c r="BZ137" s="177" t="e">
        <f ca="1"/>
        <v>#N/A</v>
      </c>
      <c r="CA137" t="e">
        <f ca="1"/>
        <v>#N/A</v>
      </c>
      <c r="CB137" t="e">
        <f ca="1"/>
        <v>#N/A</v>
      </c>
      <c r="CC137" t="e">
        <f ca="1"/>
        <v>#N/A</v>
      </c>
      <c r="CD137" t="e">
        <f ca="1"/>
        <v>#N/A</v>
      </c>
      <c r="CE137" t="e">
        <f ca="1"/>
        <v>#N/A</v>
      </c>
      <c r="CF137" t="e">
        <f ca="1"/>
        <v>#N/A</v>
      </c>
      <c r="CG137" t="e">
        <f ca="1"/>
        <v>#N/A</v>
      </c>
      <c r="CH137" t="e">
        <f ca="1"/>
        <v>#N/A</v>
      </c>
      <c r="CI137" t="e">
        <f ca="1"/>
        <v>#N/A</v>
      </c>
      <c r="CJ137" t="e">
        <f ca="1"/>
        <v>#N/A</v>
      </c>
      <c r="CK137" t="e">
        <f ca="1"/>
        <v>#N/A</v>
      </c>
      <c r="CL137" t="e">
        <f ca="1"/>
        <v>#N/A</v>
      </c>
      <c r="CM137" t="e">
        <f ca="1"/>
        <v>#N/A</v>
      </c>
      <c r="CN137" t="e">
        <f ca="1"/>
        <v>#N/A</v>
      </c>
      <c r="CO137" t="e">
        <f ca="1"/>
        <v>#N/A</v>
      </c>
      <c r="CP137" t="e">
        <f ca="1"/>
        <v>#N/A</v>
      </c>
      <c r="CQ137" t="e">
        <f ca="1"/>
        <v>#N/A</v>
      </c>
      <c r="CR137" t="e">
        <f ca="1"/>
        <v>#N/A</v>
      </c>
    </row>
    <row r="138" spans="78:96">
      <c r="BZ138" s="177" t="e">
        <f ca="1"/>
        <v>#N/A</v>
      </c>
      <c r="CA138" t="e">
        <f ca="1"/>
        <v>#N/A</v>
      </c>
      <c r="CB138" t="e">
        <f ca="1"/>
        <v>#N/A</v>
      </c>
      <c r="CC138" t="e">
        <f ca="1"/>
        <v>#N/A</v>
      </c>
      <c r="CD138" t="e">
        <f ca="1"/>
        <v>#N/A</v>
      </c>
      <c r="CE138" t="e">
        <f ca="1"/>
        <v>#N/A</v>
      </c>
      <c r="CF138" t="e">
        <f ca="1"/>
        <v>#N/A</v>
      </c>
      <c r="CG138" t="e">
        <f ca="1"/>
        <v>#N/A</v>
      </c>
      <c r="CH138" t="e">
        <f ca="1"/>
        <v>#N/A</v>
      </c>
      <c r="CI138" t="e">
        <f ca="1"/>
        <v>#N/A</v>
      </c>
      <c r="CJ138" t="e">
        <f ca="1"/>
        <v>#N/A</v>
      </c>
      <c r="CK138" t="e">
        <f ca="1"/>
        <v>#N/A</v>
      </c>
      <c r="CL138" t="e">
        <f ca="1"/>
        <v>#N/A</v>
      </c>
      <c r="CM138" t="e">
        <f ca="1"/>
        <v>#N/A</v>
      </c>
      <c r="CN138" t="e">
        <f ca="1"/>
        <v>#N/A</v>
      </c>
      <c r="CO138" t="e">
        <f ca="1"/>
        <v>#N/A</v>
      </c>
      <c r="CP138" t="e">
        <f ca="1"/>
        <v>#N/A</v>
      </c>
      <c r="CQ138" t="e">
        <f ca="1"/>
        <v>#N/A</v>
      </c>
      <c r="CR138" t="e">
        <f ca="1"/>
        <v>#N/A</v>
      </c>
    </row>
    <row r="139" spans="78:96">
      <c r="BZ139" s="177" t="e">
        <f ca="1"/>
        <v>#N/A</v>
      </c>
      <c r="CA139" t="e">
        <f ca="1"/>
        <v>#N/A</v>
      </c>
      <c r="CB139" t="e">
        <f ca="1"/>
        <v>#N/A</v>
      </c>
      <c r="CC139" t="e">
        <f ca="1"/>
        <v>#N/A</v>
      </c>
      <c r="CD139" t="e">
        <f ca="1"/>
        <v>#N/A</v>
      </c>
      <c r="CE139" t="e">
        <f ca="1"/>
        <v>#N/A</v>
      </c>
      <c r="CF139" t="e">
        <f ca="1"/>
        <v>#N/A</v>
      </c>
      <c r="CG139" t="e">
        <f ca="1"/>
        <v>#N/A</v>
      </c>
      <c r="CH139" t="e">
        <f ca="1"/>
        <v>#N/A</v>
      </c>
      <c r="CI139" t="e">
        <f ca="1"/>
        <v>#N/A</v>
      </c>
      <c r="CJ139" t="e">
        <f ca="1"/>
        <v>#N/A</v>
      </c>
      <c r="CK139" t="e">
        <f ca="1"/>
        <v>#N/A</v>
      </c>
      <c r="CL139" t="e">
        <f ca="1"/>
        <v>#N/A</v>
      </c>
      <c r="CM139" t="e">
        <f ca="1"/>
        <v>#N/A</v>
      </c>
      <c r="CN139" t="e">
        <f ca="1"/>
        <v>#N/A</v>
      </c>
      <c r="CO139" t="e">
        <f ca="1"/>
        <v>#N/A</v>
      </c>
      <c r="CP139" t="e">
        <f ca="1"/>
        <v>#N/A</v>
      </c>
      <c r="CQ139" t="e">
        <f ca="1"/>
        <v>#N/A</v>
      </c>
      <c r="CR139" t="e">
        <f ca="1"/>
        <v>#N/A</v>
      </c>
    </row>
    <row r="140" spans="78:96">
      <c r="BZ140" s="177" t="e">
        <f ca="1"/>
        <v>#N/A</v>
      </c>
      <c r="CA140" t="e">
        <f ca="1"/>
        <v>#N/A</v>
      </c>
      <c r="CB140" t="e">
        <f ca="1"/>
        <v>#N/A</v>
      </c>
      <c r="CC140" t="e">
        <f ca="1"/>
        <v>#N/A</v>
      </c>
      <c r="CD140" t="e">
        <f ca="1"/>
        <v>#N/A</v>
      </c>
      <c r="CE140" t="e">
        <f ca="1"/>
        <v>#N/A</v>
      </c>
      <c r="CF140" t="e">
        <f ca="1"/>
        <v>#N/A</v>
      </c>
      <c r="CG140" t="e">
        <f ca="1"/>
        <v>#N/A</v>
      </c>
      <c r="CH140" t="e">
        <f ca="1"/>
        <v>#N/A</v>
      </c>
      <c r="CI140" t="e">
        <f ca="1"/>
        <v>#N/A</v>
      </c>
      <c r="CJ140" t="e">
        <f ca="1"/>
        <v>#N/A</v>
      </c>
      <c r="CK140" t="e">
        <f ca="1"/>
        <v>#N/A</v>
      </c>
      <c r="CL140" t="e">
        <f ca="1"/>
        <v>#N/A</v>
      </c>
      <c r="CM140" t="e">
        <f ca="1"/>
        <v>#N/A</v>
      </c>
      <c r="CN140" t="e">
        <f ca="1"/>
        <v>#N/A</v>
      </c>
      <c r="CO140" t="e">
        <f ca="1"/>
        <v>#N/A</v>
      </c>
      <c r="CP140" t="e">
        <f ca="1"/>
        <v>#N/A</v>
      </c>
      <c r="CQ140" t="e">
        <f ca="1"/>
        <v>#N/A</v>
      </c>
      <c r="CR140" t="e">
        <f ca="1"/>
        <v>#N/A</v>
      </c>
    </row>
    <row r="141" spans="78:96">
      <c r="BZ141" s="177" t="e">
        <f ca="1"/>
        <v>#N/A</v>
      </c>
      <c r="CA141" t="e">
        <f ca="1"/>
        <v>#N/A</v>
      </c>
      <c r="CB141" t="e">
        <f ca="1"/>
        <v>#N/A</v>
      </c>
      <c r="CC141" t="e">
        <f ca="1"/>
        <v>#N/A</v>
      </c>
      <c r="CD141" t="e">
        <f ca="1"/>
        <v>#N/A</v>
      </c>
      <c r="CE141" t="e">
        <f ca="1"/>
        <v>#N/A</v>
      </c>
      <c r="CF141" t="e">
        <f ca="1"/>
        <v>#N/A</v>
      </c>
      <c r="CG141" t="e">
        <f ca="1"/>
        <v>#N/A</v>
      </c>
      <c r="CH141" t="e">
        <f ca="1"/>
        <v>#N/A</v>
      </c>
      <c r="CI141" t="e">
        <f ca="1"/>
        <v>#N/A</v>
      </c>
      <c r="CJ141" t="e">
        <f ca="1"/>
        <v>#N/A</v>
      </c>
      <c r="CK141" t="e">
        <f ca="1"/>
        <v>#N/A</v>
      </c>
      <c r="CL141" t="e">
        <f ca="1"/>
        <v>#N/A</v>
      </c>
      <c r="CM141" t="e">
        <f ca="1"/>
        <v>#N/A</v>
      </c>
      <c r="CN141" t="e">
        <f ca="1"/>
        <v>#N/A</v>
      </c>
      <c r="CO141" t="e">
        <f ca="1"/>
        <v>#N/A</v>
      </c>
      <c r="CP141" t="e">
        <f ca="1"/>
        <v>#N/A</v>
      </c>
      <c r="CQ141" t="e">
        <f ca="1"/>
        <v>#N/A</v>
      </c>
      <c r="CR141" t="e">
        <f ca="1"/>
        <v>#N/A</v>
      </c>
    </row>
    <row r="142" spans="78:96">
      <c r="BZ142" s="177" t="e">
        <f ca="1"/>
        <v>#N/A</v>
      </c>
      <c r="CA142" t="e">
        <f ca="1"/>
        <v>#N/A</v>
      </c>
      <c r="CB142" t="e">
        <f ca="1"/>
        <v>#N/A</v>
      </c>
      <c r="CC142" t="e">
        <f ca="1"/>
        <v>#N/A</v>
      </c>
      <c r="CD142" t="e">
        <f ca="1"/>
        <v>#N/A</v>
      </c>
      <c r="CE142" t="e">
        <f ca="1"/>
        <v>#N/A</v>
      </c>
      <c r="CF142" t="e">
        <f ca="1"/>
        <v>#N/A</v>
      </c>
      <c r="CG142" t="e">
        <f ca="1"/>
        <v>#N/A</v>
      </c>
      <c r="CH142" t="e">
        <f ca="1"/>
        <v>#N/A</v>
      </c>
      <c r="CI142" t="e">
        <f ca="1"/>
        <v>#N/A</v>
      </c>
      <c r="CJ142" t="e">
        <f ca="1"/>
        <v>#N/A</v>
      </c>
      <c r="CK142" t="e">
        <f ca="1"/>
        <v>#N/A</v>
      </c>
      <c r="CL142" t="e">
        <f ca="1"/>
        <v>#N/A</v>
      </c>
      <c r="CM142" t="e">
        <f ca="1"/>
        <v>#N/A</v>
      </c>
      <c r="CN142" t="e">
        <f ca="1"/>
        <v>#N/A</v>
      </c>
      <c r="CO142" t="e">
        <f ca="1"/>
        <v>#N/A</v>
      </c>
      <c r="CP142" t="e">
        <f ca="1"/>
        <v>#N/A</v>
      </c>
      <c r="CQ142" t="e">
        <f ca="1"/>
        <v>#N/A</v>
      </c>
      <c r="CR142" t="e">
        <f ca="1"/>
        <v>#N/A</v>
      </c>
    </row>
    <row r="143" spans="78:96">
      <c r="BZ143" s="177" t="e">
        <f ca="1"/>
        <v>#N/A</v>
      </c>
      <c r="CA143" t="e">
        <f ca="1"/>
        <v>#N/A</v>
      </c>
      <c r="CB143" t="e">
        <f ca="1"/>
        <v>#N/A</v>
      </c>
      <c r="CC143" t="e">
        <f ca="1"/>
        <v>#N/A</v>
      </c>
      <c r="CD143" t="e">
        <f ca="1"/>
        <v>#N/A</v>
      </c>
      <c r="CE143" t="e">
        <f ca="1"/>
        <v>#N/A</v>
      </c>
      <c r="CF143" t="e">
        <f ca="1"/>
        <v>#N/A</v>
      </c>
      <c r="CG143" t="e">
        <f ca="1"/>
        <v>#N/A</v>
      </c>
      <c r="CH143" t="e">
        <f ca="1"/>
        <v>#N/A</v>
      </c>
      <c r="CI143" t="e">
        <f ca="1"/>
        <v>#N/A</v>
      </c>
      <c r="CJ143" t="e">
        <f ca="1"/>
        <v>#N/A</v>
      </c>
      <c r="CK143" t="e">
        <f ca="1"/>
        <v>#N/A</v>
      </c>
      <c r="CL143" t="e">
        <f ca="1"/>
        <v>#N/A</v>
      </c>
      <c r="CM143" t="e">
        <f ca="1"/>
        <v>#N/A</v>
      </c>
      <c r="CN143" t="e">
        <f ca="1"/>
        <v>#N/A</v>
      </c>
      <c r="CO143" t="e">
        <f ca="1"/>
        <v>#N/A</v>
      </c>
      <c r="CP143" t="e">
        <f ca="1"/>
        <v>#N/A</v>
      </c>
      <c r="CQ143" t="e">
        <f ca="1"/>
        <v>#N/A</v>
      </c>
      <c r="CR143" t="e">
        <f ca="1"/>
        <v>#N/A</v>
      </c>
    </row>
    <row r="144" spans="78:96">
      <c r="BZ144" s="177" t="e">
        <f ca="1"/>
        <v>#N/A</v>
      </c>
      <c r="CA144" t="e">
        <f ca="1"/>
        <v>#N/A</v>
      </c>
      <c r="CB144" t="e">
        <f ca="1"/>
        <v>#N/A</v>
      </c>
      <c r="CC144" t="e">
        <f ca="1"/>
        <v>#N/A</v>
      </c>
      <c r="CD144" t="e">
        <f ca="1"/>
        <v>#N/A</v>
      </c>
      <c r="CE144" t="e">
        <f ca="1"/>
        <v>#N/A</v>
      </c>
      <c r="CF144" t="e">
        <f ca="1"/>
        <v>#N/A</v>
      </c>
      <c r="CG144" t="e">
        <f ca="1"/>
        <v>#N/A</v>
      </c>
      <c r="CH144" t="e">
        <f ca="1"/>
        <v>#N/A</v>
      </c>
      <c r="CI144" t="e">
        <f ca="1"/>
        <v>#N/A</v>
      </c>
      <c r="CJ144" t="e">
        <f ca="1"/>
        <v>#N/A</v>
      </c>
      <c r="CK144" t="e">
        <f ca="1"/>
        <v>#N/A</v>
      </c>
      <c r="CL144" t="e">
        <f ca="1"/>
        <v>#N/A</v>
      </c>
      <c r="CM144" t="e">
        <f ca="1"/>
        <v>#N/A</v>
      </c>
      <c r="CN144" t="e">
        <f ca="1"/>
        <v>#N/A</v>
      </c>
      <c r="CO144" t="e">
        <f ca="1"/>
        <v>#N/A</v>
      </c>
      <c r="CP144" t="e">
        <f ca="1"/>
        <v>#N/A</v>
      </c>
      <c r="CQ144" t="e">
        <f ca="1"/>
        <v>#N/A</v>
      </c>
      <c r="CR144" t="e">
        <f ca="1"/>
        <v>#N/A</v>
      </c>
    </row>
    <row r="145" spans="78:96">
      <c r="BZ145" s="177" t="e">
        <f ca="1"/>
        <v>#N/A</v>
      </c>
      <c r="CA145" t="e">
        <f ca="1"/>
        <v>#N/A</v>
      </c>
      <c r="CB145" t="e">
        <f ca="1"/>
        <v>#N/A</v>
      </c>
      <c r="CC145" t="e">
        <f ca="1"/>
        <v>#N/A</v>
      </c>
      <c r="CD145" t="e">
        <f ca="1"/>
        <v>#N/A</v>
      </c>
      <c r="CE145" t="e">
        <f ca="1"/>
        <v>#N/A</v>
      </c>
      <c r="CF145" t="e">
        <f ca="1"/>
        <v>#N/A</v>
      </c>
      <c r="CG145" t="e">
        <f ca="1"/>
        <v>#N/A</v>
      </c>
      <c r="CH145" t="e">
        <f ca="1"/>
        <v>#N/A</v>
      </c>
      <c r="CI145" t="e">
        <f ca="1"/>
        <v>#N/A</v>
      </c>
      <c r="CJ145" t="e">
        <f ca="1"/>
        <v>#N/A</v>
      </c>
      <c r="CK145" t="e">
        <f ca="1"/>
        <v>#N/A</v>
      </c>
      <c r="CL145" t="e">
        <f ca="1"/>
        <v>#N/A</v>
      </c>
      <c r="CM145" t="e">
        <f ca="1"/>
        <v>#N/A</v>
      </c>
      <c r="CN145" t="e">
        <f ca="1"/>
        <v>#N/A</v>
      </c>
      <c r="CO145" t="e">
        <f ca="1"/>
        <v>#N/A</v>
      </c>
      <c r="CP145" t="e">
        <f ca="1"/>
        <v>#N/A</v>
      </c>
      <c r="CQ145" t="e">
        <f ca="1"/>
        <v>#N/A</v>
      </c>
      <c r="CR145" t="e">
        <f ca="1"/>
        <v>#N/A</v>
      </c>
    </row>
    <row r="146" spans="78:96">
      <c r="BZ146" s="177" t="e">
        <f ca="1"/>
        <v>#N/A</v>
      </c>
      <c r="CA146" t="e">
        <f ca="1"/>
        <v>#N/A</v>
      </c>
      <c r="CB146" t="e">
        <f ca="1"/>
        <v>#N/A</v>
      </c>
      <c r="CC146" t="e">
        <f ca="1"/>
        <v>#N/A</v>
      </c>
      <c r="CD146" t="e">
        <f ca="1"/>
        <v>#N/A</v>
      </c>
      <c r="CE146" t="e">
        <f ca="1"/>
        <v>#N/A</v>
      </c>
      <c r="CF146" t="e">
        <f ca="1"/>
        <v>#N/A</v>
      </c>
      <c r="CG146" t="e">
        <f ca="1"/>
        <v>#N/A</v>
      </c>
      <c r="CH146" t="e">
        <f ca="1"/>
        <v>#N/A</v>
      </c>
      <c r="CI146" t="e">
        <f ca="1"/>
        <v>#N/A</v>
      </c>
      <c r="CJ146" t="e">
        <f ca="1"/>
        <v>#N/A</v>
      </c>
      <c r="CK146" t="e">
        <f ca="1"/>
        <v>#N/A</v>
      </c>
      <c r="CL146" t="e">
        <f ca="1"/>
        <v>#N/A</v>
      </c>
      <c r="CM146" t="e">
        <f ca="1"/>
        <v>#N/A</v>
      </c>
      <c r="CN146" t="e">
        <f ca="1"/>
        <v>#N/A</v>
      </c>
      <c r="CO146" t="e">
        <f ca="1"/>
        <v>#N/A</v>
      </c>
      <c r="CP146" t="e">
        <f ca="1"/>
        <v>#N/A</v>
      </c>
      <c r="CQ146" t="e">
        <f ca="1"/>
        <v>#N/A</v>
      </c>
      <c r="CR146" t="e">
        <f ca="1"/>
        <v>#N/A</v>
      </c>
    </row>
    <row r="147" spans="78:96">
      <c r="BZ147" s="177" t="e">
        <f ca="1"/>
        <v>#N/A</v>
      </c>
      <c r="CA147" t="e">
        <f ca="1"/>
        <v>#N/A</v>
      </c>
      <c r="CB147" t="e">
        <f ca="1"/>
        <v>#N/A</v>
      </c>
      <c r="CC147" t="e">
        <f ca="1"/>
        <v>#N/A</v>
      </c>
      <c r="CD147" t="e">
        <f ca="1"/>
        <v>#N/A</v>
      </c>
      <c r="CE147" t="e">
        <f ca="1"/>
        <v>#N/A</v>
      </c>
      <c r="CF147" t="e">
        <f ca="1"/>
        <v>#N/A</v>
      </c>
      <c r="CG147" t="e">
        <f ca="1"/>
        <v>#N/A</v>
      </c>
      <c r="CH147" t="e">
        <f ca="1"/>
        <v>#N/A</v>
      </c>
      <c r="CI147" t="e">
        <f ca="1"/>
        <v>#N/A</v>
      </c>
      <c r="CJ147" t="e">
        <f ca="1"/>
        <v>#N/A</v>
      </c>
      <c r="CK147" t="e">
        <f ca="1"/>
        <v>#N/A</v>
      </c>
      <c r="CL147" t="e">
        <f ca="1"/>
        <v>#N/A</v>
      </c>
      <c r="CM147" t="e">
        <f ca="1"/>
        <v>#N/A</v>
      </c>
      <c r="CN147" t="e">
        <f ca="1"/>
        <v>#N/A</v>
      </c>
      <c r="CO147" t="e">
        <f ca="1"/>
        <v>#N/A</v>
      </c>
      <c r="CP147" t="e">
        <f ca="1"/>
        <v>#N/A</v>
      </c>
      <c r="CQ147" t="e">
        <f ca="1"/>
        <v>#N/A</v>
      </c>
      <c r="CR147" t="e">
        <f ca="1"/>
        <v>#N/A</v>
      </c>
    </row>
    <row r="148" spans="78:96">
      <c r="BZ148" s="177" t="e">
        <f ca="1"/>
        <v>#N/A</v>
      </c>
      <c r="CA148" t="e">
        <f ca="1"/>
        <v>#N/A</v>
      </c>
      <c r="CB148" t="e">
        <f ca="1"/>
        <v>#N/A</v>
      </c>
      <c r="CC148" t="e">
        <f ca="1"/>
        <v>#N/A</v>
      </c>
      <c r="CD148" t="e">
        <f ca="1"/>
        <v>#N/A</v>
      </c>
      <c r="CE148" t="e">
        <f ca="1"/>
        <v>#N/A</v>
      </c>
      <c r="CF148" t="e">
        <f ca="1"/>
        <v>#N/A</v>
      </c>
      <c r="CG148" t="e">
        <f ca="1"/>
        <v>#N/A</v>
      </c>
      <c r="CH148" t="e">
        <f ca="1"/>
        <v>#N/A</v>
      </c>
      <c r="CI148" t="e">
        <f ca="1"/>
        <v>#N/A</v>
      </c>
      <c r="CJ148" t="e">
        <f ca="1"/>
        <v>#N/A</v>
      </c>
      <c r="CK148" t="e">
        <f ca="1"/>
        <v>#N/A</v>
      </c>
      <c r="CL148" t="e">
        <f ca="1"/>
        <v>#N/A</v>
      </c>
      <c r="CM148" t="e">
        <f ca="1"/>
        <v>#N/A</v>
      </c>
      <c r="CN148" t="e">
        <f ca="1"/>
        <v>#N/A</v>
      </c>
      <c r="CO148" t="e">
        <f ca="1"/>
        <v>#N/A</v>
      </c>
      <c r="CP148" t="e">
        <f ca="1"/>
        <v>#N/A</v>
      </c>
      <c r="CQ148" t="e">
        <f ca="1"/>
        <v>#N/A</v>
      </c>
      <c r="CR148" t="e">
        <f ca="1"/>
        <v>#N/A</v>
      </c>
    </row>
    <row r="149" spans="78:96">
      <c r="BZ149" s="177" t="e">
        <f ca="1"/>
        <v>#N/A</v>
      </c>
      <c r="CA149" t="e">
        <f ca="1"/>
        <v>#N/A</v>
      </c>
      <c r="CB149" t="e">
        <f ca="1"/>
        <v>#N/A</v>
      </c>
      <c r="CC149" t="e">
        <f ca="1"/>
        <v>#N/A</v>
      </c>
      <c r="CD149" t="e">
        <f ca="1"/>
        <v>#N/A</v>
      </c>
      <c r="CE149" t="e">
        <f ca="1"/>
        <v>#N/A</v>
      </c>
      <c r="CF149" t="e">
        <f ca="1"/>
        <v>#N/A</v>
      </c>
      <c r="CG149" t="e">
        <f ca="1"/>
        <v>#N/A</v>
      </c>
      <c r="CH149" t="e">
        <f ca="1"/>
        <v>#N/A</v>
      </c>
      <c r="CI149" t="e">
        <f ca="1"/>
        <v>#N/A</v>
      </c>
      <c r="CJ149" t="e">
        <f ca="1"/>
        <v>#N/A</v>
      </c>
      <c r="CK149" t="e">
        <f ca="1"/>
        <v>#N/A</v>
      </c>
      <c r="CL149" t="e">
        <f ca="1"/>
        <v>#N/A</v>
      </c>
      <c r="CM149" t="e">
        <f ca="1"/>
        <v>#N/A</v>
      </c>
      <c r="CN149" t="e">
        <f ca="1"/>
        <v>#N/A</v>
      </c>
      <c r="CO149" t="e">
        <f ca="1"/>
        <v>#N/A</v>
      </c>
      <c r="CP149" t="e">
        <f ca="1"/>
        <v>#N/A</v>
      </c>
      <c r="CQ149" t="e">
        <f ca="1"/>
        <v>#N/A</v>
      </c>
      <c r="CR149" t="e">
        <f ca="1"/>
        <v>#N/A</v>
      </c>
    </row>
    <row r="150" spans="78:96">
      <c r="BZ150" s="177" t="e">
        <f ca="1"/>
        <v>#N/A</v>
      </c>
      <c r="CA150" t="e">
        <f ca="1"/>
        <v>#N/A</v>
      </c>
      <c r="CB150" t="e">
        <f ca="1"/>
        <v>#N/A</v>
      </c>
      <c r="CC150" t="e">
        <f ca="1"/>
        <v>#N/A</v>
      </c>
      <c r="CD150" t="e">
        <f ca="1"/>
        <v>#N/A</v>
      </c>
      <c r="CE150" t="e">
        <f ca="1"/>
        <v>#N/A</v>
      </c>
      <c r="CF150" t="e">
        <f ca="1"/>
        <v>#N/A</v>
      </c>
      <c r="CG150" t="e">
        <f ca="1"/>
        <v>#N/A</v>
      </c>
      <c r="CH150" t="e">
        <f ca="1"/>
        <v>#N/A</v>
      </c>
      <c r="CI150" t="e">
        <f ca="1"/>
        <v>#N/A</v>
      </c>
      <c r="CJ150" t="e">
        <f ca="1"/>
        <v>#N/A</v>
      </c>
      <c r="CK150" t="e">
        <f ca="1"/>
        <v>#N/A</v>
      </c>
      <c r="CL150" t="e">
        <f ca="1"/>
        <v>#N/A</v>
      </c>
      <c r="CM150" t="e">
        <f ca="1"/>
        <v>#N/A</v>
      </c>
      <c r="CN150" t="e">
        <f ca="1"/>
        <v>#N/A</v>
      </c>
      <c r="CO150" t="e">
        <f ca="1"/>
        <v>#N/A</v>
      </c>
      <c r="CP150" t="e">
        <f ca="1"/>
        <v>#N/A</v>
      </c>
      <c r="CQ150" t="e">
        <f ca="1"/>
        <v>#N/A</v>
      </c>
      <c r="CR150" t="e">
        <f ca="1"/>
        <v>#N/A</v>
      </c>
    </row>
    <row r="151" spans="78:96">
      <c r="BZ151" s="177" t="e">
        <f ca="1"/>
        <v>#N/A</v>
      </c>
      <c r="CA151" t="e">
        <f ca="1"/>
        <v>#N/A</v>
      </c>
      <c r="CB151" t="e">
        <f ca="1"/>
        <v>#N/A</v>
      </c>
      <c r="CC151" t="e">
        <f ca="1"/>
        <v>#N/A</v>
      </c>
      <c r="CD151" t="e">
        <f ca="1"/>
        <v>#N/A</v>
      </c>
      <c r="CE151" t="e">
        <f ca="1"/>
        <v>#N/A</v>
      </c>
      <c r="CF151" t="e">
        <f ca="1"/>
        <v>#N/A</v>
      </c>
      <c r="CG151" t="e">
        <f ca="1"/>
        <v>#N/A</v>
      </c>
      <c r="CH151" t="e">
        <f ca="1"/>
        <v>#N/A</v>
      </c>
      <c r="CI151" t="e">
        <f ca="1"/>
        <v>#N/A</v>
      </c>
      <c r="CJ151" t="e">
        <f ca="1"/>
        <v>#N/A</v>
      </c>
      <c r="CK151" t="e">
        <f ca="1"/>
        <v>#N/A</v>
      </c>
      <c r="CL151" t="e">
        <f ca="1"/>
        <v>#N/A</v>
      </c>
      <c r="CM151" t="e">
        <f ca="1"/>
        <v>#N/A</v>
      </c>
      <c r="CN151" t="e">
        <f ca="1"/>
        <v>#N/A</v>
      </c>
      <c r="CO151" t="e">
        <f ca="1"/>
        <v>#N/A</v>
      </c>
      <c r="CP151" t="e">
        <f ca="1"/>
        <v>#N/A</v>
      </c>
      <c r="CQ151" t="e">
        <f ca="1"/>
        <v>#N/A</v>
      </c>
      <c r="CR151" t="e">
        <f ca="1"/>
        <v>#N/A</v>
      </c>
    </row>
    <row r="152" spans="78:96">
      <c r="BZ152" s="177" t="e">
        <f ca="1"/>
        <v>#N/A</v>
      </c>
      <c r="CA152" t="e">
        <f ca="1"/>
        <v>#N/A</v>
      </c>
      <c r="CB152" t="e">
        <f ca="1"/>
        <v>#N/A</v>
      </c>
      <c r="CC152" t="e">
        <f ca="1"/>
        <v>#N/A</v>
      </c>
      <c r="CD152" t="e">
        <f ca="1"/>
        <v>#N/A</v>
      </c>
      <c r="CE152" t="e">
        <f ca="1"/>
        <v>#N/A</v>
      </c>
      <c r="CF152" t="e">
        <f ca="1"/>
        <v>#N/A</v>
      </c>
      <c r="CG152" t="e">
        <f ca="1"/>
        <v>#N/A</v>
      </c>
      <c r="CH152" t="e">
        <f ca="1"/>
        <v>#N/A</v>
      </c>
      <c r="CI152" t="e">
        <f ca="1"/>
        <v>#N/A</v>
      </c>
      <c r="CJ152" t="e">
        <f ca="1"/>
        <v>#N/A</v>
      </c>
      <c r="CK152" t="e">
        <f ca="1"/>
        <v>#N/A</v>
      </c>
      <c r="CL152" t="e">
        <f ca="1"/>
        <v>#N/A</v>
      </c>
      <c r="CM152" t="e">
        <f ca="1"/>
        <v>#N/A</v>
      </c>
      <c r="CN152" t="e">
        <f ca="1"/>
        <v>#N/A</v>
      </c>
      <c r="CO152" t="e">
        <f ca="1"/>
        <v>#N/A</v>
      </c>
      <c r="CP152" t="e">
        <f ca="1"/>
        <v>#N/A</v>
      </c>
      <c r="CQ152" t="e">
        <f ca="1"/>
        <v>#N/A</v>
      </c>
      <c r="CR152" t="e">
        <f ca="1"/>
        <v>#N/A</v>
      </c>
    </row>
    <row r="153" spans="78:96">
      <c r="BZ153" s="177" t="e">
        <f ca="1"/>
        <v>#N/A</v>
      </c>
      <c r="CA153" t="e">
        <f ca="1"/>
        <v>#N/A</v>
      </c>
      <c r="CB153" t="e">
        <f ca="1"/>
        <v>#N/A</v>
      </c>
      <c r="CC153" t="e">
        <f ca="1"/>
        <v>#N/A</v>
      </c>
      <c r="CD153" t="e">
        <f ca="1"/>
        <v>#N/A</v>
      </c>
      <c r="CE153" t="e">
        <f ca="1"/>
        <v>#N/A</v>
      </c>
      <c r="CF153" t="e">
        <f ca="1"/>
        <v>#N/A</v>
      </c>
      <c r="CG153" t="e">
        <f ca="1"/>
        <v>#N/A</v>
      </c>
      <c r="CH153" t="e">
        <f ca="1"/>
        <v>#N/A</v>
      </c>
      <c r="CI153" t="e">
        <f ca="1"/>
        <v>#N/A</v>
      </c>
      <c r="CJ153" t="e">
        <f ca="1"/>
        <v>#N/A</v>
      </c>
      <c r="CK153" t="e">
        <f ca="1"/>
        <v>#N/A</v>
      </c>
      <c r="CL153" t="e">
        <f ca="1"/>
        <v>#N/A</v>
      </c>
      <c r="CM153" t="e">
        <f ca="1"/>
        <v>#N/A</v>
      </c>
      <c r="CN153" t="e">
        <f ca="1"/>
        <v>#N/A</v>
      </c>
      <c r="CO153" t="e">
        <f ca="1"/>
        <v>#N/A</v>
      </c>
      <c r="CP153" t="e">
        <f ca="1"/>
        <v>#N/A</v>
      </c>
      <c r="CQ153" t="e">
        <f ca="1"/>
        <v>#N/A</v>
      </c>
      <c r="CR153" t="e">
        <f ca="1"/>
        <v>#N/A</v>
      </c>
    </row>
    <row r="154" spans="78:96">
      <c r="BZ154" s="177" t="e">
        <f ca="1"/>
        <v>#N/A</v>
      </c>
      <c r="CA154" t="e">
        <f ca="1"/>
        <v>#N/A</v>
      </c>
      <c r="CB154" t="e">
        <f ca="1"/>
        <v>#N/A</v>
      </c>
      <c r="CC154" t="e">
        <f ca="1"/>
        <v>#N/A</v>
      </c>
      <c r="CD154" t="e">
        <f ca="1"/>
        <v>#N/A</v>
      </c>
      <c r="CE154" t="e">
        <f ca="1"/>
        <v>#N/A</v>
      </c>
      <c r="CF154" t="e">
        <f ca="1"/>
        <v>#N/A</v>
      </c>
      <c r="CG154" t="e">
        <f ca="1"/>
        <v>#N/A</v>
      </c>
      <c r="CH154" t="e">
        <f ca="1"/>
        <v>#N/A</v>
      </c>
      <c r="CI154" t="e">
        <f ca="1"/>
        <v>#N/A</v>
      </c>
      <c r="CJ154" t="e">
        <f ca="1"/>
        <v>#N/A</v>
      </c>
      <c r="CK154" t="e">
        <f ca="1"/>
        <v>#N/A</v>
      </c>
      <c r="CL154" t="e">
        <f ca="1"/>
        <v>#N/A</v>
      </c>
      <c r="CM154" t="e">
        <f ca="1"/>
        <v>#N/A</v>
      </c>
      <c r="CN154" t="e">
        <f ca="1"/>
        <v>#N/A</v>
      </c>
      <c r="CO154" t="e">
        <f ca="1"/>
        <v>#N/A</v>
      </c>
      <c r="CP154" t="e">
        <f ca="1"/>
        <v>#N/A</v>
      </c>
      <c r="CQ154" t="e">
        <f ca="1"/>
        <v>#N/A</v>
      </c>
      <c r="CR154" t="e">
        <f ca="1"/>
        <v>#N/A</v>
      </c>
    </row>
    <row r="155" spans="78:96">
      <c r="BZ155" s="177" t="e">
        <f ca="1"/>
        <v>#N/A</v>
      </c>
      <c r="CA155" t="e">
        <f ca="1"/>
        <v>#N/A</v>
      </c>
      <c r="CB155" t="e">
        <f ca="1"/>
        <v>#N/A</v>
      </c>
      <c r="CC155" t="e">
        <f ca="1"/>
        <v>#N/A</v>
      </c>
      <c r="CD155" t="e">
        <f ca="1"/>
        <v>#N/A</v>
      </c>
      <c r="CE155" t="e">
        <f ca="1"/>
        <v>#N/A</v>
      </c>
      <c r="CF155" t="e">
        <f ca="1"/>
        <v>#N/A</v>
      </c>
      <c r="CG155" t="e">
        <f ca="1"/>
        <v>#N/A</v>
      </c>
      <c r="CH155" t="e">
        <f ca="1"/>
        <v>#N/A</v>
      </c>
      <c r="CI155" t="e">
        <f ca="1"/>
        <v>#N/A</v>
      </c>
      <c r="CJ155" t="e">
        <f ca="1"/>
        <v>#N/A</v>
      </c>
      <c r="CK155" t="e">
        <f ca="1"/>
        <v>#N/A</v>
      </c>
      <c r="CL155" t="e">
        <f ca="1"/>
        <v>#N/A</v>
      </c>
      <c r="CM155" t="e">
        <f ca="1"/>
        <v>#N/A</v>
      </c>
      <c r="CN155" t="e">
        <f ca="1"/>
        <v>#N/A</v>
      </c>
      <c r="CO155" t="e">
        <f ca="1"/>
        <v>#N/A</v>
      </c>
      <c r="CP155" t="e">
        <f ca="1"/>
        <v>#N/A</v>
      </c>
      <c r="CQ155" t="e">
        <f ca="1"/>
        <v>#N/A</v>
      </c>
      <c r="CR155" t="e">
        <f ca="1"/>
        <v>#N/A</v>
      </c>
    </row>
    <row r="156" spans="78:96">
      <c r="BZ156" s="177" t="e">
        <f ca="1"/>
        <v>#N/A</v>
      </c>
      <c r="CA156" t="e">
        <f ca="1"/>
        <v>#N/A</v>
      </c>
      <c r="CB156" t="e">
        <f ca="1"/>
        <v>#N/A</v>
      </c>
      <c r="CC156" t="e">
        <f ca="1"/>
        <v>#N/A</v>
      </c>
      <c r="CD156" t="e">
        <f ca="1"/>
        <v>#N/A</v>
      </c>
      <c r="CE156" t="e">
        <f ca="1"/>
        <v>#N/A</v>
      </c>
      <c r="CF156" t="e">
        <f ca="1"/>
        <v>#N/A</v>
      </c>
      <c r="CG156" t="e">
        <f ca="1"/>
        <v>#N/A</v>
      </c>
      <c r="CH156" t="e">
        <f ca="1"/>
        <v>#N/A</v>
      </c>
      <c r="CI156" t="e">
        <f ca="1"/>
        <v>#N/A</v>
      </c>
      <c r="CJ156" t="e">
        <f ca="1"/>
        <v>#N/A</v>
      </c>
      <c r="CK156" t="e">
        <f ca="1"/>
        <v>#N/A</v>
      </c>
      <c r="CL156" t="e">
        <f ca="1"/>
        <v>#N/A</v>
      </c>
      <c r="CM156" t="e">
        <f ca="1"/>
        <v>#N/A</v>
      </c>
      <c r="CN156" t="e">
        <f ca="1"/>
        <v>#N/A</v>
      </c>
      <c r="CO156" t="e">
        <f ca="1"/>
        <v>#N/A</v>
      </c>
      <c r="CP156" t="e">
        <f ca="1"/>
        <v>#N/A</v>
      </c>
      <c r="CQ156" t="e">
        <f ca="1"/>
        <v>#N/A</v>
      </c>
      <c r="CR156" t="e">
        <f ca="1"/>
        <v>#N/A</v>
      </c>
    </row>
    <row r="157" spans="78:96">
      <c r="BZ157" s="177" t="e">
        <f ca="1"/>
        <v>#N/A</v>
      </c>
      <c r="CA157" t="e">
        <f ca="1"/>
        <v>#N/A</v>
      </c>
      <c r="CB157" t="e">
        <f ca="1"/>
        <v>#N/A</v>
      </c>
      <c r="CC157" t="e">
        <f ca="1"/>
        <v>#N/A</v>
      </c>
      <c r="CD157" t="e">
        <f ca="1"/>
        <v>#N/A</v>
      </c>
      <c r="CE157" t="e">
        <f ca="1"/>
        <v>#N/A</v>
      </c>
      <c r="CF157" t="e">
        <f ca="1"/>
        <v>#N/A</v>
      </c>
      <c r="CG157" t="e">
        <f ca="1"/>
        <v>#N/A</v>
      </c>
      <c r="CH157" t="e">
        <f ca="1"/>
        <v>#N/A</v>
      </c>
      <c r="CI157" t="e">
        <f ca="1"/>
        <v>#N/A</v>
      </c>
      <c r="CJ157" t="e">
        <f ca="1"/>
        <v>#N/A</v>
      </c>
      <c r="CK157" t="e">
        <f ca="1"/>
        <v>#N/A</v>
      </c>
      <c r="CL157" t="e">
        <f ca="1"/>
        <v>#N/A</v>
      </c>
      <c r="CM157" t="e">
        <f ca="1"/>
        <v>#N/A</v>
      </c>
      <c r="CN157" t="e">
        <f ca="1"/>
        <v>#N/A</v>
      </c>
      <c r="CO157" t="e">
        <f ca="1"/>
        <v>#N/A</v>
      </c>
      <c r="CP157" t="e">
        <f ca="1"/>
        <v>#N/A</v>
      </c>
      <c r="CQ157" t="e">
        <f ca="1"/>
        <v>#N/A</v>
      </c>
      <c r="CR157" t="e">
        <f ca="1"/>
        <v>#N/A</v>
      </c>
    </row>
    <row r="158" spans="78:96">
      <c r="BZ158" s="177" t="e">
        <f ca="1"/>
        <v>#N/A</v>
      </c>
      <c r="CA158" t="e">
        <f ca="1"/>
        <v>#N/A</v>
      </c>
      <c r="CB158" t="e">
        <f ca="1"/>
        <v>#N/A</v>
      </c>
      <c r="CC158" t="e">
        <f ca="1"/>
        <v>#N/A</v>
      </c>
      <c r="CD158" t="e">
        <f ca="1"/>
        <v>#N/A</v>
      </c>
      <c r="CE158" t="e">
        <f ca="1"/>
        <v>#N/A</v>
      </c>
      <c r="CF158" t="e">
        <f ca="1"/>
        <v>#N/A</v>
      </c>
      <c r="CG158" t="e">
        <f ca="1"/>
        <v>#N/A</v>
      </c>
      <c r="CH158" t="e">
        <f ca="1"/>
        <v>#N/A</v>
      </c>
      <c r="CI158" t="e">
        <f ca="1"/>
        <v>#N/A</v>
      </c>
      <c r="CJ158" t="e">
        <f ca="1"/>
        <v>#N/A</v>
      </c>
      <c r="CK158" t="e">
        <f ca="1"/>
        <v>#N/A</v>
      </c>
      <c r="CL158" t="e">
        <f ca="1"/>
        <v>#N/A</v>
      </c>
      <c r="CM158" t="e">
        <f ca="1"/>
        <v>#N/A</v>
      </c>
      <c r="CN158" t="e">
        <f ca="1"/>
        <v>#N/A</v>
      </c>
      <c r="CO158" t="e">
        <f ca="1"/>
        <v>#N/A</v>
      </c>
      <c r="CP158" t="e">
        <f ca="1"/>
        <v>#N/A</v>
      </c>
      <c r="CQ158" t="e">
        <f ca="1"/>
        <v>#N/A</v>
      </c>
      <c r="CR158" t="e">
        <f ca="1"/>
        <v>#N/A</v>
      </c>
    </row>
    <row r="159" spans="78:96">
      <c r="BZ159" s="177" t="e">
        <f ca="1"/>
        <v>#N/A</v>
      </c>
      <c r="CA159" t="e">
        <f ca="1"/>
        <v>#N/A</v>
      </c>
      <c r="CB159" t="e">
        <f ca="1"/>
        <v>#N/A</v>
      </c>
      <c r="CC159" t="e">
        <f ca="1"/>
        <v>#N/A</v>
      </c>
      <c r="CD159" t="e">
        <f ca="1"/>
        <v>#N/A</v>
      </c>
      <c r="CE159" t="e">
        <f ca="1"/>
        <v>#N/A</v>
      </c>
      <c r="CF159" t="e">
        <f ca="1"/>
        <v>#N/A</v>
      </c>
      <c r="CG159" t="e">
        <f ca="1"/>
        <v>#N/A</v>
      </c>
      <c r="CH159" t="e">
        <f ca="1"/>
        <v>#N/A</v>
      </c>
      <c r="CI159" t="e">
        <f ca="1"/>
        <v>#N/A</v>
      </c>
      <c r="CJ159" t="e">
        <f ca="1"/>
        <v>#N/A</v>
      </c>
      <c r="CK159" t="e">
        <f ca="1"/>
        <v>#N/A</v>
      </c>
      <c r="CL159" t="e">
        <f ca="1"/>
        <v>#N/A</v>
      </c>
      <c r="CM159" t="e">
        <f ca="1"/>
        <v>#N/A</v>
      </c>
      <c r="CN159" t="e">
        <f ca="1"/>
        <v>#N/A</v>
      </c>
      <c r="CO159" t="e">
        <f ca="1"/>
        <v>#N/A</v>
      </c>
      <c r="CP159" t="e">
        <f ca="1"/>
        <v>#N/A</v>
      </c>
      <c r="CQ159" t="e">
        <f ca="1"/>
        <v>#N/A</v>
      </c>
      <c r="CR159" t="e">
        <f ca="1"/>
        <v>#N/A</v>
      </c>
    </row>
    <row r="160" spans="78:96">
      <c r="BZ160" s="177" t="e">
        <f ca="1"/>
        <v>#N/A</v>
      </c>
      <c r="CA160" t="e">
        <f ca="1"/>
        <v>#N/A</v>
      </c>
      <c r="CB160" t="e">
        <f ca="1"/>
        <v>#N/A</v>
      </c>
      <c r="CC160" t="e">
        <f ca="1"/>
        <v>#N/A</v>
      </c>
      <c r="CD160" t="e">
        <f ca="1"/>
        <v>#N/A</v>
      </c>
      <c r="CE160" t="e">
        <f ca="1"/>
        <v>#N/A</v>
      </c>
      <c r="CF160" t="e">
        <f ca="1"/>
        <v>#N/A</v>
      </c>
      <c r="CG160" t="e">
        <f ca="1"/>
        <v>#N/A</v>
      </c>
      <c r="CH160" t="e">
        <f ca="1"/>
        <v>#N/A</v>
      </c>
      <c r="CI160" t="e">
        <f ca="1"/>
        <v>#N/A</v>
      </c>
      <c r="CJ160" t="e">
        <f ca="1"/>
        <v>#N/A</v>
      </c>
      <c r="CK160" t="e">
        <f ca="1"/>
        <v>#N/A</v>
      </c>
      <c r="CL160" t="e">
        <f ca="1"/>
        <v>#N/A</v>
      </c>
      <c r="CM160" t="e">
        <f ca="1"/>
        <v>#N/A</v>
      </c>
      <c r="CN160" t="e">
        <f ca="1"/>
        <v>#N/A</v>
      </c>
      <c r="CO160" t="e">
        <f ca="1"/>
        <v>#N/A</v>
      </c>
      <c r="CP160" t="e">
        <f ca="1"/>
        <v>#N/A</v>
      </c>
      <c r="CQ160" t="e">
        <f ca="1"/>
        <v>#N/A</v>
      </c>
      <c r="CR160" t="e">
        <f ca="1"/>
        <v>#N/A</v>
      </c>
    </row>
    <row r="161" spans="78:96">
      <c r="BZ161" s="177" t="e">
        <f ca="1"/>
        <v>#N/A</v>
      </c>
      <c r="CA161" t="e">
        <f ca="1"/>
        <v>#N/A</v>
      </c>
      <c r="CB161" t="e">
        <f ca="1"/>
        <v>#N/A</v>
      </c>
      <c r="CC161" t="e">
        <f ca="1"/>
        <v>#N/A</v>
      </c>
      <c r="CD161" t="e">
        <f ca="1"/>
        <v>#N/A</v>
      </c>
      <c r="CE161" t="e">
        <f ca="1"/>
        <v>#N/A</v>
      </c>
      <c r="CF161" t="e">
        <f ca="1"/>
        <v>#N/A</v>
      </c>
      <c r="CG161" t="e">
        <f ca="1"/>
        <v>#N/A</v>
      </c>
      <c r="CH161" t="e">
        <f ca="1"/>
        <v>#N/A</v>
      </c>
      <c r="CI161" t="e">
        <f ca="1"/>
        <v>#N/A</v>
      </c>
      <c r="CJ161" t="e">
        <f ca="1"/>
        <v>#N/A</v>
      </c>
      <c r="CK161" t="e">
        <f ca="1"/>
        <v>#N/A</v>
      </c>
      <c r="CL161" t="e">
        <f ca="1"/>
        <v>#N/A</v>
      </c>
      <c r="CM161" t="e">
        <f ca="1"/>
        <v>#N/A</v>
      </c>
      <c r="CN161" t="e">
        <f ca="1"/>
        <v>#N/A</v>
      </c>
      <c r="CO161" t="e">
        <f ca="1"/>
        <v>#N/A</v>
      </c>
      <c r="CP161" t="e">
        <f ca="1"/>
        <v>#N/A</v>
      </c>
      <c r="CQ161" t="e">
        <f ca="1"/>
        <v>#N/A</v>
      </c>
      <c r="CR161" t="e">
        <f ca="1"/>
        <v>#N/A</v>
      </c>
    </row>
    <row r="162" spans="78:96">
      <c r="BZ162" s="177" t="e">
        <f ca="1"/>
        <v>#N/A</v>
      </c>
      <c r="CA162" t="e">
        <f ca="1"/>
        <v>#N/A</v>
      </c>
      <c r="CB162" t="e">
        <f ca="1"/>
        <v>#N/A</v>
      </c>
      <c r="CC162" t="e">
        <f ca="1"/>
        <v>#N/A</v>
      </c>
      <c r="CD162" t="e">
        <f ca="1"/>
        <v>#N/A</v>
      </c>
      <c r="CE162" t="e">
        <f ca="1"/>
        <v>#N/A</v>
      </c>
      <c r="CF162" t="e">
        <f ca="1"/>
        <v>#N/A</v>
      </c>
      <c r="CG162" t="e">
        <f ca="1"/>
        <v>#N/A</v>
      </c>
      <c r="CH162" t="e">
        <f ca="1"/>
        <v>#N/A</v>
      </c>
      <c r="CI162" t="e">
        <f ca="1"/>
        <v>#N/A</v>
      </c>
      <c r="CJ162" t="e">
        <f ca="1"/>
        <v>#N/A</v>
      </c>
      <c r="CK162" t="e">
        <f ca="1"/>
        <v>#N/A</v>
      </c>
      <c r="CL162" t="e">
        <f ca="1"/>
        <v>#N/A</v>
      </c>
      <c r="CM162" t="e">
        <f ca="1"/>
        <v>#N/A</v>
      </c>
      <c r="CN162" t="e">
        <f ca="1"/>
        <v>#N/A</v>
      </c>
      <c r="CO162" t="e">
        <f ca="1"/>
        <v>#N/A</v>
      </c>
      <c r="CP162" t="e">
        <f ca="1"/>
        <v>#N/A</v>
      </c>
      <c r="CQ162" t="e">
        <f ca="1"/>
        <v>#N/A</v>
      </c>
      <c r="CR162" t="e">
        <f ca="1"/>
        <v>#N/A</v>
      </c>
    </row>
    <row r="163" spans="78:96">
      <c r="BZ163" s="177" t="e">
        <f ca="1"/>
        <v>#N/A</v>
      </c>
      <c r="CA163" t="e">
        <f ca="1"/>
        <v>#N/A</v>
      </c>
      <c r="CB163" t="e">
        <f ca="1"/>
        <v>#N/A</v>
      </c>
      <c r="CC163" t="e">
        <f ca="1"/>
        <v>#N/A</v>
      </c>
      <c r="CD163" t="e">
        <f ca="1"/>
        <v>#N/A</v>
      </c>
      <c r="CE163" t="e">
        <f ca="1"/>
        <v>#N/A</v>
      </c>
      <c r="CF163" t="e">
        <f ca="1"/>
        <v>#N/A</v>
      </c>
      <c r="CG163" t="e">
        <f ca="1"/>
        <v>#N/A</v>
      </c>
      <c r="CH163" t="e">
        <f ca="1"/>
        <v>#N/A</v>
      </c>
      <c r="CI163" t="e">
        <f ca="1"/>
        <v>#N/A</v>
      </c>
      <c r="CJ163" t="e">
        <f ca="1"/>
        <v>#N/A</v>
      </c>
      <c r="CK163" t="e">
        <f ca="1"/>
        <v>#N/A</v>
      </c>
      <c r="CL163" t="e">
        <f ca="1"/>
        <v>#N/A</v>
      </c>
      <c r="CM163" t="e">
        <f ca="1"/>
        <v>#N/A</v>
      </c>
      <c r="CN163" t="e">
        <f ca="1"/>
        <v>#N/A</v>
      </c>
      <c r="CO163" t="e">
        <f ca="1"/>
        <v>#N/A</v>
      </c>
      <c r="CP163" t="e">
        <f ca="1"/>
        <v>#N/A</v>
      </c>
      <c r="CQ163" t="e">
        <f ca="1"/>
        <v>#N/A</v>
      </c>
      <c r="CR163" t="e">
        <f ca="1"/>
        <v>#N/A</v>
      </c>
    </row>
    <row r="164" spans="78:96">
      <c r="BZ164" s="177" t="e">
        <f ca="1"/>
        <v>#N/A</v>
      </c>
      <c r="CA164" t="e">
        <f ca="1"/>
        <v>#N/A</v>
      </c>
      <c r="CB164" t="e">
        <f ca="1"/>
        <v>#N/A</v>
      </c>
      <c r="CC164" t="e">
        <f ca="1"/>
        <v>#N/A</v>
      </c>
      <c r="CD164" t="e">
        <f ca="1"/>
        <v>#N/A</v>
      </c>
      <c r="CE164" t="e">
        <f ca="1"/>
        <v>#N/A</v>
      </c>
      <c r="CF164" t="e">
        <f ca="1"/>
        <v>#N/A</v>
      </c>
      <c r="CG164" t="e">
        <f ca="1"/>
        <v>#N/A</v>
      </c>
      <c r="CH164" t="e">
        <f ca="1"/>
        <v>#N/A</v>
      </c>
      <c r="CI164" t="e">
        <f ca="1"/>
        <v>#N/A</v>
      </c>
      <c r="CJ164" t="e">
        <f ca="1"/>
        <v>#N/A</v>
      </c>
      <c r="CK164" t="e">
        <f ca="1"/>
        <v>#N/A</v>
      </c>
      <c r="CL164" t="e">
        <f ca="1"/>
        <v>#N/A</v>
      </c>
      <c r="CM164" t="e">
        <f ca="1"/>
        <v>#N/A</v>
      </c>
      <c r="CN164" t="e">
        <f ca="1"/>
        <v>#N/A</v>
      </c>
      <c r="CO164" t="e">
        <f ca="1"/>
        <v>#N/A</v>
      </c>
      <c r="CP164" t="e">
        <f ca="1"/>
        <v>#N/A</v>
      </c>
      <c r="CQ164" t="e">
        <f ca="1"/>
        <v>#N/A</v>
      </c>
      <c r="CR164" t="e">
        <f ca="1"/>
        <v>#N/A</v>
      </c>
    </row>
    <row r="165" spans="78:96">
      <c r="BZ165" s="177" t="e">
        <f ca="1"/>
        <v>#N/A</v>
      </c>
      <c r="CA165" t="e">
        <f ca="1"/>
        <v>#N/A</v>
      </c>
      <c r="CB165" t="e">
        <f ca="1"/>
        <v>#N/A</v>
      </c>
      <c r="CC165" t="e">
        <f ca="1"/>
        <v>#N/A</v>
      </c>
      <c r="CD165" t="e">
        <f ca="1"/>
        <v>#N/A</v>
      </c>
      <c r="CE165" t="e">
        <f ca="1"/>
        <v>#N/A</v>
      </c>
      <c r="CF165" t="e">
        <f ca="1"/>
        <v>#N/A</v>
      </c>
      <c r="CG165" t="e">
        <f ca="1"/>
        <v>#N/A</v>
      </c>
      <c r="CH165" t="e">
        <f ca="1"/>
        <v>#N/A</v>
      </c>
      <c r="CI165" t="e">
        <f ca="1"/>
        <v>#N/A</v>
      </c>
      <c r="CJ165" t="e">
        <f ca="1"/>
        <v>#N/A</v>
      </c>
      <c r="CK165" t="e">
        <f ca="1"/>
        <v>#N/A</v>
      </c>
      <c r="CL165" t="e">
        <f ca="1"/>
        <v>#N/A</v>
      </c>
      <c r="CM165" t="e">
        <f ca="1"/>
        <v>#N/A</v>
      </c>
      <c r="CN165" t="e">
        <f ca="1"/>
        <v>#N/A</v>
      </c>
      <c r="CO165" t="e">
        <f ca="1"/>
        <v>#N/A</v>
      </c>
      <c r="CP165" t="e">
        <f ca="1"/>
        <v>#N/A</v>
      </c>
      <c r="CQ165" t="e">
        <f ca="1"/>
        <v>#N/A</v>
      </c>
      <c r="CR165" t="e">
        <f ca="1"/>
        <v>#N/A</v>
      </c>
    </row>
    <row r="166" spans="78:96">
      <c r="BZ166" s="177" t="e">
        <f ca="1"/>
        <v>#N/A</v>
      </c>
      <c r="CA166" t="e">
        <f ca="1"/>
        <v>#N/A</v>
      </c>
      <c r="CB166" t="e">
        <f ca="1"/>
        <v>#N/A</v>
      </c>
      <c r="CC166" t="e">
        <f ca="1"/>
        <v>#N/A</v>
      </c>
      <c r="CD166" t="e">
        <f ca="1"/>
        <v>#N/A</v>
      </c>
      <c r="CE166" t="e">
        <f ca="1"/>
        <v>#N/A</v>
      </c>
      <c r="CF166" t="e">
        <f ca="1"/>
        <v>#N/A</v>
      </c>
      <c r="CG166" t="e">
        <f ca="1"/>
        <v>#N/A</v>
      </c>
      <c r="CH166" t="e">
        <f ca="1"/>
        <v>#N/A</v>
      </c>
      <c r="CI166" t="e">
        <f ca="1"/>
        <v>#N/A</v>
      </c>
      <c r="CJ166" t="e">
        <f ca="1"/>
        <v>#N/A</v>
      </c>
      <c r="CK166" t="e">
        <f ca="1"/>
        <v>#N/A</v>
      </c>
      <c r="CL166" t="e">
        <f ca="1"/>
        <v>#N/A</v>
      </c>
      <c r="CM166" t="e">
        <f ca="1"/>
        <v>#N/A</v>
      </c>
      <c r="CN166" t="e">
        <f ca="1"/>
        <v>#N/A</v>
      </c>
      <c r="CO166" t="e">
        <f ca="1"/>
        <v>#N/A</v>
      </c>
      <c r="CP166" t="e">
        <f ca="1"/>
        <v>#N/A</v>
      </c>
      <c r="CQ166" t="e">
        <f ca="1"/>
        <v>#N/A</v>
      </c>
      <c r="CR166" t="e">
        <f ca="1"/>
        <v>#N/A</v>
      </c>
    </row>
    <row r="167" spans="78:96">
      <c r="BZ167" s="177" t="e">
        <f ca="1"/>
        <v>#N/A</v>
      </c>
      <c r="CA167" t="e">
        <f ca="1"/>
        <v>#N/A</v>
      </c>
      <c r="CB167" t="e">
        <f ca="1"/>
        <v>#N/A</v>
      </c>
      <c r="CC167" t="e">
        <f ca="1"/>
        <v>#N/A</v>
      </c>
      <c r="CD167" t="e">
        <f ca="1"/>
        <v>#N/A</v>
      </c>
      <c r="CE167" t="e">
        <f ca="1"/>
        <v>#N/A</v>
      </c>
      <c r="CF167" t="e">
        <f ca="1"/>
        <v>#N/A</v>
      </c>
      <c r="CG167" t="e">
        <f ca="1"/>
        <v>#N/A</v>
      </c>
      <c r="CH167" t="e">
        <f ca="1"/>
        <v>#N/A</v>
      </c>
      <c r="CI167" t="e">
        <f ca="1"/>
        <v>#N/A</v>
      </c>
      <c r="CJ167" t="e">
        <f ca="1"/>
        <v>#N/A</v>
      </c>
      <c r="CK167" t="e">
        <f ca="1"/>
        <v>#N/A</v>
      </c>
      <c r="CL167" t="e">
        <f ca="1"/>
        <v>#N/A</v>
      </c>
      <c r="CM167" t="e">
        <f ca="1"/>
        <v>#N/A</v>
      </c>
      <c r="CN167" t="e">
        <f ca="1"/>
        <v>#N/A</v>
      </c>
      <c r="CO167" t="e">
        <f ca="1"/>
        <v>#N/A</v>
      </c>
      <c r="CP167" t="e">
        <f ca="1"/>
        <v>#N/A</v>
      </c>
      <c r="CQ167" t="e">
        <f ca="1"/>
        <v>#N/A</v>
      </c>
      <c r="CR167" t="e">
        <f ca="1"/>
        <v>#N/A</v>
      </c>
    </row>
    <row r="168" spans="78:96">
      <c r="BZ168" s="177" t="e">
        <f ca="1"/>
        <v>#N/A</v>
      </c>
      <c r="CA168" t="e">
        <f ca="1"/>
        <v>#N/A</v>
      </c>
      <c r="CB168" t="e">
        <f ca="1"/>
        <v>#N/A</v>
      </c>
      <c r="CC168" t="e">
        <f ca="1"/>
        <v>#N/A</v>
      </c>
      <c r="CD168" t="e">
        <f ca="1"/>
        <v>#N/A</v>
      </c>
      <c r="CE168" t="e">
        <f ca="1"/>
        <v>#N/A</v>
      </c>
      <c r="CF168" t="e">
        <f ca="1"/>
        <v>#N/A</v>
      </c>
      <c r="CG168" t="e">
        <f ca="1"/>
        <v>#N/A</v>
      </c>
      <c r="CH168" t="e">
        <f ca="1"/>
        <v>#N/A</v>
      </c>
      <c r="CI168" t="e">
        <f ca="1"/>
        <v>#N/A</v>
      </c>
      <c r="CJ168" t="e">
        <f ca="1"/>
        <v>#N/A</v>
      </c>
      <c r="CK168" t="e">
        <f ca="1"/>
        <v>#N/A</v>
      </c>
      <c r="CL168" t="e">
        <f ca="1"/>
        <v>#N/A</v>
      </c>
      <c r="CM168" t="e">
        <f ca="1"/>
        <v>#N/A</v>
      </c>
      <c r="CN168" t="e">
        <f ca="1"/>
        <v>#N/A</v>
      </c>
      <c r="CO168" t="e">
        <f ca="1"/>
        <v>#N/A</v>
      </c>
      <c r="CP168" t="e">
        <f ca="1"/>
        <v>#N/A</v>
      </c>
      <c r="CQ168" t="e">
        <f ca="1"/>
        <v>#N/A</v>
      </c>
      <c r="CR168" t="e">
        <f ca="1"/>
        <v>#N/A</v>
      </c>
    </row>
    <row r="169" spans="78:96">
      <c r="BZ169" s="177" t="e">
        <f ca="1"/>
        <v>#N/A</v>
      </c>
      <c r="CA169" t="e">
        <f ca="1"/>
        <v>#N/A</v>
      </c>
      <c r="CB169" t="e">
        <f ca="1"/>
        <v>#N/A</v>
      </c>
      <c r="CC169" t="e">
        <f ca="1"/>
        <v>#N/A</v>
      </c>
      <c r="CD169" t="e">
        <f ca="1"/>
        <v>#N/A</v>
      </c>
      <c r="CE169" t="e">
        <f ca="1"/>
        <v>#N/A</v>
      </c>
      <c r="CF169" t="e">
        <f ca="1"/>
        <v>#N/A</v>
      </c>
      <c r="CG169" t="e">
        <f ca="1"/>
        <v>#N/A</v>
      </c>
      <c r="CH169" t="e">
        <f ca="1"/>
        <v>#N/A</v>
      </c>
      <c r="CI169" t="e">
        <f ca="1"/>
        <v>#N/A</v>
      </c>
      <c r="CJ169" t="e">
        <f ca="1"/>
        <v>#N/A</v>
      </c>
      <c r="CK169" t="e">
        <f ca="1"/>
        <v>#N/A</v>
      </c>
      <c r="CL169" t="e">
        <f ca="1"/>
        <v>#N/A</v>
      </c>
      <c r="CM169" t="e">
        <f ca="1"/>
        <v>#N/A</v>
      </c>
      <c r="CN169" t="e">
        <f ca="1"/>
        <v>#N/A</v>
      </c>
      <c r="CO169" t="e">
        <f ca="1"/>
        <v>#N/A</v>
      </c>
      <c r="CP169" t="e">
        <f ca="1"/>
        <v>#N/A</v>
      </c>
      <c r="CQ169" t="e">
        <f ca="1"/>
        <v>#N/A</v>
      </c>
      <c r="CR169" t="e">
        <f ca="1"/>
        <v>#N/A</v>
      </c>
    </row>
    <row r="170" spans="78:96">
      <c r="BZ170" s="177" t="e">
        <f ca="1"/>
        <v>#N/A</v>
      </c>
      <c r="CA170" t="e">
        <f ca="1"/>
        <v>#N/A</v>
      </c>
      <c r="CB170" t="e">
        <f ca="1"/>
        <v>#N/A</v>
      </c>
      <c r="CC170" t="e">
        <f ca="1"/>
        <v>#N/A</v>
      </c>
      <c r="CD170" t="e">
        <f ca="1"/>
        <v>#N/A</v>
      </c>
      <c r="CE170" t="e">
        <f ca="1"/>
        <v>#N/A</v>
      </c>
      <c r="CF170" t="e">
        <f ca="1"/>
        <v>#N/A</v>
      </c>
      <c r="CG170" t="e">
        <f ca="1"/>
        <v>#N/A</v>
      </c>
      <c r="CH170" t="e">
        <f ca="1"/>
        <v>#N/A</v>
      </c>
      <c r="CI170" t="e">
        <f ca="1"/>
        <v>#N/A</v>
      </c>
      <c r="CJ170" t="e">
        <f ca="1"/>
        <v>#N/A</v>
      </c>
      <c r="CK170" t="e">
        <f ca="1"/>
        <v>#N/A</v>
      </c>
      <c r="CL170" t="e">
        <f ca="1"/>
        <v>#N/A</v>
      </c>
      <c r="CM170" t="e">
        <f ca="1"/>
        <v>#N/A</v>
      </c>
      <c r="CN170" t="e">
        <f ca="1"/>
        <v>#N/A</v>
      </c>
      <c r="CO170" t="e">
        <f ca="1"/>
        <v>#N/A</v>
      </c>
      <c r="CP170" t="e">
        <f ca="1"/>
        <v>#N/A</v>
      </c>
      <c r="CQ170" t="e">
        <f ca="1"/>
        <v>#N/A</v>
      </c>
      <c r="CR170" t="e">
        <f ca="1"/>
        <v>#N/A</v>
      </c>
    </row>
    <row r="171" spans="78:96">
      <c r="BZ171" s="177" t="e">
        <f ca="1"/>
        <v>#N/A</v>
      </c>
      <c r="CA171" t="e">
        <f ca="1"/>
        <v>#N/A</v>
      </c>
      <c r="CB171" t="e">
        <f ca="1"/>
        <v>#N/A</v>
      </c>
      <c r="CC171" t="e">
        <f ca="1"/>
        <v>#N/A</v>
      </c>
      <c r="CD171" t="e">
        <f ca="1"/>
        <v>#N/A</v>
      </c>
      <c r="CE171" t="e">
        <f ca="1"/>
        <v>#N/A</v>
      </c>
      <c r="CF171" t="e">
        <f ca="1"/>
        <v>#N/A</v>
      </c>
      <c r="CG171" t="e">
        <f ca="1"/>
        <v>#N/A</v>
      </c>
      <c r="CH171" t="e">
        <f ca="1"/>
        <v>#N/A</v>
      </c>
      <c r="CI171" t="e">
        <f ca="1"/>
        <v>#N/A</v>
      </c>
      <c r="CJ171" t="e">
        <f ca="1"/>
        <v>#N/A</v>
      </c>
      <c r="CK171" t="e">
        <f ca="1"/>
        <v>#N/A</v>
      </c>
      <c r="CL171" t="e">
        <f ca="1"/>
        <v>#N/A</v>
      </c>
      <c r="CM171" t="e">
        <f ca="1"/>
        <v>#N/A</v>
      </c>
      <c r="CN171" t="e">
        <f ca="1"/>
        <v>#N/A</v>
      </c>
      <c r="CO171" t="e">
        <f ca="1"/>
        <v>#N/A</v>
      </c>
      <c r="CP171" t="e">
        <f ca="1"/>
        <v>#N/A</v>
      </c>
      <c r="CQ171" t="e">
        <f ca="1"/>
        <v>#N/A</v>
      </c>
      <c r="CR171" t="e">
        <f ca="1"/>
        <v>#N/A</v>
      </c>
    </row>
    <row r="172" spans="78:96">
      <c r="BZ172" s="177" t="e">
        <f ca="1"/>
        <v>#N/A</v>
      </c>
      <c r="CA172" t="e">
        <f ca="1"/>
        <v>#N/A</v>
      </c>
      <c r="CB172" t="e">
        <f ca="1"/>
        <v>#N/A</v>
      </c>
      <c r="CC172" t="e">
        <f ca="1"/>
        <v>#N/A</v>
      </c>
      <c r="CD172" t="e">
        <f ca="1"/>
        <v>#N/A</v>
      </c>
      <c r="CE172" t="e">
        <f ca="1"/>
        <v>#N/A</v>
      </c>
      <c r="CF172" t="e">
        <f ca="1"/>
        <v>#N/A</v>
      </c>
      <c r="CG172" t="e">
        <f ca="1"/>
        <v>#N/A</v>
      </c>
      <c r="CH172" t="e">
        <f ca="1"/>
        <v>#N/A</v>
      </c>
      <c r="CI172" t="e">
        <f ca="1"/>
        <v>#N/A</v>
      </c>
      <c r="CJ172" t="e">
        <f ca="1"/>
        <v>#N/A</v>
      </c>
      <c r="CK172" t="e">
        <f ca="1"/>
        <v>#N/A</v>
      </c>
      <c r="CL172" t="e">
        <f ca="1"/>
        <v>#N/A</v>
      </c>
      <c r="CM172" t="e">
        <f ca="1"/>
        <v>#N/A</v>
      </c>
      <c r="CN172" t="e">
        <f ca="1"/>
        <v>#N/A</v>
      </c>
      <c r="CO172" t="e">
        <f ca="1"/>
        <v>#N/A</v>
      </c>
      <c r="CP172" t="e">
        <f ca="1"/>
        <v>#N/A</v>
      </c>
      <c r="CQ172" t="e">
        <f ca="1"/>
        <v>#N/A</v>
      </c>
      <c r="CR172" t="e">
        <f ca="1"/>
        <v>#N/A</v>
      </c>
    </row>
    <row r="173" spans="78:96">
      <c r="BZ173" s="177" t="e">
        <f ca="1"/>
        <v>#N/A</v>
      </c>
      <c r="CA173" t="e">
        <f ca="1"/>
        <v>#N/A</v>
      </c>
      <c r="CB173" t="e">
        <f ca="1"/>
        <v>#N/A</v>
      </c>
      <c r="CC173" t="e">
        <f ca="1"/>
        <v>#N/A</v>
      </c>
      <c r="CD173" t="e">
        <f ca="1"/>
        <v>#N/A</v>
      </c>
      <c r="CE173" t="e">
        <f ca="1"/>
        <v>#N/A</v>
      </c>
      <c r="CF173" t="e">
        <f ca="1"/>
        <v>#N/A</v>
      </c>
      <c r="CG173" t="e">
        <f ca="1"/>
        <v>#N/A</v>
      </c>
      <c r="CH173" t="e">
        <f ca="1"/>
        <v>#N/A</v>
      </c>
      <c r="CI173" t="e">
        <f ca="1"/>
        <v>#N/A</v>
      </c>
      <c r="CJ173" t="e">
        <f ca="1"/>
        <v>#N/A</v>
      </c>
      <c r="CK173" t="e">
        <f ca="1"/>
        <v>#N/A</v>
      </c>
      <c r="CL173" t="e">
        <f ca="1"/>
        <v>#N/A</v>
      </c>
      <c r="CM173" t="e">
        <f ca="1"/>
        <v>#N/A</v>
      </c>
      <c r="CN173" t="e">
        <f ca="1"/>
        <v>#N/A</v>
      </c>
      <c r="CO173" t="e">
        <f ca="1"/>
        <v>#N/A</v>
      </c>
      <c r="CP173" t="e">
        <f ca="1"/>
        <v>#N/A</v>
      </c>
      <c r="CQ173" t="e">
        <f ca="1"/>
        <v>#N/A</v>
      </c>
      <c r="CR173" t="e">
        <f ca="1"/>
        <v>#N/A</v>
      </c>
    </row>
    <row r="174" spans="78:96">
      <c r="BZ174" s="177" t="e">
        <f ca="1"/>
        <v>#N/A</v>
      </c>
      <c r="CA174" t="e">
        <f ca="1"/>
        <v>#N/A</v>
      </c>
      <c r="CB174" t="e">
        <f ca="1"/>
        <v>#N/A</v>
      </c>
      <c r="CC174" t="e">
        <f ca="1"/>
        <v>#N/A</v>
      </c>
      <c r="CD174" t="e">
        <f ca="1"/>
        <v>#N/A</v>
      </c>
      <c r="CE174" t="e">
        <f ca="1"/>
        <v>#N/A</v>
      </c>
      <c r="CF174" t="e">
        <f ca="1"/>
        <v>#N/A</v>
      </c>
      <c r="CG174" t="e">
        <f ca="1"/>
        <v>#N/A</v>
      </c>
      <c r="CH174" t="e">
        <f ca="1"/>
        <v>#N/A</v>
      </c>
      <c r="CI174" t="e">
        <f ca="1"/>
        <v>#N/A</v>
      </c>
      <c r="CJ174" t="e">
        <f ca="1"/>
        <v>#N/A</v>
      </c>
      <c r="CK174" t="e">
        <f ca="1"/>
        <v>#N/A</v>
      </c>
      <c r="CL174" t="e">
        <f ca="1"/>
        <v>#N/A</v>
      </c>
      <c r="CM174" t="e">
        <f ca="1"/>
        <v>#N/A</v>
      </c>
      <c r="CN174" t="e">
        <f ca="1"/>
        <v>#N/A</v>
      </c>
      <c r="CO174" t="e">
        <f ca="1"/>
        <v>#N/A</v>
      </c>
      <c r="CP174" t="e">
        <f ca="1"/>
        <v>#N/A</v>
      </c>
      <c r="CQ174" t="e">
        <f ca="1"/>
        <v>#N/A</v>
      </c>
      <c r="CR174" t="e">
        <f ca="1"/>
        <v>#N/A</v>
      </c>
    </row>
    <row r="175" spans="78:96">
      <c r="BZ175" s="177" t="e">
        <f ca="1"/>
        <v>#N/A</v>
      </c>
      <c r="CA175" t="e">
        <f ca="1"/>
        <v>#N/A</v>
      </c>
      <c r="CB175" t="e">
        <f ca="1"/>
        <v>#N/A</v>
      </c>
      <c r="CC175" t="e">
        <f ca="1"/>
        <v>#N/A</v>
      </c>
      <c r="CD175" t="e">
        <f ca="1"/>
        <v>#N/A</v>
      </c>
      <c r="CE175" t="e">
        <f ca="1"/>
        <v>#N/A</v>
      </c>
      <c r="CF175" t="e">
        <f ca="1"/>
        <v>#N/A</v>
      </c>
      <c r="CG175" t="e">
        <f ca="1"/>
        <v>#N/A</v>
      </c>
      <c r="CH175" t="e">
        <f ca="1"/>
        <v>#N/A</v>
      </c>
      <c r="CI175" t="e">
        <f ca="1"/>
        <v>#N/A</v>
      </c>
      <c r="CJ175" t="e">
        <f ca="1"/>
        <v>#N/A</v>
      </c>
      <c r="CK175" t="e">
        <f ca="1"/>
        <v>#N/A</v>
      </c>
      <c r="CL175" t="e">
        <f ca="1"/>
        <v>#N/A</v>
      </c>
      <c r="CM175" t="e">
        <f ca="1"/>
        <v>#N/A</v>
      </c>
      <c r="CN175" t="e">
        <f ca="1"/>
        <v>#N/A</v>
      </c>
      <c r="CO175" t="e">
        <f ca="1"/>
        <v>#N/A</v>
      </c>
      <c r="CP175" t="e">
        <f ca="1"/>
        <v>#N/A</v>
      </c>
      <c r="CQ175" t="e">
        <f ca="1"/>
        <v>#N/A</v>
      </c>
      <c r="CR175" t="e">
        <f ca="1"/>
        <v>#N/A</v>
      </c>
    </row>
    <row r="176" spans="78:96">
      <c r="BZ176" s="177" t="e">
        <f ca="1"/>
        <v>#N/A</v>
      </c>
      <c r="CA176" t="e">
        <f ca="1"/>
        <v>#N/A</v>
      </c>
      <c r="CB176" t="e">
        <f ca="1"/>
        <v>#N/A</v>
      </c>
      <c r="CC176" t="e">
        <f ca="1"/>
        <v>#N/A</v>
      </c>
      <c r="CD176" t="e">
        <f ca="1"/>
        <v>#N/A</v>
      </c>
      <c r="CE176" t="e">
        <f ca="1"/>
        <v>#N/A</v>
      </c>
      <c r="CF176" t="e">
        <f ca="1"/>
        <v>#N/A</v>
      </c>
      <c r="CG176" t="e">
        <f ca="1"/>
        <v>#N/A</v>
      </c>
      <c r="CH176" t="e">
        <f ca="1"/>
        <v>#N/A</v>
      </c>
      <c r="CI176" t="e">
        <f ca="1"/>
        <v>#N/A</v>
      </c>
      <c r="CJ176" t="e">
        <f ca="1"/>
        <v>#N/A</v>
      </c>
      <c r="CK176" t="e">
        <f ca="1"/>
        <v>#N/A</v>
      </c>
      <c r="CL176" t="e">
        <f ca="1"/>
        <v>#N/A</v>
      </c>
      <c r="CM176" t="e">
        <f ca="1"/>
        <v>#N/A</v>
      </c>
      <c r="CN176" t="e">
        <f ca="1"/>
        <v>#N/A</v>
      </c>
      <c r="CO176" t="e">
        <f ca="1"/>
        <v>#N/A</v>
      </c>
      <c r="CP176" t="e">
        <f ca="1"/>
        <v>#N/A</v>
      </c>
      <c r="CQ176" t="e">
        <f ca="1"/>
        <v>#N/A</v>
      </c>
      <c r="CR176" t="e">
        <f ca="1"/>
        <v>#N/A</v>
      </c>
    </row>
    <row r="177" spans="78:96">
      <c r="BZ177" s="177" t="e">
        <f ca="1"/>
        <v>#N/A</v>
      </c>
      <c r="CA177" t="e">
        <f ca="1"/>
        <v>#N/A</v>
      </c>
      <c r="CB177" t="e">
        <f ca="1"/>
        <v>#N/A</v>
      </c>
      <c r="CC177" t="e">
        <f ca="1"/>
        <v>#N/A</v>
      </c>
      <c r="CD177" t="e">
        <f ca="1"/>
        <v>#N/A</v>
      </c>
      <c r="CE177" t="e">
        <f ca="1"/>
        <v>#N/A</v>
      </c>
      <c r="CF177" t="e">
        <f ca="1"/>
        <v>#N/A</v>
      </c>
      <c r="CG177" t="e">
        <f ca="1"/>
        <v>#N/A</v>
      </c>
      <c r="CH177" t="e">
        <f ca="1"/>
        <v>#N/A</v>
      </c>
      <c r="CI177" t="e">
        <f ca="1"/>
        <v>#N/A</v>
      </c>
      <c r="CJ177" t="e">
        <f ca="1"/>
        <v>#N/A</v>
      </c>
      <c r="CK177" t="e">
        <f ca="1"/>
        <v>#N/A</v>
      </c>
      <c r="CL177" t="e">
        <f ca="1"/>
        <v>#N/A</v>
      </c>
      <c r="CM177" t="e">
        <f ca="1"/>
        <v>#N/A</v>
      </c>
      <c r="CN177" t="e">
        <f ca="1"/>
        <v>#N/A</v>
      </c>
      <c r="CO177" t="e">
        <f ca="1"/>
        <v>#N/A</v>
      </c>
      <c r="CP177" t="e">
        <f ca="1"/>
        <v>#N/A</v>
      </c>
      <c r="CQ177" t="e">
        <f ca="1"/>
        <v>#N/A</v>
      </c>
      <c r="CR177" t="e">
        <f ca="1"/>
        <v>#N/A</v>
      </c>
    </row>
    <row r="178" spans="78:96">
      <c r="BZ178" s="177" t="e">
        <f ca="1"/>
        <v>#N/A</v>
      </c>
      <c r="CA178" t="e">
        <f ca="1"/>
        <v>#N/A</v>
      </c>
      <c r="CB178" t="e">
        <f ca="1"/>
        <v>#N/A</v>
      </c>
      <c r="CC178" t="e">
        <f ca="1"/>
        <v>#N/A</v>
      </c>
      <c r="CD178" t="e">
        <f ca="1"/>
        <v>#N/A</v>
      </c>
      <c r="CE178" t="e">
        <f ca="1"/>
        <v>#N/A</v>
      </c>
      <c r="CF178" t="e">
        <f ca="1"/>
        <v>#N/A</v>
      </c>
      <c r="CG178" t="e">
        <f ca="1"/>
        <v>#N/A</v>
      </c>
      <c r="CH178" t="e">
        <f ca="1"/>
        <v>#N/A</v>
      </c>
      <c r="CI178" t="e">
        <f ca="1"/>
        <v>#N/A</v>
      </c>
      <c r="CJ178" t="e">
        <f ca="1"/>
        <v>#N/A</v>
      </c>
      <c r="CK178" t="e">
        <f ca="1"/>
        <v>#N/A</v>
      </c>
      <c r="CL178" t="e">
        <f ca="1"/>
        <v>#N/A</v>
      </c>
      <c r="CM178" t="e">
        <f ca="1"/>
        <v>#N/A</v>
      </c>
      <c r="CN178" t="e">
        <f ca="1"/>
        <v>#N/A</v>
      </c>
      <c r="CO178" t="e">
        <f ca="1"/>
        <v>#N/A</v>
      </c>
      <c r="CP178" t="e">
        <f ca="1"/>
        <v>#N/A</v>
      </c>
      <c r="CQ178" t="e">
        <f ca="1"/>
        <v>#N/A</v>
      </c>
      <c r="CR178" t="e">
        <f ca="1"/>
        <v>#N/A</v>
      </c>
    </row>
    <row r="179" spans="78:96">
      <c r="BZ179" s="177" t="e">
        <f ca="1"/>
        <v>#N/A</v>
      </c>
      <c r="CA179" t="e">
        <f ca="1"/>
        <v>#N/A</v>
      </c>
      <c r="CB179" t="e">
        <f ca="1"/>
        <v>#N/A</v>
      </c>
      <c r="CC179" t="e">
        <f ca="1"/>
        <v>#N/A</v>
      </c>
      <c r="CD179" t="e">
        <f ca="1"/>
        <v>#N/A</v>
      </c>
      <c r="CE179" t="e">
        <f ca="1"/>
        <v>#N/A</v>
      </c>
      <c r="CF179" t="e">
        <f ca="1"/>
        <v>#N/A</v>
      </c>
      <c r="CG179" t="e">
        <f ca="1"/>
        <v>#N/A</v>
      </c>
      <c r="CH179" t="e">
        <f ca="1"/>
        <v>#N/A</v>
      </c>
      <c r="CI179" t="e">
        <f ca="1"/>
        <v>#N/A</v>
      </c>
      <c r="CJ179" t="e">
        <f ca="1"/>
        <v>#N/A</v>
      </c>
      <c r="CK179" t="e">
        <f ca="1"/>
        <v>#N/A</v>
      </c>
      <c r="CL179" t="e">
        <f ca="1"/>
        <v>#N/A</v>
      </c>
      <c r="CM179" t="e">
        <f ca="1"/>
        <v>#N/A</v>
      </c>
      <c r="CN179" t="e">
        <f ca="1"/>
        <v>#N/A</v>
      </c>
      <c r="CO179" t="e">
        <f ca="1"/>
        <v>#N/A</v>
      </c>
      <c r="CP179" t="e">
        <f ca="1"/>
        <v>#N/A</v>
      </c>
      <c r="CQ179" t="e">
        <f ca="1"/>
        <v>#N/A</v>
      </c>
      <c r="CR179" t="e">
        <f ca="1"/>
        <v>#N/A</v>
      </c>
    </row>
    <row r="180" spans="78:96">
      <c r="BZ180" s="177" t="e">
        <f ca="1"/>
        <v>#N/A</v>
      </c>
      <c r="CA180" t="e">
        <f ca="1"/>
        <v>#N/A</v>
      </c>
      <c r="CB180" t="e">
        <f ca="1"/>
        <v>#N/A</v>
      </c>
      <c r="CC180" t="e">
        <f ca="1"/>
        <v>#N/A</v>
      </c>
      <c r="CD180" t="e">
        <f ca="1"/>
        <v>#N/A</v>
      </c>
      <c r="CE180" t="e">
        <f ca="1"/>
        <v>#N/A</v>
      </c>
      <c r="CF180" t="e">
        <f ca="1"/>
        <v>#N/A</v>
      </c>
      <c r="CG180" t="e">
        <f ca="1"/>
        <v>#N/A</v>
      </c>
      <c r="CH180" t="e">
        <f ca="1"/>
        <v>#N/A</v>
      </c>
      <c r="CI180" t="e">
        <f ca="1"/>
        <v>#N/A</v>
      </c>
      <c r="CJ180" t="e">
        <f ca="1"/>
        <v>#N/A</v>
      </c>
      <c r="CK180" t="e">
        <f ca="1"/>
        <v>#N/A</v>
      </c>
      <c r="CL180" t="e">
        <f ca="1"/>
        <v>#N/A</v>
      </c>
      <c r="CM180" t="e">
        <f ca="1"/>
        <v>#N/A</v>
      </c>
      <c r="CN180" t="e">
        <f ca="1"/>
        <v>#N/A</v>
      </c>
      <c r="CO180" t="e">
        <f ca="1"/>
        <v>#N/A</v>
      </c>
      <c r="CP180" t="e">
        <f ca="1"/>
        <v>#N/A</v>
      </c>
      <c r="CQ180" t="e">
        <f ca="1"/>
        <v>#N/A</v>
      </c>
      <c r="CR180" t="e">
        <f ca="1"/>
        <v>#N/A</v>
      </c>
    </row>
    <row r="181" spans="78:96">
      <c r="BZ181" s="177" t="e">
        <f ca="1"/>
        <v>#N/A</v>
      </c>
      <c r="CA181" t="e">
        <f ca="1"/>
        <v>#N/A</v>
      </c>
      <c r="CB181" t="e">
        <f ca="1"/>
        <v>#N/A</v>
      </c>
      <c r="CC181" t="e">
        <f ca="1"/>
        <v>#N/A</v>
      </c>
      <c r="CD181" t="e">
        <f ca="1"/>
        <v>#N/A</v>
      </c>
      <c r="CE181" t="e">
        <f ca="1"/>
        <v>#N/A</v>
      </c>
      <c r="CF181" t="e">
        <f ca="1"/>
        <v>#N/A</v>
      </c>
      <c r="CG181" t="e">
        <f ca="1"/>
        <v>#N/A</v>
      </c>
      <c r="CH181" t="e">
        <f ca="1"/>
        <v>#N/A</v>
      </c>
      <c r="CI181" t="e">
        <f ca="1"/>
        <v>#N/A</v>
      </c>
      <c r="CJ181" t="e">
        <f ca="1"/>
        <v>#N/A</v>
      </c>
      <c r="CK181" t="e">
        <f ca="1"/>
        <v>#N/A</v>
      </c>
      <c r="CL181" t="e">
        <f ca="1"/>
        <v>#N/A</v>
      </c>
      <c r="CM181" t="e">
        <f ca="1"/>
        <v>#N/A</v>
      </c>
      <c r="CN181" t="e">
        <f ca="1"/>
        <v>#N/A</v>
      </c>
      <c r="CO181" t="e">
        <f ca="1"/>
        <v>#N/A</v>
      </c>
      <c r="CP181" t="e">
        <f ca="1"/>
        <v>#N/A</v>
      </c>
      <c r="CQ181" t="e">
        <f ca="1"/>
        <v>#N/A</v>
      </c>
      <c r="CR181" t="e">
        <f ca="1"/>
        <v>#N/A</v>
      </c>
    </row>
    <row r="182" spans="78:96">
      <c r="BZ182" s="177" t="e">
        <f ca="1"/>
        <v>#N/A</v>
      </c>
      <c r="CA182" t="e">
        <f ca="1"/>
        <v>#N/A</v>
      </c>
      <c r="CB182" t="e">
        <f ca="1"/>
        <v>#N/A</v>
      </c>
      <c r="CC182" t="e">
        <f ca="1"/>
        <v>#N/A</v>
      </c>
      <c r="CD182" t="e">
        <f ca="1"/>
        <v>#N/A</v>
      </c>
      <c r="CE182" t="e">
        <f ca="1"/>
        <v>#N/A</v>
      </c>
      <c r="CF182" t="e">
        <f ca="1"/>
        <v>#N/A</v>
      </c>
      <c r="CG182" t="e">
        <f ca="1"/>
        <v>#N/A</v>
      </c>
      <c r="CH182" t="e">
        <f ca="1"/>
        <v>#N/A</v>
      </c>
      <c r="CI182" t="e">
        <f ca="1"/>
        <v>#N/A</v>
      </c>
      <c r="CJ182" t="e">
        <f ca="1"/>
        <v>#N/A</v>
      </c>
      <c r="CK182" t="e">
        <f ca="1"/>
        <v>#N/A</v>
      </c>
      <c r="CL182" t="e">
        <f ca="1"/>
        <v>#N/A</v>
      </c>
      <c r="CM182" t="e">
        <f ca="1"/>
        <v>#N/A</v>
      </c>
      <c r="CN182" t="e">
        <f ca="1"/>
        <v>#N/A</v>
      </c>
      <c r="CO182" t="e">
        <f ca="1"/>
        <v>#N/A</v>
      </c>
      <c r="CP182" t="e">
        <f ca="1"/>
        <v>#N/A</v>
      </c>
      <c r="CQ182" t="e">
        <f ca="1"/>
        <v>#N/A</v>
      </c>
      <c r="CR182" t="e">
        <f ca="1"/>
        <v>#N/A</v>
      </c>
    </row>
    <row r="183" spans="78:96">
      <c r="BZ183" s="177" t="e">
        <f ca="1"/>
        <v>#N/A</v>
      </c>
      <c r="CA183" t="e">
        <f ca="1"/>
        <v>#N/A</v>
      </c>
      <c r="CB183" t="e">
        <f ca="1"/>
        <v>#N/A</v>
      </c>
      <c r="CC183" t="e">
        <f ca="1"/>
        <v>#N/A</v>
      </c>
      <c r="CD183" t="e">
        <f ca="1"/>
        <v>#N/A</v>
      </c>
      <c r="CE183" t="e">
        <f ca="1"/>
        <v>#N/A</v>
      </c>
      <c r="CF183" t="e">
        <f ca="1"/>
        <v>#N/A</v>
      </c>
      <c r="CG183" t="e">
        <f ca="1"/>
        <v>#N/A</v>
      </c>
      <c r="CH183" t="e">
        <f ca="1"/>
        <v>#N/A</v>
      </c>
      <c r="CI183" t="e">
        <f ca="1"/>
        <v>#N/A</v>
      </c>
      <c r="CJ183" t="e">
        <f ca="1"/>
        <v>#N/A</v>
      </c>
      <c r="CK183" t="e">
        <f ca="1"/>
        <v>#N/A</v>
      </c>
      <c r="CL183" t="e">
        <f ca="1"/>
        <v>#N/A</v>
      </c>
      <c r="CM183" t="e">
        <f ca="1"/>
        <v>#N/A</v>
      </c>
      <c r="CN183" t="e">
        <f ca="1"/>
        <v>#N/A</v>
      </c>
      <c r="CO183" t="e">
        <f ca="1"/>
        <v>#N/A</v>
      </c>
      <c r="CP183" t="e">
        <f ca="1"/>
        <v>#N/A</v>
      </c>
      <c r="CQ183" t="e">
        <f ca="1"/>
        <v>#N/A</v>
      </c>
      <c r="CR183" t="e">
        <f ca="1"/>
        <v>#N/A</v>
      </c>
    </row>
    <row r="184" spans="78:96">
      <c r="BZ184" s="177" t="e">
        <f ca="1"/>
        <v>#N/A</v>
      </c>
      <c r="CA184" t="e">
        <f ca="1"/>
        <v>#N/A</v>
      </c>
      <c r="CB184" t="e">
        <f ca="1"/>
        <v>#N/A</v>
      </c>
      <c r="CC184" t="e">
        <f ca="1"/>
        <v>#N/A</v>
      </c>
      <c r="CD184" t="e">
        <f ca="1"/>
        <v>#N/A</v>
      </c>
      <c r="CE184" t="e">
        <f ca="1"/>
        <v>#N/A</v>
      </c>
      <c r="CF184" t="e">
        <f ca="1"/>
        <v>#N/A</v>
      </c>
      <c r="CG184" t="e">
        <f ca="1"/>
        <v>#N/A</v>
      </c>
      <c r="CH184" t="e">
        <f ca="1"/>
        <v>#N/A</v>
      </c>
      <c r="CI184" t="e">
        <f ca="1"/>
        <v>#N/A</v>
      </c>
      <c r="CJ184" t="e">
        <f ca="1"/>
        <v>#N/A</v>
      </c>
      <c r="CK184" t="e">
        <f ca="1"/>
        <v>#N/A</v>
      </c>
      <c r="CL184" t="e">
        <f ca="1"/>
        <v>#N/A</v>
      </c>
      <c r="CM184" t="e">
        <f ca="1"/>
        <v>#N/A</v>
      </c>
      <c r="CN184" t="e">
        <f ca="1"/>
        <v>#N/A</v>
      </c>
      <c r="CO184" t="e">
        <f ca="1"/>
        <v>#N/A</v>
      </c>
      <c r="CP184" t="e">
        <f ca="1"/>
        <v>#N/A</v>
      </c>
      <c r="CQ184" t="e">
        <f ca="1"/>
        <v>#N/A</v>
      </c>
      <c r="CR184" t="e">
        <f ca="1"/>
        <v>#N/A</v>
      </c>
    </row>
    <row r="185" spans="78:96">
      <c r="BZ185" s="177" t="e">
        <f ca="1"/>
        <v>#N/A</v>
      </c>
      <c r="CA185" t="e">
        <f ca="1"/>
        <v>#N/A</v>
      </c>
      <c r="CB185" t="e">
        <f ca="1"/>
        <v>#N/A</v>
      </c>
      <c r="CC185" t="e">
        <f ca="1"/>
        <v>#N/A</v>
      </c>
      <c r="CD185" t="e">
        <f ca="1"/>
        <v>#N/A</v>
      </c>
      <c r="CE185" t="e">
        <f ca="1"/>
        <v>#N/A</v>
      </c>
      <c r="CF185" t="e">
        <f ca="1"/>
        <v>#N/A</v>
      </c>
      <c r="CG185" t="e">
        <f ca="1"/>
        <v>#N/A</v>
      </c>
      <c r="CH185" t="e">
        <f ca="1"/>
        <v>#N/A</v>
      </c>
      <c r="CI185" t="e">
        <f ca="1"/>
        <v>#N/A</v>
      </c>
      <c r="CJ185" t="e">
        <f ca="1"/>
        <v>#N/A</v>
      </c>
      <c r="CK185" t="e">
        <f ca="1"/>
        <v>#N/A</v>
      </c>
      <c r="CL185" t="e">
        <f ca="1"/>
        <v>#N/A</v>
      </c>
      <c r="CM185" t="e">
        <f ca="1"/>
        <v>#N/A</v>
      </c>
      <c r="CN185" t="e">
        <f ca="1"/>
        <v>#N/A</v>
      </c>
      <c r="CO185" t="e">
        <f ca="1"/>
        <v>#N/A</v>
      </c>
      <c r="CP185" t="e">
        <f ca="1"/>
        <v>#N/A</v>
      </c>
      <c r="CQ185" t="e">
        <f ca="1"/>
        <v>#N/A</v>
      </c>
      <c r="CR185" t="e">
        <f ca="1"/>
        <v>#N/A</v>
      </c>
    </row>
    <row r="186" spans="78:96">
      <c r="BZ186" s="177" t="e">
        <f ca="1"/>
        <v>#N/A</v>
      </c>
      <c r="CA186" t="e">
        <f ca="1"/>
        <v>#N/A</v>
      </c>
      <c r="CB186" t="e">
        <f ca="1"/>
        <v>#N/A</v>
      </c>
      <c r="CC186" t="e">
        <f ca="1"/>
        <v>#N/A</v>
      </c>
      <c r="CD186" t="e">
        <f ca="1"/>
        <v>#N/A</v>
      </c>
      <c r="CE186" t="e">
        <f ca="1"/>
        <v>#N/A</v>
      </c>
      <c r="CF186" t="e">
        <f ca="1"/>
        <v>#N/A</v>
      </c>
      <c r="CG186" t="e">
        <f ca="1"/>
        <v>#N/A</v>
      </c>
      <c r="CH186" t="e">
        <f ca="1"/>
        <v>#N/A</v>
      </c>
      <c r="CI186" t="e">
        <f ca="1"/>
        <v>#N/A</v>
      </c>
      <c r="CJ186" t="e">
        <f ca="1"/>
        <v>#N/A</v>
      </c>
      <c r="CK186" t="e">
        <f ca="1"/>
        <v>#N/A</v>
      </c>
      <c r="CL186" t="e">
        <f ca="1"/>
        <v>#N/A</v>
      </c>
      <c r="CM186" t="e">
        <f ca="1"/>
        <v>#N/A</v>
      </c>
      <c r="CN186" t="e">
        <f ca="1"/>
        <v>#N/A</v>
      </c>
      <c r="CO186" t="e">
        <f ca="1"/>
        <v>#N/A</v>
      </c>
      <c r="CP186" t="e">
        <f ca="1"/>
        <v>#N/A</v>
      </c>
      <c r="CQ186" t="e">
        <f ca="1"/>
        <v>#N/A</v>
      </c>
      <c r="CR186" t="e">
        <f ca="1"/>
        <v>#N/A</v>
      </c>
    </row>
    <row r="187" spans="78:96">
      <c r="BZ187" s="177" t="e">
        <f ca="1"/>
        <v>#N/A</v>
      </c>
      <c r="CA187" t="e">
        <f ca="1"/>
        <v>#N/A</v>
      </c>
      <c r="CB187" t="e">
        <f ca="1"/>
        <v>#N/A</v>
      </c>
      <c r="CC187" t="e">
        <f ca="1"/>
        <v>#N/A</v>
      </c>
      <c r="CD187" t="e">
        <f ca="1"/>
        <v>#N/A</v>
      </c>
      <c r="CE187" t="e">
        <f ca="1"/>
        <v>#N/A</v>
      </c>
      <c r="CF187" t="e">
        <f ca="1"/>
        <v>#N/A</v>
      </c>
      <c r="CG187" t="e">
        <f ca="1"/>
        <v>#N/A</v>
      </c>
      <c r="CH187" t="e">
        <f ca="1"/>
        <v>#N/A</v>
      </c>
      <c r="CI187" t="e">
        <f ca="1"/>
        <v>#N/A</v>
      </c>
      <c r="CJ187" t="e">
        <f ca="1"/>
        <v>#N/A</v>
      </c>
      <c r="CK187" t="e">
        <f ca="1"/>
        <v>#N/A</v>
      </c>
      <c r="CL187" t="e">
        <f ca="1"/>
        <v>#N/A</v>
      </c>
      <c r="CM187" t="e">
        <f ca="1"/>
        <v>#N/A</v>
      </c>
      <c r="CN187" t="e">
        <f ca="1"/>
        <v>#N/A</v>
      </c>
      <c r="CO187" t="e">
        <f ca="1"/>
        <v>#N/A</v>
      </c>
      <c r="CP187" t="e">
        <f ca="1"/>
        <v>#N/A</v>
      </c>
      <c r="CQ187" t="e">
        <f ca="1"/>
        <v>#N/A</v>
      </c>
      <c r="CR187" t="e">
        <f ca="1"/>
        <v>#N/A</v>
      </c>
    </row>
    <row r="188" spans="78:96">
      <c r="BZ188" s="177" t="e">
        <f ca="1"/>
        <v>#N/A</v>
      </c>
      <c r="CA188" t="e">
        <f ca="1"/>
        <v>#N/A</v>
      </c>
      <c r="CB188" t="e">
        <f ca="1"/>
        <v>#N/A</v>
      </c>
      <c r="CC188" t="e">
        <f ca="1"/>
        <v>#N/A</v>
      </c>
      <c r="CD188" t="e">
        <f ca="1"/>
        <v>#N/A</v>
      </c>
      <c r="CE188" t="e">
        <f ca="1"/>
        <v>#N/A</v>
      </c>
      <c r="CF188" t="e">
        <f ca="1"/>
        <v>#N/A</v>
      </c>
      <c r="CG188" t="e">
        <f ca="1"/>
        <v>#N/A</v>
      </c>
      <c r="CH188" t="e">
        <f ca="1"/>
        <v>#N/A</v>
      </c>
      <c r="CI188" t="e">
        <f ca="1"/>
        <v>#N/A</v>
      </c>
      <c r="CJ188" t="e">
        <f ca="1"/>
        <v>#N/A</v>
      </c>
      <c r="CK188" t="e">
        <f ca="1"/>
        <v>#N/A</v>
      </c>
      <c r="CL188" t="e">
        <f ca="1"/>
        <v>#N/A</v>
      </c>
      <c r="CM188" t="e">
        <f ca="1"/>
        <v>#N/A</v>
      </c>
      <c r="CN188" t="e">
        <f ca="1"/>
        <v>#N/A</v>
      </c>
      <c r="CO188" t="e">
        <f ca="1"/>
        <v>#N/A</v>
      </c>
      <c r="CP188" t="e">
        <f ca="1"/>
        <v>#N/A</v>
      </c>
      <c r="CQ188" t="e">
        <f ca="1"/>
        <v>#N/A</v>
      </c>
      <c r="CR188" t="e">
        <f ca="1"/>
        <v>#N/A</v>
      </c>
    </row>
    <row r="189" spans="78:96">
      <c r="BZ189" s="177" t="e">
        <f ca="1"/>
        <v>#N/A</v>
      </c>
      <c r="CA189" t="e">
        <f ca="1"/>
        <v>#N/A</v>
      </c>
      <c r="CB189" t="e">
        <f ca="1"/>
        <v>#N/A</v>
      </c>
      <c r="CC189" t="e">
        <f ca="1"/>
        <v>#N/A</v>
      </c>
      <c r="CD189" t="e">
        <f ca="1"/>
        <v>#N/A</v>
      </c>
      <c r="CE189" t="e">
        <f ca="1"/>
        <v>#N/A</v>
      </c>
      <c r="CF189" t="e">
        <f ca="1"/>
        <v>#N/A</v>
      </c>
      <c r="CG189" t="e">
        <f ca="1"/>
        <v>#N/A</v>
      </c>
      <c r="CH189" t="e">
        <f ca="1"/>
        <v>#N/A</v>
      </c>
      <c r="CI189" t="e">
        <f ca="1"/>
        <v>#N/A</v>
      </c>
      <c r="CJ189" t="e">
        <f ca="1"/>
        <v>#N/A</v>
      </c>
      <c r="CK189" t="e">
        <f ca="1"/>
        <v>#N/A</v>
      </c>
      <c r="CL189" t="e">
        <f ca="1"/>
        <v>#N/A</v>
      </c>
      <c r="CM189" t="e">
        <f ca="1"/>
        <v>#N/A</v>
      </c>
      <c r="CN189" t="e">
        <f ca="1"/>
        <v>#N/A</v>
      </c>
      <c r="CO189" t="e">
        <f ca="1"/>
        <v>#N/A</v>
      </c>
      <c r="CP189" t="e">
        <f ca="1"/>
        <v>#N/A</v>
      </c>
      <c r="CQ189" t="e">
        <f ca="1"/>
        <v>#N/A</v>
      </c>
      <c r="CR189" t="e">
        <f ca="1"/>
        <v>#N/A</v>
      </c>
    </row>
    <row r="190" spans="78:96">
      <c r="BZ190" s="177" t="e">
        <f ca="1"/>
        <v>#N/A</v>
      </c>
      <c r="CA190" t="e">
        <f ca="1"/>
        <v>#N/A</v>
      </c>
      <c r="CB190" t="e">
        <f ca="1"/>
        <v>#N/A</v>
      </c>
      <c r="CC190" t="e">
        <f ca="1"/>
        <v>#N/A</v>
      </c>
      <c r="CD190" t="e">
        <f ca="1"/>
        <v>#N/A</v>
      </c>
      <c r="CE190" t="e">
        <f ca="1"/>
        <v>#N/A</v>
      </c>
      <c r="CF190" t="e">
        <f ca="1"/>
        <v>#N/A</v>
      </c>
      <c r="CG190" t="e">
        <f ca="1"/>
        <v>#N/A</v>
      </c>
      <c r="CH190" t="e">
        <f ca="1"/>
        <v>#N/A</v>
      </c>
      <c r="CI190" t="e">
        <f ca="1"/>
        <v>#N/A</v>
      </c>
      <c r="CJ190" t="e">
        <f ca="1"/>
        <v>#N/A</v>
      </c>
      <c r="CK190" t="e">
        <f ca="1"/>
        <v>#N/A</v>
      </c>
      <c r="CL190" t="e">
        <f ca="1"/>
        <v>#N/A</v>
      </c>
      <c r="CM190" t="e">
        <f ca="1"/>
        <v>#N/A</v>
      </c>
      <c r="CN190" t="e">
        <f ca="1"/>
        <v>#N/A</v>
      </c>
      <c r="CO190" t="e">
        <f ca="1"/>
        <v>#N/A</v>
      </c>
      <c r="CP190" t="e">
        <f ca="1"/>
        <v>#N/A</v>
      </c>
      <c r="CQ190" t="e">
        <f ca="1"/>
        <v>#N/A</v>
      </c>
      <c r="CR190" t="e">
        <f ca="1"/>
        <v>#N/A</v>
      </c>
    </row>
    <row r="191" spans="78:96">
      <c r="BZ191" s="177" t="e">
        <f ca="1"/>
        <v>#N/A</v>
      </c>
      <c r="CA191" t="e">
        <f ca="1"/>
        <v>#N/A</v>
      </c>
      <c r="CB191" t="e">
        <f ca="1"/>
        <v>#N/A</v>
      </c>
      <c r="CC191" t="e">
        <f ca="1"/>
        <v>#N/A</v>
      </c>
      <c r="CD191" t="e">
        <f ca="1"/>
        <v>#N/A</v>
      </c>
      <c r="CE191" t="e">
        <f ca="1"/>
        <v>#N/A</v>
      </c>
      <c r="CF191" t="e">
        <f ca="1"/>
        <v>#N/A</v>
      </c>
      <c r="CG191" t="e">
        <f ca="1"/>
        <v>#N/A</v>
      </c>
      <c r="CH191" t="e">
        <f ca="1"/>
        <v>#N/A</v>
      </c>
      <c r="CI191" t="e">
        <f ca="1"/>
        <v>#N/A</v>
      </c>
      <c r="CJ191" t="e">
        <f ca="1"/>
        <v>#N/A</v>
      </c>
      <c r="CK191" t="e">
        <f ca="1"/>
        <v>#N/A</v>
      </c>
      <c r="CL191" t="e">
        <f ca="1"/>
        <v>#N/A</v>
      </c>
      <c r="CM191" t="e">
        <f ca="1"/>
        <v>#N/A</v>
      </c>
      <c r="CN191" t="e">
        <f ca="1"/>
        <v>#N/A</v>
      </c>
      <c r="CO191" t="e">
        <f ca="1"/>
        <v>#N/A</v>
      </c>
      <c r="CP191" t="e">
        <f ca="1"/>
        <v>#N/A</v>
      </c>
      <c r="CQ191" t="e">
        <f ca="1"/>
        <v>#N/A</v>
      </c>
      <c r="CR191" t="e">
        <f ca="1"/>
        <v>#N/A</v>
      </c>
    </row>
    <row r="192" spans="78:96">
      <c r="BZ192" s="177" t="e">
        <f ca="1"/>
        <v>#N/A</v>
      </c>
      <c r="CA192" t="e">
        <f ca="1"/>
        <v>#N/A</v>
      </c>
      <c r="CB192" t="e">
        <f ca="1"/>
        <v>#N/A</v>
      </c>
      <c r="CC192" t="e">
        <f ca="1"/>
        <v>#N/A</v>
      </c>
      <c r="CD192" t="e">
        <f ca="1"/>
        <v>#N/A</v>
      </c>
      <c r="CE192" t="e">
        <f ca="1"/>
        <v>#N/A</v>
      </c>
      <c r="CF192" t="e">
        <f ca="1"/>
        <v>#N/A</v>
      </c>
      <c r="CG192" t="e">
        <f ca="1"/>
        <v>#N/A</v>
      </c>
      <c r="CH192" t="e">
        <f ca="1"/>
        <v>#N/A</v>
      </c>
      <c r="CI192" t="e">
        <f ca="1"/>
        <v>#N/A</v>
      </c>
      <c r="CJ192" t="e">
        <f ca="1"/>
        <v>#N/A</v>
      </c>
      <c r="CK192" t="e">
        <f ca="1"/>
        <v>#N/A</v>
      </c>
      <c r="CL192" t="e">
        <f ca="1"/>
        <v>#N/A</v>
      </c>
      <c r="CM192" t="e">
        <f ca="1"/>
        <v>#N/A</v>
      </c>
      <c r="CN192" t="e">
        <f ca="1"/>
        <v>#N/A</v>
      </c>
      <c r="CO192" t="e">
        <f ca="1"/>
        <v>#N/A</v>
      </c>
      <c r="CP192" t="e">
        <f ca="1"/>
        <v>#N/A</v>
      </c>
      <c r="CQ192" t="e">
        <f ca="1"/>
        <v>#N/A</v>
      </c>
      <c r="CR192" t="e">
        <f ca="1"/>
        <v>#N/A</v>
      </c>
    </row>
    <row r="193" spans="78:96">
      <c r="BZ193" s="177" t="e">
        <f ca="1"/>
        <v>#N/A</v>
      </c>
      <c r="CA193" t="e">
        <f ca="1"/>
        <v>#N/A</v>
      </c>
      <c r="CB193" t="e">
        <f ca="1"/>
        <v>#N/A</v>
      </c>
      <c r="CC193" t="e">
        <f ca="1"/>
        <v>#N/A</v>
      </c>
      <c r="CD193" t="e">
        <f ca="1"/>
        <v>#N/A</v>
      </c>
      <c r="CE193" t="e">
        <f ca="1"/>
        <v>#N/A</v>
      </c>
      <c r="CF193" t="e">
        <f ca="1"/>
        <v>#N/A</v>
      </c>
      <c r="CG193" t="e">
        <f ca="1"/>
        <v>#N/A</v>
      </c>
      <c r="CH193" t="e">
        <f ca="1"/>
        <v>#N/A</v>
      </c>
      <c r="CI193" t="e">
        <f ca="1"/>
        <v>#N/A</v>
      </c>
      <c r="CJ193" t="e">
        <f ca="1"/>
        <v>#N/A</v>
      </c>
      <c r="CK193" t="e">
        <f ca="1"/>
        <v>#N/A</v>
      </c>
      <c r="CL193" t="e">
        <f ca="1"/>
        <v>#N/A</v>
      </c>
      <c r="CM193" t="e">
        <f ca="1"/>
        <v>#N/A</v>
      </c>
      <c r="CN193" t="e">
        <f ca="1"/>
        <v>#N/A</v>
      </c>
      <c r="CO193" t="e">
        <f ca="1"/>
        <v>#N/A</v>
      </c>
      <c r="CP193" t="e">
        <f ca="1"/>
        <v>#N/A</v>
      </c>
      <c r="CQ193" t="e">
        <f ca="1"/>
        <v>#N/A</v>
      </c>
      <c r="CR193" t="e">
        <f ca="1"/>
        <v>#N/A</v>
      </c>
    </row>
    <row r="194" spans="78:96">
      <c r="BZ194" s="177" t="e">
        <f ca="1"/>
        <v>#N/A</v>
      </c>
      <c r="CA194" t="e">
        <f ca="1"/>
        <v>#N/A</v>
      </c>
      <c r="CB194" t="e">
        <f ca="1"/>
        <v>#N/A</v>
      </c>
      <c r="CC194" t="e">
        <f ca="1"/>
        <v>#N/A</v>
      </c>
      <c r="CD194" t="e">
        <f ca="1"/>
        <v>#N/A</v>
      </c>
      <c r="CE194" t="e">
        <f ca="1"/>
        <v>#N/A</v>
      </c>
      <c r="CF194" t="e">
        <f ca="1"/>
        <v>#N/A</v>
      </c>
      <c r="CG194" t="e">
        <f ca="1"/>
        <v>#N/A</v>
      </c>
      <c r="CH194" t="e">
        <f ca="1"/>
        <v>#N/A</v>
      </c>
      <c r="CI194" t="e">
        <f ca="1"/>
        <v>#N/A</v>
      </c>
      <c r="CJ194" t="e">
        <f ca="1"/>
        <v>#N/A</v>
      </c>
      <c r="CK194" t="e">
        <f ca="1"/>
        <v>#N/A</v>
      </c>
      <c r="CL194" t="e">
        <f ca="1"/>
        <v>#N/A</v>
      </c>
      <c r="CM194" t="e">
        <f ca="1"/>
        <v>#N/A</v>
      </c>
      <c r="CN194" t="e">
        <f ca="1"/>
        <v>#N/A</v>
      </c>
      <c r="CO194" t="e">
        <f ca="1"/>
        <v>#N/A</v>
      </c>
      <c r="CP194" t="e">
        <f ca="1"/>
        <v>#N/A</v>
      </c>
      <c r="CQ194" t="e">
        <f ca="1"/>
        <v>#N/A</v>
      </c>
      <c r="CR194" t="e">
        <f ca="1"/>
        <v>#N/A</v>
      </c>
    </row>
    <row r="195" spans="78:96">
      <c r="BZ195" s="177" t="e">
        <f ca="1"/>
        <v>#N/A</v>
      </c>
      <c r="CA195" t="e">
        <f ca="1"/>
        <v>#N/A</v>
      </c>
      <c r="CB195" t="e">
        <f ca="1"/>
        <v>#N/A</v>
      </c>
      <c r="CC195" t="e">
        <f ca="1"/>
        <v>#N/A</v>
      </c>
      <c r="CD195" t="e">
        <f ca="1"/>
        <v>#N/A</v>
      </c>
      <c r="CE195" t="e">
        <f ca="1"/>
        <v>#N/A</v>
      </c>
      <c r="CF195" t="e">
        <f ca="1"/>
        <v>#N/A</v>
      </c>
      <c r="CG195" t="e">
        <f ca="1"/>
        <v>#N/A</v>
      </c>
      <c r="CH195" t="e">
        <f ca="1"/>
        <v>#N/A</v>
      </c>
      <c r="CI195" t="e">
        <f ca="1"/>
        <v>#N/A</v>
      </c>
      <c r="CJ195" t="e">
        <f ca="1"/>
        <v>#N/A</v>
      </c>
      <c r="CK195" t="e">
        <f ca="1"/>
        <v>#N/A</v>
      </c>
      <c r="CL195" t="e">
        <f ca="1"/>
        <v>#N/A</v>
      </c>
      <c r="CM195" t="e">
        <f ca="1"/>
        <v>#N/A</v>
      </c>
      <c r="CN195" t="e">
        <f ca="1"/>
        <v>#N/A</v>
      </c>
      <c r="CO195" t="e">
        <f ca="1"/>
        <v>#N/A</v>
      </c>
      <c r="CP195" t="e">
        <f ca="1"/>
        <v>#N/A</v>
      </c>
      <c r="CQ195" t="e">
        <f ca="1"/>
        <v>#N/A</v>
      </c>
      <c r="CR195" t="e">
        <f ca="1"/>
        <v>#N/A</v>
      </c>
    </row>
    <row r="196" spans="78:96">
      <c r="BZ196" s="177" t="e">
        <f ca="1"/>
        <v>#N/A</v>
      </c>
      <c r="CA196" t="e">
        <f ca="1"/>
        <v>#N/A</v>
      </c>
      <c r="CB196" t="e">
        <f ca="1"/>
        <v>#N/A</v>
      </c>
      <c r="CC196" t="e">
        <f ca="1"/>
        <v>#N/A</v>
      </c>
      <c r="CD196" t="e">
        <f ca="1"/>
        <v>#N/A</v>
      </c>
      <c r="CE196" t="e">
        <f ca="1"/>
        <v>#N/A</v>
      </c>
      <c r="CF196" t="e">
        <f ca="1"/>
        <v>#N/A</v>
      </c>
      <c r="CG196" t="e">
        <f ca="1"/>
        <v>#N/A</v>
      </c>
      <c r="CH196" t="e">
        <f ca="1"/>
        <v>#N/A</v>
      </c>
      <c r="CI196" t="e">
        <f ca="1"/>
        <v>#N/A</v>
      </c>
      <c r="CJ196" t="e">
        <f ca="1"/>
        <v>#N/A</v>
      </c>
      <c r="CK196" t="e">
        <f ca="1"/>
        <v>#N/A</v>
      </c>
      <c r="CL196" t="e">
        <f ca="1"/>
        <v>#N/A</v>
      </c>
      <c r="CM196" t="e">
        <f ca="1"/>
        <v>#N/A</v>
      </c>
      <c r="CN196" t="e">
        <f ca="1"/>
        <v>#N/A</v>
      </c>
      <c r="CO196" t="e">
        <f ca="1"/>
        <v>#N/A</v>
      </c>
      <c r="CP196" t="e">
        <f ca="1"/>
        <v>#N/A</v>
      </c>
      <c r="CQ196" t="e">
        <f ca="1"/>
        <v>#N/A</v>
      </c>
      <c r="CR196" t="e">
        <f ca="1"/>
        <v>#N/A</v>
      </c>
    </row>
    <row r="197" spans="78:96">
      <c r="BZ197" s="177" t="e">
        <f ca="1"/>
        <v>#N/A</v>
      </c>
      <c r="CA197" t="e">
        <f ca="1"/>
        <v>#N/A</v>
      </c>
      <c r="CB197" t="e">
        <f ca="1"/>
        <v>#N/A</v>
      </c>
      <c r="CC197" t="e">
        <f ca="1"/>
        <v>#N/A</v>
      </c>
      <c r="CD197" t="e">
        <f ca="1"/>
        <v>#N/A</v>
      </c>
      <c r="CE197" t="e">
        <f ca="1"/>
        <v>#N/A</v>
      </c>
      <c r="CF197" t="e">
        <f ca="1"/>
        <v>#N/A</v>
      </c>
      <c r="CG197" t="e">
        <f ca="1"/>
        <v>#N/A</v>
      </c>
      <c r="CH197" t="e">
        <f ca="1"/>
        <v>#N/A</v>
      </c>
      <c r="CI197" t="e">
        <f ca="1"/>
        <v>#N/A</v>
      </c>
      <c r="CJ197" t="e">
        <f ca="1"/>
        <v>#N/A</v>
      </c>
      <c r="CK197" t="e">
        <f ca="1"/>
        <v>#N/A</v>
      </c>
      <c r="CL197" t="e">
        <f ca="1"/>
        <v>#N/A</v>
      </c>
      <c r="CM197" t="e">
        <f ca="1"/>
        <v>#N/A</v>
      </c>
      <c r="CN197" t="e">
        <f ca="1"/>
        <v>#N/A</v>
      </c>
      <c r="CO197" t="e">
        <f ca="1"/>
        <v>#N/A</v>
      </c>
      <c r="CP197" t="e">
        <f ca="1"/>
        <v>#N/A</v>
      </c>
      <c r="CQ197" t="e">
        <f ca="1"/>
        <v>#N/A</v>
      </c>
      <c r="CR197" t="e">
        <f ca="1"/>
        <v>#N/A</v>
      </c>
    </row>
    <row r="198" spans="78:96">
      <c r="BZ198" s="177" t="e">
        <f ca="1"/>
        <v>#N/A</v>
      </c>
      <c r="CA198" t="e">
        <f ca="1"/>
        <v>#N/A</v>
      </c>
      <c r="CB198" t="e">
        <f ca="1"/>
        <v>#N/A</v>
      </c>
      <c r="CC198" t="e">
        <f ca="1"/>
        <v>#N/A</v>
      </c>
      <c r="CD198" t="e">
        <f ca="1"/>
        <v>#N/A</v>
      </c>
      <c r="CE198" t="e">
        <f ca="1"/>
        <v>#N/A</v>
      </c>
      <c r="CF198" t="e">
        <f ca="1"/>
        <v>#N/A</v>
      </c>
      <c r="CG198" t="e">
        <f ca="1"/>
        <v>#N/A</v>
      </c>
      <c r="CH198" t="e">
        <f ca="1"/>
        <v>#N/A</v>
      </c>
      <c r="CI198" t="e">
        <f ca="1"/>
        <v>#N/A</v>
      </c>
      <c r="CJ198" t="e">
        <f ca="1"/>
        <v>#N/A</v>
      </c>
      <c r="CK198" t="e">
        <f ca="1"/>
        <v>#N/A</v>
      </c>
      <c r="CL198" t="e">
        <f ca="1"/>
        <v>#N/A</v>
      </c>
      <c r="CM198" t="e">
        <f ca="1"/>
        <v>#N/A</v>
      </c>
      <c r="CN198" t="e">
        <f ca="1"/>
        <v>#N/A</v>
      </c>
      <c r="CO198" t="e">
        <f ca="1"/>
        <v>#N/A</v>
      </c>
      <c r="CP198" t="e">
        <f ca="1"/>
        <v>#N/A</v>
      </c>
      <c r="CQ198" t="e">
        <f ca="1"/>
        <v>#N/A</v>
      </c>
      <c r="CR198" t="e">
        <f ca="1"/>
        <v>#N/A</v>
      </c>
    </row>
    <row r="199" spans="78:96">
      <c r="BZ199" s="177" t="e">
        <f ca="1"/>
        <v>#N/A</v>
      </c>
      <c r="CA199" t="e">
        <f ca="1"/>
        <v>#N/A</v>
      </c>
      <c r="CB199" t="e">
        <f ca="1"/>
        <v>#N/A</v>
      </c>
      <c r="CC199" t="e">
        <f ca="1"/>
        <v>#N/A</v>
      </c>
      <c r="CD199" t="e">
        <f ca="1"/>
        <v>#N/A</v>
      </c>
      <c r="CE199" t="e">
        <f ca="1"/>
        <v>#N/A</v>
      </c>
      <c r="CF199" t="e">
        <f ca="1"/>
        <v>#N/A</v>
      </c>
      <c r="CG199" t="e">
        <f ca="1"/>
        <v>#N/A</v>
      </c>
      <c r="CH199" t="e">
        <f ca="1"/>
        <v>#N/A</v>
      </c>
      <c r="CI199" t="e">
        <f ca="1"/>
        <v>#N/A</v>
      </c>
      <c r="CJ199" t="e">
        <f ca="1"/>
        <v>#N/A</v>
      </c>
      <c r="CK199" t="e">
        <f ca="1"/>
        <v>#N/A</v>
      </c>
      <c r="CL199" t="e">
        <f ca="1"/>
        <v>#N/A</v>
      </c>
      <c r="CM199" t="e">
        <f ca="1"/>
        <v>#N/A</v>
      </c>
      <c r="CN199" t="e">
        <f ca="1"/>
        <v>#N/A</v>
      </c>
      <c r="CO199" t="e">
        <f ca="1"/>
        <v>#N/A</v>
      </c>
      <c r="CP199" t="e">
        <f ca="1"/>
        <v>#N/A</v>
      </c>
      <c r="CQ199" t="e">
        <f ca="1"/>
        <v>#N/A</v>
      </c>
      <c r="CR199" t="e">
        <f ca="1"/>
        <v>#N/A</v>
      </c>
    </row>
    <row r="200" spans="78:96">
      <c r="BZ200" s="177" t="e">
        <f ca="1"/>
        <v>#N/A</v>
      </c>
      <c r="CA200" t="e">
        <f ca="1"/>
        <v>#N/A</v>
      </c>
      <c r="CB200" t="e">
        <f ca="1"/>
        <v>#N/A</v>
      </c>
      <c r="CC200" t="e">
        <f ca="1"/>
        <v>#N/A</v>
      </c>
      <c r="CD200" t="e">
        <f ca="1"/>
        <v>#N/A</v>
      </c>
      <c r="CE200" t="e">
        <f ca="1"/>
        <v>#N/A</v>
      </c>
      <c r="CF200" t="e">
        <f ca="1"/>
        <v>#N/A</v>
      </c>
      <c r="CG200" t="e">
        <f ca="1"/>
        <v>#N/A</v>
      </c>
      <c r="CH200" t="e">
        <f ca="1"/>
        <v>#N/A</v>
      </c>
      <c r="CI200" t="e">
        <f ca="1"/>
        <v>#N/A</v>
      </c>
      <c r="CJ200" t="e">
        <f ca="1"/>
        <v>#N/A</v>
      </c>
      <c r="CK200" t="e">
        <f ca="1"/>
        <v>#N/A</v>
      </c>
      <c r="CL200" t="e">
        <f ca="1"/>
        <v>#N/A</v>
      </c>
      <c r="CM200" t="e">
        <f ca="1"/>
        <v>#N/A</v>
      </c>
      <c r="CN200" t="e">
        <f ca="1"/>
        <v>#N/A</v>
      </c>
      <c r="CO200" t="e">
        <f ca="1"/>
        <v>#N/A</v>
      </c>
      <c r="CP200" t="e">
        <f ca="1"/>
        <v>#N/A</v>
      </c>
      <c r="CQ200" t="e">
        <f ca="1"/>
        <v>#N/A</v>
      </c>
      <c r="CR200" t="e">
        <f ca="1"/>
        <v>#N/A</v>
      </c>
    </row>
    <row r="201" spans="78:96">
      <c r="BZ201" s="177" t="e">
        <f ca="1"/>
        <v>#N/A</v>
      </c>
      <c r="CA201" t="e">
        <f ca="1"/>
        <v>#N/A</v>
      </c>
      <c r="CB201" t="e">
        <f ca="1"/>
        <v>#N/A</v>
      </c>
      <c r="CC201" t="e">
        <f ca="1"/>
        <v>#N/A</v>
      </c>
      <c r="CD201" t="e">
        <f ca="1"/>
        <v>#N/A</v>
      </c>
      <c r="CE201" t="e">
        <f ca="1"/>
        <v>#N/A</v>
      </c>
      <c r="CF201" t="e">
        <f ca="1"/>
        <v>#N/A</v>
      </c>
      <c r="CG201" t="e">
        <f ca="1"/>
        <v>#N/A</v>
      </c>
      <c r="CH201" t="e">
        <f ca="1"/>
        <v>#N/A</v>
      </c>
      <c r="CI201" t="e">
        <f ca="1"/>
        <v>#N/A</v>
      </c>
      <c r="CJ201" t="e">
        <f ca="1"/>
        <v>#N/A</v>
      </c>
      <c r="CK201" t="e">
        <f ca="1"/>
        <v>#N/A</v>
      </c>
      <c r="CL201" t="e">
        <f ca="1"/>
        <v>#N/A</v>
      </c>
      <c r="CM201" t="e">
        <f ca="1"/>
        <v>#N/A</v>
      </c>
      <c r="CN201" t="e">
        <f ca="1"/>
        <v>#N/A</v>
      </c>
      <c r="CO201" t="e">
        <f ca="1"/>
        <v>#N/A</v>
      </c>
      <c r="CP201" t="e">
        <f ca="1"/>
        <v>#N/A</v>
      </c>
      <c r="CQ201" t="e">
        <f ca="1"/>
        <v>#N/A</v>
      </c>
      <c r="CR201" t="e">
        <f ca="1"/>
        <v>#N/A</v>
      </c>
    </row>
    <row r="202" spans="78:96">
      <c r="BZ202" s="177" t="e">
        <f ca="1"/>
        <v>#N/A</v>
      </c>
      <c r="CA202" t="e">
        <f ca="1"/>
        <v>#N/A</v>
      </c>
      <c r="CB202" t="e">
        <f ca="1"/>
        <v>#N/A</v>
      </c>
      <c r="CC202" t="e">
        <f ca="1"/>
        <v>#N/A</v>
      </c>
      <c r="CD202" t="e">
        <f ca="1"/>
        <v>#N/A</v>
      </c>
      <c r="CE202" t="e">
        <f ca="1"/>
        <v>#N/A</v>
      </c>
      <c r="CF202" t="e">
        <f ca="1"/>
        <v>#N/A</v>
      </c>
      <c r="CG202" t="e">
        <f ca="1"/>
        <v>#N/A</v>
      </c>
      <c r="CH202" t="e">
        <f ca="1"/>
        <v>#N/A</v>
      </c>
      <c r="CI202" t="e">
        <f ca="1"/>
        <v>#N/A</v>
      </c>
      <c r="CJ202" t="e">
        <f ca="1"/>
        <v>#N/A</v>
      </c>
      <c r="CK202" t="e">
        <f ca="1"/>
        <v>#N/A</v>
      </c>
      <c r="CL202" t="e">
        <f ca="1"/>
        <v>#N/A</v>
      </c>
      <c r="CM202" t="e">
        <f ca="1"/>
        <v>#N/A</v>
      </c>
      <c r="CN202" t="e">
        <f ca="1"/>
        <v>#N/A</v>
      </c>
      <c r="CO202" t="e">
        <f ca="1"/>
        <v>#N/A</v>
      </c>
      <c r="CP202" t="e">
        <f ca="1"/>
        <v>#N/A</v>
      </c>
      <c r="CQ202" t="e">
        <f ca="1"/>
        <v>#N/A</v>
      </c>
      <c r="CR202" t="e">
        <f ca="1"/>
        <v>#N/A</v>
      </c>
    </row>
    <row r="203" spans="78:96">
      <c r="BZ203" s="177" t="e">
        <f ca="1"/>
        <v>#N/A</v>
      </c>
      <c r="CA203" t="e">
        <f ca="1"/>
        <v>#N/A</v>
      </c>
      <c r="CB203" t="e">
        <f ca="1"/>
        <v>#N/A</v>
      </c>
      <c r="CC203" t="e">
        <f ca="1"/>
        <v>#N/A</v>
      </c>
      <c r="CD203" t="e">
        <f ca="1"/>
        <v>#N/A</v>
      </c>
      <c r="CE203" t="e">
        <f ca="1"/>
        <v>#N/A</v>
      </c>
      <c r="CF203" t="e">
        <f ca="1"/>
        <v>#N/A</v>
      </c>
      <c r="CG203" t="e">
        <f ca="1"/>
        <v>#N/A</v>
      </c>
      <c r="CH203" t="e">
        <f ca="1"/>
        <v>#N/A</v>
      </c>
      <c r="CI203" t="e">
        <f ca="1"/>
        <v>#N/A</v>
      </c>
      <c r="CJ203" t="e">
        <f ca="1"/>
        <v>#N/A</v>
      </c>
      <c r="CK203" t="e">
        <f ca="1"/>
        <v>#N/A</v>
      </c>
      <c r="CL203" t="e">
        <f ca="1"/>
        <v>#N/A</v>
      </c>
      <c r="CM203" t="e">
        <f ca="1"/>
        <v>#N/A</v>
      </c>
      <c r="CN203" t="e">
        <f ca="1"/>
        <v>#N/A</v>
      </c>
      <c r="CO203" t="e">
        <f ca="1"/>
        <v>#N/A</v>
      </c>
      <c r="CP203" t="e">
        <f ca="1"/>
        <v>#N/A</v>
      </c>
      <c r="CQ203" t="e">
        <f ca="1"/>
        <v>#N/A</v>
      </c>
      <c r="CR203" t="e">
        <f ca="1"/>
        <v>#N/A</v>
      </c>
    </row>
    <row r="204" spans="78:96">
      <c r="BZ204" s="177" t="e">
        <f ca="1"/>
        <v>#N/A</v>
      </c>
      <c r="CA204" t="e">
        <f ca="1"/>
        <v>#N/A</v>
      </c>
      <c r="CB204" t="e">
        <f ca="1"/>
        <v>#N/A</v>
      </c>
      <c r="CC204" t="e">
        <f ca="1"/>
        <v>#N/A</v>
      </c>
      <c r="CD204" t="e">
        <f ca="1"/>
        <v>#N/A</v>
      </c>
      <c r="CE204" t="e">
        <f ca="1"/>
        <v>#N/A</v>
      </c>
      <c r="CF204" t="e">
        <f ca="1"/>
        <v>#N/A</v>
      </c>
      <c r="CG204" t="e">
        <f ca="1"/>
        <v>#N/A</v>
      </c>
      <c r="CH204" t="e">
        <f ca="1"/>
        <v>#N/A</v>
      </c>
      <c r="CI204" t="e">
        <f ca="1"/>
        <v>#N/A</v>
      </c>
      <c r="CJ204" t="e">
        <f ca="1"/>
        <v>#N/A</v>
      </c>
      <c r="CK204" t="e">
        <f ca="1"/>
        <v>#N/A</v>
      </c>
      <c r="CL204" t="e">
        <f ca="1"/>
        <v>#N/A</v>
      </c>
      <c r="CM204" t="e">
        <f ca="1"/>
        <v>#N/A</v>
      </c>
      <c r="CN204" t="e">
        <f ca="1"/>
        <v>#N/A</v>
      </c>
      <c r="CO204" t="e">
        <f ca="1"/>
        <v>#N/A</v>
      </c>
      <c r="CP204" t="e">
        <f ca="1"/>
        <v>#N/A</v>
      </c>
      <c r="CQ204" t="e">
        <f ca="1"/>
        <v>#N/A</v>
      </c>
      <c r="CR204" t="e">
        <f ca="1"/>
        <v>#N/A</v>
      </c>
    </row>
    <row r="205" spans="78:96">
      <c r="BZ205" s="177" t="e">
        <f ca="1"/>
        <v>#N/A</v>
      </c>
      <c r="CA205" t="e">
        <f ca="1"/>
        <v>#N/A</v>
      </c>
      <c r="CB205" t="e">
        <f ca="1"/>
        <v>#N/A</v>
      </c>
      <c r="CC205" t="e">
        <f ca="1"/>
        <v>#N/A</v>
      </c>
      <c r="CD205" t="e">
        <f ca="1"/>
        <v>#N/A</v>
      </c>
      <c r="CE205" t="e">
        <f ca="1"/>
        <v>#N/A</v>
      </c>
      <c r="CF205" t="e">
        <f ca="1"/>
        <v>#N/A</v>
      </c>
      <c r="CG205" t="e">
        <f ca="1"/>
        <v>#N/A</v>
      </c>
      <c r="CH205" t="e">
        <f ca="1"/>
        <v>#N/A</v>
      </c>
      <c r="CI205" t="e">
        <f ca="1"/>
        <v>#N/A</v>
      </c>
      <c r="CJ205" t="e">
        <f ca="1"/>
        <v>#N/A</v>
      </c>
      <c r="CK205" t="e">
        <f ca="1"/>
        <v>#N/A</v>
      </c>
      <c r="CL205" t="e">
        <f ca="1"/>
        <v>#N/A</v>
      </c>
      <c r="CM205" t="e">
        <f ca="1"/>
        <v>#N/A</v>
      </c>
      <c r="CN205" t="e">
        <f ca="1"/>
        <v>#N/A</v>
      </c>
      <c r="CO205" t="e">
        <f ca="1"/>
        <v>#N/A</v>
      </c>
      <c r="CP205" t="e">
        <f ca="1"/>
        <v>#N/A</v>
      </c>
      <c r="CQ205" t="e">
        <f ca="1"/>
        <v>#N/A</v>
      </c>
      <c r="CR205" t="e">
        <f ca="1"/>
        <v>#N/A</v>
      </c>
    </row>
    <row r="206" spans="78:96">
      <c r="BZ206" s="177" t="e">
        <f ca="1"/>
        <v>#N/A</v>
      </c>
      <c r="CA206" t="e">
        <f ca="1"/>
        <v>#N/A</v>
      </c>
      <c r="CB206" t="e">
        <f ca="1"/>
        <v>#N/A</v>
      </c>
      <c r="CC206" t="e">
        <f ca="1"/>
        <v>#N/A</v>
      </c>
      <c r="CD206" t="e">
        <f ca="1"/>
        <v>#N/A</v>
      </c>
      <c r="CE206" t="e">
        <f ca="1"/>
        <v>#N/A</v>
      </c>
      <c r="CF206" t="e">
        <f ca="1"/>
        <v>#N/A</v>
      </c>
      <c r="CG206" t="e">
        <f ca="1"/>
        <v>#N/A</v>
      </c>
      <c r="CH206" t="e">
        <f ca="1"/>
        <v>#N/A</v>
      </c>
      <c r="CI206" t="e">
        <f ca="1"/>
        <v>#N/A</v>
      </c>
      <c r="CJ206" t="e">
        <f ca="1"/>
        <v>#N/A</v>
      </c>
      <c r="CK206" t="e">
        <f ca="1"/>
        <v>#N/A</v>
      </c>
      <c r="CL206" t="e">
        <f ca="1"/>
        <v>#N/A</v>
      </c>
      <c r="CM206" t="e">
        <f ca="1"/>
        <v>#N/A</v>
      </c>
      <c r="CN206" t="e">
        <f ca="1"/>
        <v>#N/A</v>
      </c>
      <c r="CO206" t="e">
        <f ca="1"/>
        <v>#N/A</v>
      </c>
      <c r="CP206" t="e">
        <f ca="1"/>
        <v>#N/A</v>
      </c>
      <c r="CQ206" t="e">
        <f ca="1"/>
        <v>#N/A</v>
      </c>
      <c r="CR206" t="e">
        <f ca="1"/>
        <v>#N/A</v>
      </c>
    </row>
    <row r="207" spans="78:96">
      <c r="BZ207" s="177" t="e">
        <f ca="1"/>
        <v>#N/A</v>
      </c>
      <c r="CA207" t="e">
        <f ca="1"/>
        <v>#N/A</v>
      </c>
      <c r="CB207" t="e">
        <f ca="1"/>
        <v>#N/A</v>
      </c>
      <c r="CC207" t="e">
        <f ca="1"/>
        <v>#N/A</v>
      </c>
      <c r="CD207" t="e">
        <f ca="1"/>
        <v>#N/A</v>
      </c>
      <c r="CE207" t="e">
        <f ca="1"/>
        <v>#N/A</v>
      </c>
      <c r="CF207" t="e">
        <f ca="1"/>
        <v>#N/A</v>
      </c>
      <c r="CG207" t="e">
        <f ca="1"/>
        <v>#N/A</v>
      </c>
      <c r="CH207" t="e">
        <f ca="1"/>
        <v>#N/A</v>
      </c>
      <c r="CI207" t="e">
        <f ca="1"/>
        <v>#N/A</v>
      </c>
      <c r="CJ207" t="e">
        <f ca="1"/>
        <v>#N/A</v>
      </c>
      <c r="CK207" t="e">
        <f ca="1"/>
        <v>#N/A</v>
      </c>
      <c r="CL207" t="e">
        <f ca="1"/>
        <v>#N/A</v>
      </c>
      <c r="CM207" t="e">
        <f ca="1"/>
        <v>#N/A</v>
      </c>
      <c r="CN207" t="e">
        <f ca="1"/>
        <v>#N/A</v>
      </c>
      <c r="CO207" t="e">
        <f ca="1"/>
        <v>#N/A</v>
      </c>
      <c r="CP207" t="e">
        <f ca="1"/>
        <v>#N/A</v>
      </c>
      <c r="CQ207" t="e">
        <f ca="1"/>
        <v>#N/A</v>
      </c>
      <c r="CR207" t="e">
        <f ca="1"/>
        <v>#N/A</v>
      </c>
    </row>
    <row r="208" spans="78:96">
      <c r="BZ208" s="177" t="e">
        <f ca="1"/>
        <v>#N/A</v>
      </c>
      <c r="CA208" t="e">
        <f ca="1"/>
        <v>#N/A</v>
      </c>
      <c r="CB208" t="e">
        <f ca="1"/>
        <v>#N/A</v>
      </c>
      <c r="CC208" t="e">
        <f ca="1"/>
        <v>#N/A</v>
      </c>
      <c r="CD208" t="e">
        <f ca="1"/>
        <v>#N/A</v>
      </c>
      <c r="CE208" t="e">
        <f ca="1"/>
        <v>#N/A</v>
      </c>
      <c r="CF208" t="e">
        <f ca="1"/>
        <v>#N/A</v>
      </c>
      <c r="CG208" t="e">
        <f ca="1"/>
        <v>#N/A</v>
      </c>
      <c r="CH208" t="e">
        <f ca="1"/>
        <v>#N/A</v>
      </c>
      <c r="CI208" t="e">
        <f ca="1"/>
        <v>#N/A</v>
      </c>
      <c r="CJ208" t="e">
        <f ca="1"/>
        <v>#N/A</v>
      </c>
      <c r="CK208" t="e">
        <f ca="1"/>
        <v>#N/A</v>
      </c>
      <c r="CL208" t="e">
        <f ca="1"/>
        <v>#N/A</v>
      </c>
      <c r="CM208" t="e">
        <f ca="1"/>
        <v>#N/A</v>
      </c>
      <c r="CN208" t="e">
        <f ca="1"/>
        <v>#N/A</v>
      </c>
      <c r="CO208" t="e">
        <f ca="1"/>
        <v>#N/A</v>
      </c>
      <c r="CP208" t="e">
        <f ca="1"/>
        <v>#N/A</v>
      </c>
      <c r="CQ208" t="e">
        <f ca="1"/>
        <v>#N/A</v>
      </c>
      <c r="CR208" t="e">
        <f ca="1"/>
        <v>#N/A</v>
      </c>
    </row>
    <row r="209" spans="78:96">
      <c r="BZ209" s="177" t="e">
        <f ca="1"/>
        <v>#N/A</v>
      </c>
      <c r="CA209" t="e">
        <f ca="1"/>
        <v>#N/A</v>
      </c>
      <c r="CB209" t="e">
        <f ca="1"/>
        <v>#N/A</v>
      </c>
      <c r="CC209" t="e">
        <f ca="1"/>
        <v>#N/A</v>
      </c>
      <c r="CD209" t="e">
        <f ca="1"/>
        <v>#N/A</v>
      </c>
      <c r="CE209" t="e">
        <f ca="1"/>
        <v>#N/A</v>
      </c>
      <c r="CF209" t="e">
        <f ca="1"/>
        <v>#N/A</v>
      </c>
      <c r="CG209" t="e">
        <f ca="1"/>
        <v>#N/A</v>
      </c>
      <c r="CH209" t="e">
        <f ca="1"/>
        <v>#N/A</v>
      </c>
      <c r="CI209" t="e">
        <f ca="1"/>
        <v>#N/A</v>
      </c>
      <c r="CJ209" t="e">
        <f ca="1"/>
        <v>#N/A</v>
      </c>
      <c r="CK209" t="e">
        <f ca="1"/>
        <v>#N/A</v>
      </c>
      <c r="CL209" t="e">
        <f ca="1"/>
        <v>#N/A</v>
      </c>
      <c r="CM209" t="e">
        <f ca="1"/>
        <v>#N/A</v>
      </c>
      <c r="CN209" t="e">
        <f ca="1"/>
        <v>#N/A</v>
      </c>
      <c r="CO209" t="e">
        <f ca="1"/>
        <v>#N/A</v>
      </c>
      <c r="CP209" t="e">
        <f ca="1"/>
        <v>#N/A</v>
      </c>
      <c r="CQ209" t="e">
        <f ca="1"/>
        <v>#N/A</v>
      </c>
      <c r="CR209" t="e">
        <f ca="1"/>
        <v>#N/A</v>
      </c>
    </row>
    <row r="210" spans="78:96">
      <c r="BZ210" s="177" t="e">
        <f ca="1"/>
        <v>#N/A</v>
      </c>
      <c r="CA210" t="e">
        <f ca="1"/>
        <v>#N/A</v>
      </c>
      <c r="CB210" t="e">
        <f ca="1"/>
        <v>#N/A</v>
      </c>
      <c r="CC210" t="e">
        <f ca="1"/>
        <v>#N/A</v>
      </c>
      <c r="CD210" t="e">
        <f ca="1"/>
        <v>#N/A</v>
      </c>
      <c r="CE210" t="e">
        <f ca="1"/>
        <v>#N/A</v>
      </c>
      <c r="CF210" t="e">
        <f ca="1"/>
        <v>#N/A</v>
      </c>
      <c r="CG210" t="e">
        <f ca="1"/>
        <v>#N/A</v>
      </c>
      <c r="CH210" t="e">
        <f ca="1"/>
        <v>#N/A</v>
      </c>
      <c r="CI210" t="e">
        <f ca="1"/>
        <v>#N/A</v>
      </c>
      <c r="CJ210" t="e">
        <f ca="1"/>
        <v>#N/A</v>
      </c>
      <c r="CK210" t="e">
        <f ca="1"/>
        <v>#N/A</v>
      </c>
      <c r="CL210" t="e">
        <f ca="1"/>
        <v>#N/A</v>
      </c>
      <c r="CM210" t="e">
        <f ca="1"/>
        <v>#N/A</v>
      </c>
      <c r="CN210" t="e">
        <f ca="1"/>
        <v>#N/A</v>
      </c>
      <c r="CO210" t="e">
        <f ca="1"/>
        <v>#N/A</v>
      </c>
      <c r="CP210" t="e">
        <f ca="1"/>
        <v>#N/A</v>
      </c>
      <c r="CQ210" t="e">
        <f ca="1"/>
        <v>#N/A</v>
      </c>
      <c r="CR210" t="e">
        <f ca="1"/>
        <v>#N/A</v>
      </c>
    </row>
    <row r="211" spans="78:96">
      <c r="BZ211" s="177" t="e">
        <f ca="1"/>
        <v>#N/A</v>
      </c>
      <c r="CA211" t="e">
        <f ca="1"/>
        <v>#N/A</v>
      </c>
      <c r="CB211" t="e">
        <f ca="1"/>
        <v>#N/A</v>
      </c>
      <c r="CC211" t="e">
        <f ca="1"/>
        <v>#N/A</v>
      </c>
      <c r="CD211" t="e">
        <f ca="1"/>
        <v>#N/A</v>
      </c>
      <c r="CE211" t="e">
        <f ca="1"/>
        <v>#N/A</v>
      </c>
      <c r="CF211" t="e">
        <f ca="1"/>
        <v>#N/A</v>
      </c>
      <c r="CG211" t="e">
        <f ca="1"/>
        <v>#N/A</v>
      </c>
      <c r="CH211" t="e">
        <f ca="1"/>
        <v>#N/A</v>
      </c>
      <c r="CI211" t="e">
        <f ca="1"/>
        <v>#N/A</v>
      </c>
      <c r="CJ211" t="e">
        <f ca="1"/>
        <v>#N/A</v>
      </c>
      <c r="CK211" t="e">
        <f ca="1"/>
        <v>#N/A</v>
      </c>
      <c r="CL211" t="e">
        <f ca="1"/>
        <v>#N/A</v>
      </c>
      <c r="CM211" t="e">
        <f ca="1"/>
        <v>#N/A</v>
      </c>
      <c r="CN211" t="e">
        <f ca="1"/>
        <v>#N/A</v>
      </c>
      <c r="CO211" t="e">
        <f ca="1"/>
        <v>#N/A</v>
      </c>
      <c r="CP211" t="e">
        <f ca="1"/>
        <v>#N/A</v>
      </c>
      <c r="CQ211" t="e">
        <f ca="1"/>
        <v>#N/A</v>
      </c>
      <c r="CR211" t="e">
        <f ca="1"/>
        <v>#N/A</v>
      </c>
    </row>
    <row r="212" spans="78:96">
      <c r="BZ212" s="177" t="e">
        <f ca="1"/>
        <v>#N/A</v>
      </c>
      <c r="CA212" t="e">
        <f ca="1"/>
        <v>#N/A</v>
      </c>
      <c r="CB212" t="e">
        <f ca="1"/>
        <v>#N/A</v>
      </c>
      <c r="CC212" t="e">
        <f ca="1"/>
        <v>#N/A</v>
      </c>
      <c r="CD212" t="e">
        <f ca="1"/>
        <v>#N/A</v>
      </c>
      <c r="CE212" t="e">
        <f ca="1"/>
        <v>#N/A</v>
      </c>
      <c r="CF212" t="e">
        <f ca="1"/>
        <v>#N/A</v>
      </c>
      <c r="CG212" t="e">
        <f ca="1"/>
        <v>#N/A</v>
      </c>
      <c r="CH212" t="e">
        <f ca="1"/>
        <v>#N/A</v>
      </c>
      <c r="CI212" t="e">
        <f ca="1"/>
        <v>#N/A</v>
      </c>
      <c r="CJ212" t="e">
        <f ca="1"/>
        <v>#N/A</v>
      </c>
      <c r="CK212" t="e">
        <f ca="1"/>
        <v>#N/A</v>
      </c>
      <c r="CL212" t="e">
        <f ca="1"/>
        <v>#N/A</v>
      </c>
      <c r="CM212" t="e">
        <f ca="1"/>
        <v>#N/A</v>
      </c>
      <c r="CN212" t="e">
        <f ca="1"/>
        <v>#N/A</v>
      </c>
      <c r="CO212" t="e">
        <f ca="1"/>
        <v>#N/A</v>
      </c>
      <c r="CP212" t="e">
        <f ca="1"/>
        <v>#N/A</v>
      </c>
      <c r="CQ212" t="e">
        <f ca="1"/>
        <v>#N/A</v>
      </c>
      <c r="CR212" t="e">
        <f ca="1"/>
        <v>#N/A</v>
      </c>
    </row>
    <row r="213" spans="78:96">
      <c r="BZ213" s="177" t="e">
        <f ca="1"/>
        <v>#N/A</v>
      </c>
      <c r="CA213" t="e">
        <f ca="1"/>
        <v>#N/A</v>
      </c>
      <c r="CB213" t="e">
        <f ca="1"/>
        <v>#N/A</v>
      </c>
      <c r="CC213" t="e">
        <f ca="1"/>
        <v>#N/A</v>
      </c>
      <c r="CD213" t="e">
        <f ca="1"/>
        <v>#N/A</v>
      </c>
      <c r="CE213" t="e">
        <f ca="1"/>
        <v>#N/A</v>
      </c>
      <c r="CF213" t="e">
        <f ca="1"/>
        <v>#N/A</v>
      </c>
      <c r="CG213" t="e">
        <f ca="1"/>
        <v>#N/A</v>
      </c>
      <c r="CH213" t="e">
        <f ca="1"/>
        <v>#N/A</v>
      </c>
      <c r="CI213" t="e">
        <f ca="1"/>
        <v>#N/A</v>
      </c>
      <c r="CJ213" t="e">
        <f ca="1"/>
        <v>#N/A</v>
      </c>
      <c r="CK213" t="e">
        <f ca="1"/>
        <v>#N/A</v>
      </c>
      <c r="CL213" t="e">
        <f ca="1"/>
        <v>#N/A</v>
      </c>
      <c r="CM213" t="e">
        <f ca="1"/>
        <v>#N/A</v>
      </c>
      <c r="CN213" t="e">
        <f ca="1"/>
        <v>#N/A</v>
      </c>
      <c r="CO213" t="e">
        <f ca="1"/>
        <v>#N/A</v>
      </c>
      <c r="CP213" t="e">
        <f ca="1"/>
        <v>#N/A</v>
      </c>
      <c r="CQ213" t="e">
        <f ca="1"/>
        <v>#N/A</v>
      </c>
      <c r="CR213" t="e">
        <f ca="1"/>
        <v>#N/A</v>
      </c>
    </row>
    <row r="214" spans="78:96">
      <c r="BZ214" s="177" t="e">
        <f ca="1"/>
        <v>#N/A</v>
      </c>
      <c r="CA214" t="e">
        <f ca="1"/>
        <v>#N/A</v>
      </c>
      <c r="CB214" t="e">
        <f ca="1"/>
        <v>#N/A</v>
      </c>
      <c r="CC214" t="e">
        <f ca="1"/>
        <v>#N/A</v>
      </c>
      <c r="CD214" t="e">
        <f ca="1"/>
        <v>#N/A</v>
      </c>
      <c r="CE214" t="e">
        <f ca="1"/>
        <v>#N/A</v>
      </c>
      <c r="CF214" t="e">
        <f ca="1"/>
        <v>#N/A</v>
      </c>
      <c r="CG214" t="e">
        <f ca="1"/>
        <v>#N/A</v>
      </c>
      <c r="CH214" t="e">
        <f ca="1"/>
        <v>#N/A</v>
      </c>
      <c r="CI214" t="e">
        <f ca="1"/>
        <v>#N/A</v>
      </c>
      <c r="CJ214" t="e">
        <f ca="1"/>
        <v>#N/A</v>
      </c>
      <c r="CK214" t="e">
        <f ca="1"/>
        <v>#N/A</v>
      </c>
      <c r="CL214" t="e">
        <f ca="1"/>
        <v>#N/A</v>
      </c>
      <c r="CM214" t="e">
        <f ca="1"/>
        <v>#N/A</v>
      </c>
      <c r="CN214" t="e">
        <f ca="1"/>
        <v>#N/A</v>
      </c>
      <c r="CO214" t="e">
        <f ca="1"/>
        <v>#N/A</v>
      </c>
      <c r="CP214" t="e">
        <f ca="1"/>
        <v>#N/A</v>
      </c>
      <c r="CQ214" t="e">
        <f ca="1"/>
        <v>#N/A</v>
      </c>
      <c r="CR214" t="e">
        <f ca="1"/>
        <v>#N/A</v>
      </c>
    </row>
    <row r="215" spans="78:96">
      <c r="BZ215" s="177" t="e">
        <f ca="1"/>
        <v>#N/A</v>
      </c>
      <c r="CA215" t="e">
        <f ca="1"/>
        <v>#N/A</v>
      </c>
      <c r="CB215" t="e">
        <f ca="1"/>
        <v>#N/A</v>
      </c>
      <c r="CC215" t="e">
        <f ca="1"/>
        <v>#N/A</v>
      </c>
      <c r="CD215" t="e">
        <f ca="1"/>
        <v>#N/A</v>
      </c>
      <c r="CE215" t="e">
        <f ca="1"/>
        <v>#N/A</v>
      </c>
      <c r="CF215" t="e">
        <f ca="1"/>
        <v>#N/A</v>
      </c>
      <c r="CG215" t="e">
        <f ca="1"/>
        <v>#N/A</v>
      </c>
      <c r="CH215" t="e">
        <f ca="1"/>
        <v>#N/A</v>
      </c>
      <c r="CI215" t="e">
        <f ca="1"/>
        <v>#N/A</v>
      </c>
      <c r="CJ215" t="e">
        <f ca="1"/>
        <v>#N/A</v>
      </c>
      <c r="CK215" t="e">
        <f ca="1"/>
        <v>#N/A</v>
      </c>
      <c r="CL215" t="e">
        <f ca="1"/>
        <v>#N/A</v>
      </c>
      <c r="CM215" t="e">
        <f ca="1"/>
        <v>#N/A</v>
      </c>
      <c r="CN215" t="e">
        <f ca="1"/>
        <v>#N/A</v>
      </c>
      <c r="CO215" t="e">
        <f ca="1"/>
        <v>#N/A</v>
      </c>
      <c r="CP215" t="e">
        <f ca="1"/>
        <v>#N/A</v>
      </c>
      <c r="CQ215" t="e">
        <f ca="1"/>
        <v>#N/A</v>
      </c>
      <c r="CR215" t="e">
        <f ca="1"/>
        <v>#N/A</v>
      </c>
    </row>
    <row r="216" spans="78:96">
      <c r="BZ216" s="177" t="e">
        <f ca="1"/>
        <v>#N/A</v>
      </c>
      <c r="CA216" t="e">
        <f ca="1"/>
        <v>#N/A</v>
      </c>
      <c r="CB216" t="e">
        <f ca="1"/>
        <v>#N/A</v>
      </c>
      <c r="CC216" t="e">
        <f ca="1"/>
        <v>#N/A</v>
      </c>
      <c r="CD216" t="e">
        <f ca="1"/>
        <v>#N/A</v>
      </c>
      <c r="CE216" t="e">
        <f ca="1"/>
        <v>#N/A</v>
      </c>
      <c r="CF216" t="e">
        <f ca="1"/>
        <v>#N/A</v>
      </c>
      <c r="CG216" t="e">
        <f ca="1"/>
        <v>#N/A</v>
      </c>
      <c r="CH216" t="e">
        <f ca="1"/>
        <v>#N/A</v>
      </c>
      <c r="CI216" t="e">
        <f ca="1"/>
        <v>#N/A</v>
      </c>
      <c r="CJ216" t="e">
        <f ca="1"/>
        <v>#N/A</v>
      </c>
      <c r="CK216" t="e">
        <f ca="1"/>
        <v>#N/A</v>
      </c>
      <c r="CL216" t="e">
        <f ca="1"/>
        <v>#N/A</v>
      </c>
      <c r="CM216" t="e">
        <f ca="1"/>
        <v>#N/A</v>
      </c>
      <c r="CN216" t="e">
        <f ca="1"/>
        <v>#N/A</v>
      </c>
      <c r="CO216" t="e">
        <f ca="1"/>
        <v>#N/A</v>
      </c>
      <c r="CP216" t="e">
        <f ca="1"/>
        <v>#N/A</v>
      </c>
      <c r="CQ216" t="e">
        <f ca="1"/>
        <v>#N/A</v>
      </c>
      <c r="CR216" t="e">
        <f ca="1"/>
        <v>#N/A</v>
      </c>
    </row>
    <row r="217" spans="78:96">
      <c r="BZ217" s="177" t="e">
        <f ca="1"/>
        <v>#N/A</v>
      </c>
      <c r="CA217" t="e">
        <f ca="1"/>
        <v>#N/A</v>
      </c>
      <c r="CB217" t="e">
        <f ca="1"/>
        <v>#N/A</v>
      </c>
      <c r="CC217" t="e">
        <f ca="1"/>
        <v>#N/A</v>
      </c>
      <c r="CD217" t="e">
        <f ca="1"/>
        <v>#N/A</v>
      </c>
      <c r="CE217" t="e">
        <f ca="1"/>
        <v>#N/A</v>
      </c>
      <c r="CF217" t="e">
        <f ca="1"/>
        <v>#N/A</v>
      </c>
      <c r="CG217" t="e">
        <f ca="1"/>
        <v>#N/A</v>
      </c>
      <c r="CH217" t="e">
        <f ca="1"/>
        <v>#N/A</v>
      </c>
      <c r="CI217" t="e">
        <f ca="1"/>
        <v>#N/A</v>
      </c>
      <c r="CJ217" t="e">
        <f ca="1"/>
        <v>#N/A</v>
      </c>
      <c r="CK217" t="e">
        <f ca="1"/>
        <v>#N/A</v>
      </c>
      <c r="CL217" t="e">
        <f ca="1"/>
        <v>#N/A</v>
      </c>
      <c r="CM217" t="e">
        <f ca="1"/>
        <v>#N/A</v>
      </c>
      <c r="CN217" t="e">
        <f ca="1"/>
        <v>#N/A</v>
      </c>
      <c r="CO217" t="e">
        <f ca="1"/>
        <v>#N/A</v>
      </c>
      <c r="CP217" t="e">
        <f ca="1"/>
        <v>#N/A</v>
      </c>
      <c r="CQ217" t="e">
        <f ca="1"/>
        <v>#N/A</v>
      </c>
      <c r="CR217" t="e">
        <f ca="1"/>
        <v>#N/A</v>
      </c>
    </row>
    <row r="218" spans="78:96">
      <c r="BZ218" s="177" t="e">
        <f ca="1"/>
        <v>#N/A</v>
      </c>
      <c r="CA218" t="e">
        <f ca="1"/>
        <v>#N/A</v>
      </c>
      <c r="CB218" t="e">
        <f ca="1"/>
        <v>#N/A</v>
      </c>
      <c r="CC218" t="e">
        <f ca="1"/>
        <v>#N/A</v>
      </c>
      <c r="CD218" t="e">
        <f ca="1"/>
        <v>#N/A</v>
      </c>
      <c r="CE218" t="e">
        <f ca="1"/>
        <v>#N/A</v>
      </c>
      <c r="CF218" t="e">
        <f ca="1"/>
        <v>#N/A</v>
      </c>
      <c r="CG218" t="e">
        <f ca="1"/>
        <v>#N/A</v>
      </c>
      <c r="CH218" t="e">
        <f ca="1"/>
        <v>#N/A</v>
      </c>
      <c r="CI218" t="e">
        <f ca="1"/>
        <v>#N/A</v>
      </c>
      <c r="CJ218" t="e">
        <f ca="1"/>
        <v>#N/A</v>
      </c>
      <c r="CK218" t="e">
        <f ca="1"/>
        <v>#N/A</v>
      </c>
      <c r="CL218" t="e">
        <f ca="1"/>
        <v>#N/A</v>
      </c>
      <c r="CM218" t="e">
        <f ca="1"/>
        <v>#N/A</v>
      </c>
      <c r="CN218" t="e">
        <f ca="1"/>
        <v>#N/A</v>
      </c>
      <c r="CO218" t="e">
        <f ca="1"/>
        <v>#N/A</v>
      </c>
      <c r="CP218" t="e">
        <f ca="1"/>
        <v>#N/A</v>
      </c>
      <c r="CQ218" t="e">
        <f ca="1"/>
        <v>#N/A</v>
      </c>
      <c r="CR218" t="e">
        <f ca="1"/>
        <v>#N/A</v>
      </c>
    </row>
    <row r="219" spans="78:96">
      <c r="BZ219" s="177" t="e">
        <f ca="1"/>
        <v>#N/A</v>
      </c>
      <c r="CA219" t="e">
        <f ca="1"/>
        <v>#N/A</v>
      </c>
      <c r="CB219" t="e">
        <f ca="1"/>
        <v>#N/A</v>
      </c>
      <c r="CC219" t="e">
        <f ca="1"/>
        <v>#N/A</v>
      </c>
      <c r="CD219" t="e">
        <f ca="1"/>
        <v>#N/A</v>
      </c>
      <c r="CE219" t="e">
        <f ca="1"/>
        <v>#N/A</v>
      </c>
      <c r="CF219" t="e">
        <f ca="1"/>
        <v>#N/A</v>
      </c>
      <c r="CG219" t="e">
        <f ca="1"/>
        <v>#N/A</v>
      </c>
      <c r="CH219" t="e">
        <f ca="1"/>
        <v>#N/A</v>
      </c>
      <c r="CI219" t="e">
        <f ca="1"/>
        <v>#N/A</v>
      </c>
      <c r="CJ219" t="e">
        <f ca="1"/>
        <v>#N/A</v>
      </c>
      <c r="CK219" t="e">
        <f ca="1"/>
        <v>#N/A</v>
      </c>
      <c r="CL219" t="e">
        <f ca="1"/>
        <v>#N/A</v>
      </c>
      <c r="CM219" t="e">
        <f ca="1"/>
        <v>#N/A</v>
      </c>
      <c r="CN219" t="e">
        <f ca="1"/>
        <v>#N/A</v>
      </c>
      <c r="CO219" t="e">
        <f ca="1"/>
        <v>#N/A</v>
      </c>
      <c r="CP219" t="e">
        <f ca="1"/>
        <v>#N/A</v>
      </c>
      <c r="CQ219" t="e">
        <f ca="1"/>
        <v>#N/A</v>
      </c>
      <c r="CR219" t="e">
        <f ca="1"/>
        <v>#N/A</v>
      </c>
    </row>
    <row r="220" spans="78:96">
      <c r="BZ220" s="177" t="e">
        <f ca="1"/>
        <v>#N/A</v>
      </c>
      <c r="CA220" t="e">
        <f ca="1"/>
        <v>#N/A</v>
      </c>
      <c r="CB220" t="e">
        <f ca="1"/>
        <v>#N/A</v>
      </c>
      <c r="CC220" t="e">
        <f ca="1"/>
        <v>#N/A</v>
      </c>
      <c r="CD220" t="e">
        <f ca="1"/>
        <v>#N/A</v>
      </c>
      <c r="CE220" t="e">
        <f ca="1"/>
        <v>#N/A</v>
      </c>
      <c r="CF220" t="e">
        <f ca="1"/>
        <v>#N/A</v>
      </c>
      <c r="CG220" t="e">
        <f ca="1"/>
        <v>#N/A</v>
      </c>
      <c r="CH220" t="e">
        <f ca="1"/>
        <v>#N/A</v>
      </c>
      <c r="CI220" t="e">
        <f ca="1"/>
        <v>#N/A</v>
      </c>
      <c r="CJ220" t="e">
        <f ca="1"/>
        <v>#N/A</v>
      </c>
      <c r="CK220" t="e">
        <f ca="1"/>
        <v>#N/A</v>
      </c>
      <c r="CL220" t="e">
        <f ca="1"/>
        <v>#N/A</v>
      </c>
      <c r="CM220" t="e">
        <f ca="1"/>
        <v>#N/A</v>
      </c>
      <c r="CN220" t="e">
        <f ca="1"/>
        <v>#N/A</v>
      </c>
      <c r="CO220" t="e">
        <f ca="1"/>
        <v>#N/A</v>
      </c>
      <c r="CP220" t="e">
        <f ca="1"/>
        <v>#N/A</v>
      </c>
      <c r="CQ220" t="e">
        <f ca="1"/>
        <v>#N/A</v>
      </c>
      <c r="CR220" t="e">
        <f ca="1"/>
        <v>#N/A</v>
      </c>
    </row>
    <row r="221" spans="78:96">
      <c r="BZ221" s="177" t="e">
        <f ca="1"/>
        <v>#N/A</v>
      </c>
      <c r="CA221" t="e">
        <f ca="1"/>
        <v>#N/A</v>
      </c>
      <c r="CB221" t="e">
        <f ca="1"/>
        <v>#N/A</v>
      </c>
      <c r="CC221" t="e">
        <f ca="1"/>
        <v>#N/A</v>
      </c>
      <c r="CD221" t="e">
        <f ca="1"/>
        <v>#N/A</v>
      </c>
      <c r="CE221" t="e">
        <f ca="1"/>
        <v>#N/A</v>
      </c>
      <c r="CF221" t="e">
        <f ca="1"/>
        <v>#N/A</v>
      </c>
      <c r="CG221" t="e">
        <f ca="1"/>
        <v>#N/A</v>
      </c>
      <c r="CH221" t="e">
        <f ca="1"/>
        <v>#N/A</v>
      </c>
      <c r="CI221" t="e">
        <f ca="1"/>
        <v>#N/A</v>
      </c>
      <c r="CJ221" t="e">
        <f ca="1"/>
        <v>#N/A</v>
      </c>
      <c r="CK221" t="e">
        <f ca="1"/>
        <v>#N/A</v>
      </c>
      <c r="CL221" t="e">
        <f ca="1"/>
        <v>#N/A</v>
      </c>
      <c r="CM221" t="e">
        <f ca="1"/>
        <v>#N/A</v>
      </c>
      <c r="CN221" t="e">
        <f ca="1"/>
        <v>#N/A</v>
      </c>
      <c r="CO221" t="e">
        <f ca="1"/>
        <v>#N/A</v>
      </c>
      <c r="CP221" t="e">
        <f ca="1"/>
        <v>#N/A</v>
      </c>
      <c r="CQ221" t="e">
        <f ca="1"/>
        <v>#N/A</v>
      </c>
      <c r="CR221" t="e">
        <f ca="1"/>
        <v>#N/A</v>
      </c>
    </row>
    <row r="222" spans="78:96">
      <c r="BZ222" s="177" t="e">
        <f ca="1"/>
        <v>#N/A</v>
      </c>
      <c r="CA222" t="e">
        <f ca="1"/>
        <v>#N/A</v>
      </c>
      <c r="CB222" t="e">
        <f ca="1"/>
        <v>#N/A</v>
      </c>
      <c r="CC222" t="e">
        <f ca="1"/>
        <v>#N/A</v>
      </c>
      <c r="CD222" t="e">
        <f ca="1"/>
        <v>#N/A</v>
      </c>
      <c r="CE222" t="e">
        <f ca="1"/>
        <v>#N/A</v>
      </c>
      <c r="CF222" t="e">
        <f ca="1"/>
        <v>#N/A</v>
      </c>
      <c r="CG222" t="e">
        <f ca="1"/>
        <v>#N/A</v>
      </c>
      <c r="CH222" t="e">
        <f ca="1"/>
        <v>#N/A</v>
      </c>
      <c r="CI222" t="e">
        <f ca="1"/>
        <v>#N/A</v>
      </c>
      <c r="CJ222" t="e">
        <f ca="1"/>
        <v>#N/A</v>
      </c>
      <c r="CK222" t="e">
        <f ca="1"/>
        <v>#N/A</v>
      </c>
      <c r="CL222" t="e">
        <f ca="1"/>
        <v>#N/A</v>
      </c>
      <c r="CM222" t="e">
        <f ca="1"/>
        <v>#N/A</v>
      </c>
      <c r="CN222" t="e">
        <f ca="1"/>
        <v>#N/A</v>
      </c>
      <c r="CO222" t="e">
        <f ca="1"/>
        <v>#N/A</v>
      </c>
      <c r="CP222" t="e">
        <f ca="1"/>
        <v>#N/A</v>
      </c>
      <c r="CQ222" t="e">
        <f ca="1"/>
        <v>#N/A</v>
      </c>
      <c r="CR222" t="e">
        <f ca="1"/>
        <v>#N/A</v>
      </c>
    </row>
    <row r="223" spans="78:96">
      <c r="BZ223" s="177" t="e">
        <f ca="1"/>
        <v>#N/A</v>
      </c>
      <c r="CA223" t="e">
        <f ca="1"/>
        <v>#N/A</v>
      </c>
      <c r="CB223" t="e">
        <f ca="1"/>
        <v>#N/A</v>
      </c>
      <c r="CC223" t="e">
        <f ca="1"/>
        <v>#N/A</v>
      </c>
      <c r="CD223" t="e">
        <f ca="1"/>
        <v>#N/A</v>
      </c>
      <c r="CE223" t="e">
        <f ca="1"/>
        <v>#N/A</v>
      </c>
      <c r="CF223" t="e">
        <f ca="1"/>
        <v>#N/A</v>
      </c>
      <c r="CG223" t="e">
        <f ca="1"/>
        <v>#N/A</v>
      </c>
      <c r="CH223" t="e">
        <f ca="1"/>
        <v>#N/A</v>
      </c>
      <c r="CI223" t="e">
        <f ca="1"/>
        <v>#N/A</v>
      </c>
      <c r="CJ223" t="e">
        <f ca="1"/>
        <v>#N/A</v>
      </c>
      <c r="CK223" t="e">
        <f ca="1"/>
        <v>#N/A</v>
      </c>
      <c r="CL223" t="e">
        <f ca="1"/>
        <v>#N/A</v>
      </c>
      <c r="CM223" t="e">
        <f ca="1"/>
        <v>#N/A</v>
      </c>
      <c r="CN223" t="e">
        <f ca="1"/>
        <v>#N/A</v>
      </c>
      <c r="CO223" t="e">
        <f ca="1"/>
        <v>#N/A</v>
      </c>
      <c r="CP223" t="e">
        <f ca="1"/>
        <v>#N/A</v>
      </c>
      <c r="CQ223" t="e">
        <f ca="1"/>
        <v>#N/A</v>
      </c>
      <c r="CR223" t="e">
        <f ca="1"/>
        <v>#N/A</v>
      </c>
    </row>
    <row r="224" spans="78:96">
      <c r="BZ224" s="177" t="e">
        <f ca="1"/>
        <v>#N/A</v>
      </c>
      <c r="CA224" t="e">
        <f ca="1"/>
        <v>#N/A</v>
      </c>
      <c r="CB224" t="e">
        <f ca="1"/>
        <v>#N/A</v>
      </c>
      <c r="CC224" t="e">
        <f ca="1"/>
        <v>#N/A</v>
      </c>
      <c r="CD224" t="e">
        <f ca="1"/>
        <v>#N/A</v>
      </c>
      <c r="CE224" t="e">
        <f ca="1"/>
        <v>#N/A</v>
      </c>
      <c r="CF224" t="e">
        <f ca="1"/>
        <v>#N/A</v>
      </c>
      <c r="CG224" t="e">
        <f ca="1"/>
        <v>#N/A</v>
      </c>
      <c r="CH224" t="e">
        <f ca="1"/>
        <v>#N/A</v>
      </c>
      <c r="CI224" t="e">
        <f ca="1"/>
        <v>#N/A</v>
      </c>
      <c r="CJ224" t="e">
        <f ca="1"/>
        <v>#N/A</v>
      </c>
      <c r="CK224" t="e">
        <f ca="1"/>
        <v>#N/A</v>
      </c>
      <c r="CL224" t="e">
        <f ca="1"/>
        <v>#N/A</v>
      </c>
      <c r="CM224" t="e">
        <f ca="1"/>
        <v>#N/A</v>
      </c>
      <c r="CN224" t="e">
        <f ca="1"/>
        <v>#N/A</v>
      </c>
      <c r="CO224" t="e">
        <f ca="1"/>
        <v>#N/A</v>
      </c>
      <c r="CP224" t="e">
        <f ca="1"/>
        <v>#N/A</v>
      </c>
      <c r="CQ224" t="e">
        <f ca="1"/>
        <v>#N/A</v>
      </c>
      <c r="CR224" t="e">
        <f ca="1"/>
        <v>#N/A</v>
      </c>
    </row>
    <row r="225" spans="78:96">
      <c r="BZ225" s="177" t="e">
        <f ca="1"/>
        <v>#N/A</v>
      </c>
      <c r="CA225" t="e">
        <f ca="1"/>
        <v>#N/A</v>
      </c>
      <c r="CB225" t="e">
        <f ca="1"/>
        <v>#N/A</v>
      </c>
      <c r="CC225" t="e">
        <f ca="1"/>
        <v>#N/A</v>
      </c>
      <c r="CD225" t="e">
        <f ca="1"/>
        <v>#N/A</v>
      </c>
      <c r="CE225" t="e">
        <f ca="1"/>
        <v>#N/A</v>
      </c>
      <c r="CF225" t="e">
        <f ca="1"/>
        <v>#N/A</v>
      </c>
      <c r="CG225" t="e">
        <f ca="1"/>
        <v>#N/A</v>
      </c>
      <c r="CH225" t="e">
        <f ca="1"/>
        <v>#N/A</v>
      </c>
      <c r="CI225" t="e">
        <f ca="1"/>
        <v>#N/A</v>
      </c>
      <c r="CJ225" t="e">
        <f ca="1"/>
        <v>#N/A</v>
      </c>
      <c r="CK225" t="e">
        <f ca="1"/>
        <v>#N/A</v>
      </c>
      <c r="CL225" t="e">
        <f ca="1"/>
        <v>#N/A</v>
      </c>
      <c r="CM225" t="e">
        <f ca="1"/>
        <v>#N/A</v>
      </c>
      <c r="CN225" t="e">
        <f ca="1"/>
        <v>#N/A</v>
      </c>
      <c r="CO225" t="e">
        <f ca="1"/>
        <v>#N/A</v>
      </c>
      <c r="CP225" t="e">
        <f ca="1"/>
        <v>#N/A</v>
      </c>
      <c r="CQ225" t="e">
        <f ca="1"/>
        <v>#N/A</v>
      </c>
      <c r="CR225" t="e">
        <f ca="1"/>
        <v>#N/A</v>
      </c>
    </row>
    <row r="226" spans="78:96">
      <c r="BZ226" s="177" t="e">
        <f ca="1"/>
        <v>#N/A</v>
      </c>
      <c r="CA226" t="e">
        <f ca="1"/>
        <v>#N/A</v>
      </c>
      <c r="CB226" t="e">
        <f ca="1"/>
        <v>#N/A</v>
      </c>
      <c r="CC226" t="e">
        <f ca="1"/>
        <v>#N/A</v>
      </c>
      <c r="CD226" t="e">
        <f ca="1"/>
        <v>#N/A</v>
      </c>
      <c r="CE226" t="e">
        <f ca="1"/>
        <v>#N/A</v>
      </c>
      <c r="CF226" t="e">
        <f ca="1"/>
        <v>#N/A</v>
      </c>
      <c r="CG226" t="e">
        <f ca="1"/>
        <v>#N/A</v>
      </c>
      <c r="CH226" t="e">
        <f ca="1"/>
        <v>#N/A</v>
      </c>
      <c r="CI226" t="e">
        <f ca="1"/>
        <v>#N/A</v>
      </c>
      <c r="CJ226" t="e">
        <f ca="1"/>
        <v>#N/A</v>
      </c>
      <c r="CK226" t="e">
        <f ca="1"/>
        <v>#N/A</v>
      </c>
      <c r="CL226" t="e">
        <f ca="1"/>
        <v>#N/A</v>
      </c>
      <c r="CM226" t="e">
        <f ca="1"/>
        <v>#N/A</v>
      </c>
      <c r="CN226" t="e">
        <f ca="1"/>
        <v>#N/A</v>
      </c>
      <c r="CO226" t="e">
        <f ca="1"/>
        <v>#N/A</v>
      </c>
      <c r="CP226" t="e">
        <f ca="1"/>
        <v>#N/A</v>
      </c>
      <c r="CQ226" t="e">
        <f ca="1"/>
        <v>#N/A</v>
      </c>
      <c r="CR226" t="e">
        <f ca="1"/>
        <v>#N/A</v>
      </c>
    </row>
    <row r="227" spans="78:96">
      <c r="BZ227" s="177" t="e">
        <f ca="1"/>
        <v>#N/A</v>
      </c>
      <c r="CA227" t="e">
        <f ca="1"/>
        <v>#N/A</v>
      </c>
      <c r="CB227" t="e">
        <f ca="1"/>
        <v>#N/A</v>
      </c>
      <c r="CC227" t="e">
        <f ca="1"/>
        <v>#N/A</v>
      </c>
      <c r="CD227" t="e">
        <f ca="1"/>
        <v>#N/A</v>
      </c>
      <c r="CE227" t="e">
        <f ca="1"/>
        <v>#N/A</v>
      </c>
      <c r="CF227" t="e">
        <f ca="1"/>
        <v>#N/A</v>
      </c>
      <c r="CG227" t="e">
        <f ca="1"/>
        <v>#N/A</v>
      </c>
      <c r="CH227" t="e">
        <f ca="1"/>
        <v>#N/A</v>
      </c>
      <c r="CI227" t="e">
        <f ca="1"/>
        <v>#N/A</v>
      </c>
      <c r="CJ227" t="e">
        <f ca="1"/>
        <v>#N/A</v>
      </c>
      <c r="CK227" t="e">
        <f ca="1"/>
        <v>#N/A</v>
      </c>
      <c r="CL227" t="e">
        <f ca="1"/>
        <v>#N/A</v>
      </c>
      <c r="CM227" t="e">
        <f ca="1"/>
        <v>#N/A</v>
      </c>
      <c r="CN227" t="e">
        <f ca="1"/>
        <v>#N/A</v>
      </c>
      <c r="CO227" t="e">
        <f ca="1"/>
        <v>#N/A</v>
      </c>
      <c r="CP227" t="e">
        <f ca="1"/>
        <v>#N/A</v>
      </c>
      <c r="CQ227" t="e">
        <f ca="1"/>
        <v>#N/A</v>
      </c>
      <c r="CR227" t="e">
        <f ca="1"/>
        <v>#N/A</v>
      </c>
    </row>
    <row r="228" spans="78:96">
      <c r="BZ228" s="177" t="e">
        <f ca="1"/>
        <v>#N/A</v>
      </c>
      <c r="CA228" t="e">
        <f ca="1"/>
        <v>#N/A</v>
      </c>
      <c r="CB228" t="e">
        <f ca="1"/>
        <v>#N/A</v>
      </c>
      <c r="CC228" t="e">
        <f ca="1"/>
        <v>#N/A</v>
      </c>
      <c r="CD228" t="e">
        <f ca="1"/>
        <v>#N/A</v>
      </c>
      <c r="CE228" t="e">
        <f ca="1"/>
        <v>#N/A</v>
      </c>
      <c r="CF228" t="e">
        <f ca="1"/>
        <v>#N/A</v>
      </c>
      <c r="CG228" t="e">
        <f ca="1"/>
        <v>#N/A</v>
      </c>
      <c r="CH228" t="e">
        <f ca="1"/>
        <v>#N/A</v>
      </c>
      <c r="CI228" t="e">
        <f ca="1"/>
        <v>#N/A</v>
      </c>
      <c r="CJ228" t="e">
        <f ca="1"/>
        <v>#N/A</v>
      </c>
      <c r="CK228" t="e">
        <f ca="1"/>
        <v>#N/A</v>
      </c>
      <c r="CL228" t="e">
        <f ca="1"/>
        <v>#N/A</v>
      </c>
      <c r="CM228" t="e">
        <f ca="1"/>
        <v>#N/A</v>
      </c>
      <c r="CN228" t="e">
        <f ca="1"/>
        <v>#N/A</v>
      </c>
      <c r="CO228" t="e">
        <f ca="1"/>
        <v>#N/A</v>
      </c>
      <c r="CP228" t="e">
        <f ca="1"/>
        <v>#N/A</v>
      </c>
      <c r="CQ228" t="e">
        <f ca="1"/>
        <v>#N/A</v>
      </c>
      <c r="CR228" t="e">
        <f ca="1"/>
        <v>#N/A</v>
      </c>
    </row>
    <row r="229" spans="78:96">
      <c r="BZ229" s="177" t="e">
        <f ca="1"/>
        <v>#N/A</v>
      </c>
      <c r="CA229" t="e">
        <f ca="1"/>
        <v>#N/A</v>
      </c>
      <c r="CB229" t="e">
        <f ca="1"/>
        <v>#N/A</v>
      </c>
      <c r="CC229" t="e">
        <f ca="1"/>
        <v>#N/A</v>
      </c>
      <c r="CD229" t="e">
        <f ca="1"/>
        <v>#N/A</v>
      </c>
      <c r="CE229" t="e">
        <f ca="1"/>
        <v>#N/A</v>
      </c>
      <c r="CF229" t="e">
        <f ca="1"/>
        <v>#N/A</v>
      </c>
      <c r="CG229" t="e">
        <f ca="1"/>
        <v>#N/A</v>
      </c>
      <c r="CH229" t="e">
        <f ca="1"/>
        <v>#N/A</v>
      </c>
      <c r="CI229" t="e">
        <f ca="1"/>
        <v>#N/A</v>
      </c>
      <c r="CJ229" t="e">
        <f ca="1"/>
        <v>#N/A</v>
      </c>
      <c r="CK229" t="e">
        <f ca="1"/>
        <v>#N/A</v>
      </c>
      <c r="CL229" t="e">
        <f ca="1"/>
        <v>#N/A</v>
      </c>
      <c r="CM229" t="e">
        <f ca="1"/>
        <v>#N/A</v>
      </c>
      <c r="CN229" t="e">
        <f ca="1"/>
        <v>#N/A</v>
      </c>
      <c r="CO229" t="e">
        <f ca="1"/>
        <v>#N/A</v>
      </c>
      <c r="CP229" t="e">
        <f ca="1"/>
        <v>#N/A</v>
      </c>
      <c r="CQ229" t="e">
        <f ca="1"/>
        <v>#N/A</v>
      </c>
      <c r="CR229" t="e">
        <f ca="1"/>
        <v>#N/A</v>
      </c>
    </row>
    <row r="230" spans="78:96">
      <c r="BZ230" s="177" t="e">
        <f ca="1"/>
        <v>#N/A</v>
      </c>
      <c r="CA230" t="e">
        <f ca="1"/>
        <v>#N/A</v>
      </c>
      <c r="CB230" t="e">
        <f ca="1"/>
        <v>#N/A</v>
      </c>
      <c r="CC230" t="e">
        <f ca="1"/>
        <v>#N/A</v>
      </c>
      <c r="CD230" t="e">
        <f ca="1"/>
        <v>#N/A</v>
      </c>
      <c r="CE230" t="e">
        <f ca="1"/>
        <v>#N/A</v>
      </c>
      <c r="CF230" t="e">
        <f ca="1"/>
        <v>#N/A</v>
      </c>
      <c r="CG230" t="e">
        <f ca="1"/>
        <v>#N/A</v>
      </c>
      <c r="CH230" t="e">
        <f ca="1"/>
        <v>#N/A</v>
      </c>
      <c r="CI230" t="e">
        <f ca="1"/>
        <v>#N/A</v>
      </c>
      <c r="CJ230" t="e">
        <f ca="1"/>
        <v>#N/A</v>
      </c>
      <c r="CK230" t="e">
        <f ca="1"/>
        <v>#N/A</v>
      </c>
      <c r="CL230" t="e">
        <f ca="1"/>
        <v>#N/A</v>
      </c>
      <c r="CM230" t="e">
        <f ca="1"/>
        <v>#N/A</v>
      </c>
      <c r="CN230" t="e">
        <f ca="1"/>
        <v>#N/A</v>
      </c>
      <c r="CO230" t="e">
        <f ca="1"/>
        <v>#N/A</v>
      </c>
      <c r="CP230" t="e">
        <f ca="1"/>
        <v>#N/A</v>
      </c>
      <c r="CQ230" t="e">
        <f ca="1"/>
        <v>#N/A</v>
      </c>
      <c r="CR230" t="e">
        <f ca="1"/>
        <v>#N/A</v>
      </c>
    </row>
    <row r="231" spans="78:96">
      <c r="BZ231" s="177" t="e">
        <f ca="1"/>
        <v>#N/A</v>
      </c>
      <c r="CA231" t="e">
        <f ca="1"/>
        <v>#N/A</v>
      </c>
      <c r="CB231" t="e">
        <f ca="1"/>
        <v>#N/A</v>
      </c>
      <c r="CC231" t="e">
        <f ca="1"/>
        <v>#N/A</v>
      </c>
      <c r="CD231" t="e">
        <f ca="1"/>
        <v>#N/A</v>
      </c>
      <c r="CE231" t="e">
        <f ca="1"/>
        <v>#N/A</v>
      </c>
      <c r="CF231" t="e">
        <f ca="1"/>
        <v>#N/A</v>
      </c>
      <c r="CG231" t="e">
        <f ca="1"/>
        <v>#N/A</v>
      </c>
      <c r="CH231" t="e">
        <f ca="1"/>
        <v>#N/A</v>
      </c>
      <c r="CI231" t="e">
        <f ca="1"/>
        <v>#N/A</v>
      </c>
      <c r="CJ231" t="e">
        <f ca="1"/>
        <v>#N/A</v>
      </c>
      <c r="CK231" t="e">
        <f ca="1"/>
        <v>#N/A</v>
      </c>
      <c r="CL231" t="e">
        <f ca="1"/>
        <v>#N/A</v>
      </c>
      <c r="CM231" t="e">
        <f ca="1"/>
        <v>#N/A</v>
      </c>
      <c r="CN231" t="e">
        <f ca="1"/>
        <v>#N/A</v>
      </c>
      <c r="CO231" t="e">
        <f ca="1"/>
        <v>#N/A</v>
      </c>
      <c r="CP231" t="e">
        <f ca="1"/>
        <v>#N/A</v>
      </c>
      <c r="CQ231" t="e">
        <f ca="1"/>
        <v>#N/A</v>
      </c>
      <c r="CR231" t="e">
        <f ca="1"/>
        <v>#N/A</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91"/>
  <sheetViews>
    <sheetView workbookViewId="0">
      <selection activeCell="J10" sqref="J10"/>
    </sheetView>
  </sheetViews>
  <sheetFormatPr defaultRowHeight="15"/>
  <cols>
    <col min="1" max="1" width="16.140625" bestFit="1" customWidth="1"/>
    <col min="2" max="2" width="9.7109375" bestFit="1" customWidth="1"/>
  </cols>
  <sheetData>
    <row r="1" spans="1:12">
      <c r="A1" t="s">
        <v>623</v>
      </c>
      <c r="B1" t="s">
        <v>89</v>
      </c>
      <c r="C1" t="s">
        <v>605</v>
      </c>
      <c r="D1" t="s">
        <v>606</v>
      </c>
      <c r="E1" t="s">
        <v>128</v>
      </c>
      <c r="F1" t="s">
        <v>609</v>
      </c>
      <c r="H1" t="s">
        <v>642</v>
      </c>
      <c r="I1" t="s">
        <v>643</v>
      </c>
      <c r="J1" t="s">
        <v>644</v>
      </c>
      <c r="K1" t="s">
        <v>128</v>
      </c>
      <c r="L1" t="s">
        <v>646</v>
      </c>
    </row>
    <row r="2" spans="1:12">
      <c r="A2" t="str">
        <f>B2&amp;C2&amp;D2</f>
        <v>444971680016050</v>
      </c>
      <c r="B2" s="38">
        <v>44497</v>
      </c>
      <c r="C2">
        <v>16800</v>
      </c>
      <c r="D2">
        <v>16050</v>
      </c>
      <c r="E2">
        <v>44877</v>
      </c>
      <c r="F2">
        <v>2965</v>
      </c>
      <c r="H2">
        <f>17523-C2</f>
        <v>723</v>
      </c>
      <c r="I2">
        <f>17523-D2</f>
        <v>1473</v>
      </c>
      <c r="J2">
        <f>C2-D2</f>
        <v>750</v>
      </c>
      <c r="K2">
        <f>E2</f>
        <v>44877</v>
      </c>
      <c r="L2">
        <f>E2-K2</f>
        <v>0</v>
      </c>
    </row>
    <row r="3" spans="1:12">
      <c r="B3" s="38"/>
    </row>
    <row r="4" spans="1:12">
      <c r="B4" s="38"/>
    </row>
    <row r="5" spans="1:12">
      <c r="B5" s="38"/>
    </row>
    <row r="6" spans="1:12">
      <c r="B6" s="38"/>
    </row>
    <row r="7" spans="1:12">
      <c r="B7" s="38"/>
    </row>
    <row r="8" spans="1:12">
      <c r="B8" s="38"/>
    </row>
    <row r="9" spans="1:12">
      <c r="B9" s="38"/>
    </row>
    <row r="10" spans="1:12">
      <c r="B10" s="38"/>
    </row>
    <row r="11" spans="1:12">
      <c r="B11" s="38"/>
    </row>
    <row r="12" spans="1:12">
      <c r="B12" s="38"/>
    </row>
    <row r="13" spans="1:12">
      <c r="B13" s="38"/>
    </row>
    <row r="14" spans="1:12">
      <c r="B14" s="38"/>
    </row>
    <row r="15" spans="1:12">
      <c r="B15" s="38"/>
    </row>
    <row r="16" spans="1:12">
      <c r="B16" s="38"/>
    </row>
    <row r="17" spans="2:11">
      <c r="B17" s="38"/>
      <c r="K17" s="131"/>
    </row>
    <row r="18" spans="2:11">
      <c r="B18" s="38"/>
      <c r="K18" s="131"/>
    </row>
    <row r="19" spans="2:11">
      <c r="B19" s="38"/>
      <c r="K19" s="131"/>
    </row>
    <row r="20" spans="2:11">
      <c r="B20" s="38"/>
      <c r="K20" s="131"/>
    </row>
    <row r="21" spans="2:11">
      <c r="B21" s="38"/>
      <c r="K21" s="131"/>
    </row>
    <row r="22" spans="2:11">
      <c r="B22" s="38"/>
      <c r="K22" s="131"/>
    </row>
    <row r="23" spans="2:11">
      <c r="B23" s="38"/>
      <c r="K23" s="131"/>
    </row>
    <row r="24" spans="2:11">
      <c r="B24" s="38"/>
      <c r="K24" s="131"/>
    </row>
    <row r="25" spans="2:11">
      <c r="B25" s="38"/>
      <c r="K25" s="131"/>
    </row>
    <row r="26" spans="2:11">
      <c r="B26" s="38"/>
      <c r="K26" s="131"/>
    </row>
    <row r="27" spans="2:11">
      <c r="B27" s="38"/>
      <c r="K27" s="131"/>
    </row>
    <row r="28" spans="2:11">
      <c r="B28" s="38"/>
      <c r="K28" s="131"/>
    </row>
    <row r="29" spans="2:11">
      <c r="B29" s="38"/>
      <c r="K29" s="131"/>
    </row>
    <row r="30" spans="2:11">
      <c r="B30" s="38"/>
      <c r="K30" s="131"/>
    </row>
    <row r="31" spans="2:11">
      <c r="B31" s="38"/>
      <c r="K31" s="131"/>
    </row>
    <row r="32" spans="2:11">
      <c r="B32" s="38"/>
      <c r="K32" s="131"/>
    </row>
    <row r="33" spans="2:11">
      <c r="B33" s="38"/>
      <c r="K33" s="131"/>
    </row>
    <row r="34" spans="2:11">
      <c r="B34" s="38"/>
      <c r="K34" s="131"/>
    </row>
    <row r="35" spans="2:11">
      <c r="B35" s="38"/>
      <c r="K35" s="131"/>
    </row>
    <row r="36" spans="2:11">
      <c r="B36" s="38"/>
      <c r="K36" s="131"/>
    </row>
    <row r="37" spans="2:11">
      <c r="B37" s="38"/>
      <c r="K37" s="131"/>
    </row>
    <row r="38" spans="2:11">
      <c r="B38" s="38"/>
      <c r="K38" s="131"/>
    </row>
    <row r="39" spans="2:11">
      <c r="B39" s="38"/>
      <c r="K39" s="131"/>
    </row>
    <row r="40" spans="2:11">
      <c r="B40" s="38"/>
      <c r="K40" s="131"/>
    </row>
    <row r="41" spans="2:11">
      <c r="B41" s="38"/>
      <c r="K41" s="131"/>
    </row>
    <row r="42" spans="2:11">
      <c r="B42" s="38"/>
      <c r="K42" s="131"/>
    </row>
    <row r="43" spans="2:11">
      <c r="B43" s="38"/>
      <c r="K43" s="131"/>
    </row>
    <row r="44" spans="2:11">
      <c r="B44" s="38"/>
      <c r="K44" s="131"/>
    </row>
    <row r="45" spans="2:11">
      <c r="B45" s="38"/>
      <c r="K45" s="131"/>
    </row>
    <row r="46" spans="2:11">
      <c r="B46" s="38"/>
      <c r="K46" s="131"/>
    </row>
    <row r="47" spans="2:11">
      <c r="B47" s="38"/>
      <c r="K47" s="131"/>
    </row>
    <row r="48" spans="2:11">
      <c r="B48" s="38"/>
      <c r="K48" s="131"/>
    </row>
    <row r="49" spans="2:11">
      <c r="B49" s="38"/>
      <c r="K49" s="131"/>
    </row>
    <row r="50" spans="2:11">
      <c r="B50" s="38"/>
      <c r="K50" s="131"/>
    </row>
    <row r="51" spans="2:11">
      <c r="B51" s="38"/>
      <c r="K51" s="131"/>
    </row>
    <row r="52" spans="2:11">
      <c r="B52" s="38"/>
      <c r="K52" s="131"/>
    </row>
    <row r="53" spans="2:11">
      <c r="B53" s="38"/>
      <c r="K53" s="131"/>
    </row>
    <row r="54" spans="2:11">
      <c r="B54" s="38"/>
      <c r="K54" s="131"/>
    </row>
    <row r="55" spans="2:11">
      <c r="B55" s="38"/>
      <c r="K55" s="131"/>
    </row>
    <row r="56" spans="2:11">
      <c r="B56" s="38"/>
      <c r="K56" s="131"/>
    </row>
    <row r="57" spans="2:11">
      <c r="B57" s="38"/>
      <c r="K57" s="131"/>
    </row>
    <row r="58" spans="2:11">
      <c r="B58" s="38"/>
      <c r="K58" s="131"/>
    </row>
    <row r="59" spans="2:11">
      <c r="B59" s="38"/>
      <c r="K59" s="131"/>
    </row>
    <row r="60" spans="2:11">
      <c r="B60" s="38"/>
      <c r="K60" s="131"/>
    </row>
    <row r="61" spans="2:11">
      <c r="B61" s="38"/>
      <c r="K61" s="131"/>
    </row>
    <row r="62" spans="2:11">
      <c r="B62" s="38"/>
      <c r="K62" s="131"/>
    </row>
    <row r="63" spans="2:11">
      <c r="B63" s="38"/>
      <c r="K63" s="131"/>
    </row>
    <row r="64" spans="2:11">
      <c r="B64" s="38"/>
      <c r="K64" s="131"/>
    </row>
    <row r="65" spans="2:11">
      <c r="B65" s="38"/>
      <c r="K65" s="131"/>
    </row>
    <row r="66" spans="2:11">
      <c r="B66" s="38"/>
      <c r="K66" s="131"/>
    </row>
    <row r="67" spans="2:11">
      <c r="B67" s="38"/>
      <c r="K67" s="131"/>
    </row>
    <row r="68" spans="2:11">
      <c r="B68" s="38"/>
      <c r="K68" s="131"/>
    </row>
    <row r="69" spans="2:11">
      <c r="B69" s="38"/>
      <c r="K69" s="131"/>
    </row>
    <row r="70" spans="2:11">
      <c r="B70" s="38"/>
      <c r="K70" s="131"/>
    </row>
    <row r="71" spans="2:11">
      <c r="B71" s="38"/>
      <c r="K71" s="131"/>
    </row>
    <row r="72" spans="2:11">
      <c r="B72" s="38"/>
      <c r="K72" s="131"/>
    </row>
    <row r="73" spans="2:11">
      <c r="B73" s="38"/>
      <c r="K73" s="131"/>
    </row>
    <row r="74" spans="2:11">
      <c r="B74" s="38"/>
      <c r="K74" s="131"/>
    </row>
    <row r="75" spans="2:11">
      <c r="B75" s="38"/>
      <c r="K75" s="131"/>
    </row>
    <row r="76" spans="2:11">
      <c r="B76" s="38"/>
      <c r="K76" s="131"/>
    </row>
    <row r="77" spans="2:11">
      <c r="B77" s="38"/>
      <c r="K77" s="131"/>
    </row>
    <row r="78" spans="2:11">
      <c r="B78" s="38"/>
      <c r="K78" s="131"/>
    </row>
    <row r="79" spans="2:11">
      <c r="B79" s="38"/>
      <c r="K79" s="131"/>
    </row>
    <row r="80" spans="2:11">
      <c r="B80" s="38"/>
      <c r="K80" s="131"/>
    </row>
    <row r="81" spans="2:11">
      <c r="B81" s="38"/>
      <c r="K81" s="131"/>
    </row>
    <row r="82" spans="2:11">
      <c r="B82" s="38"/>
      <c r="K82" s="131"/>
    </row>
    <row r="83" spans="2:11">
      <c r="B83" s="38"/>
      <c r="K83" s="131"/>
    </row>
    <row r="84" spans="2:11">
      <c r="B84" s="38"/>
      <c r="K84" s="131"/>
    </row>
    <row r="85" spans="2:11">
      <c r="B85" s="38"/>
      <c r="K85" s="131"/>
    </row>
    <row r="86" spans="2:11">
      <c r="B86" s="38"/>
      <c r="K86" s="131"/>
    </row>
    <row r="87" spans="2:11">
      <c r="B87" s="38"/>
      <c r="K87" s="131"/>
    </row>
    <row r="88" spans="2:11">
      <c r="B88" s="38"/>
      <c r="K88" s="131"/>
    </row>
    <row r="89" spans="2:11">
      <c r="B89" s="38"/>
      <c r="K89" s="131"/>
    </row>
    <row r="90" spans="2:11">
      <c r="B90" s="38"/>
      <c r="K90" s="131"/>
    </row>
    <row r="91" spans="2:11">
      <c r="B91" s="3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77"/>
  <sheetViews>
    <sheetView workbookViewId="0"/>
  </sheetViews>
  <sheetFormatPr defaultRowHeight="15"/>
  <cols>
    <col min="2" max="2" width="14.5703125" bestFit="1" customWidth="1"/>
  </cols>
  <sheetData>
    <row r="1" spans="1:16">
      <c r="A1" t="s">
        <v>159</v>
      </c>
      <c r="B1" t="s">
        <v>160</v>
      </c>
      <c r="C1" s="43">
        <v>44440</v>
      </c>
      <c r="D1" s="43">
        <v>44470</v>
      </c>
      <c r="E1" s="43">
        <v>44501</v>
      </c>
      <c r="F1" s="43">
        <v>44531</v>
      </c>
      <c r="G1" s="43">
        <v>44621</v>
      </c>
      <c r="H1" s="43">
        <v>44713</v>
      </c>
      <c r="I1" s="43">
        <v>44896</v>
      </c>
      <c r="J1" s="43">
        <v>45078</v>
      </c>
      <c r="K1" s="43">
        <v>45261</v>
      </c>
      <c r="L1" s="43">
        <v>45444</v>
      </c>
      <c r="M1" s="43">
        <v>45627</v>
      </c>
      <c r="N1" s="43">
        <v>45809</v>
      </c>
      <c r="O1" s="43">
        <v>45992</v>
      </c>
      <c r="P1" s="43">
        <v>46174</v>
      </c>
    </row>
    <row r="2" spans="1:16">
      <c r="A2" t="s">
        <v>161</v>
      </c>
      <c r="B2" t="s">
        <v>162</v>
      </c>
      <c r="C2">
        <v>25</v>
      </c>
      <c r="D2">
        <v>25</v>
      </c>
      <c r="E2">
        <v>25</v>
      </c>
      <c r="F2">
        <v>25</v>
      </c>
      <c r="G2">
        <v>25</v>
      </c>
      <c r="H2">
        <v>25</v>
      </c>
      <c r="I2" t="s">
        <v>163</v>
      </c>
      <c r="J2" t="s">
        <v>163</v>
      </c>
      <c r="K2" t="s">
        <v>163</v>
      </c>
      <c r="L2" t="s">
        <v>163</v>
      </c>
      <c r="M2" t="s">
        <v>163</v>
      </c>
      <c r="N2" t="s">
        <v>163</v>
      </c>
      <c r="O2" t="s">
        <v>163</v>
      </c>
      <c r="P2" t="s">
        <v>163</v>
      </c>
    </row>
    <row r="3" spans="1:16">
      <c r="A3" t="s">
        <v>164</v>
      </c>
      <c r="B3" t="s">
        <v>165</v>
      </c>
      <c r="C3">
        <v>50</v>
      </c>
      <c r="D3">
        <v>50</v>
      </c>
      <c r="E3">
        <v>50</v>
      </c>
      <c r="F3">
        <v>50</v>
      </c>
      <c r="G3">
        <v>50</v>
      </c>
      <c r="H3">
        <v>50</v>
      </c>
      <c r="I3">
        <v>50</v>
      </c>
      <c r="J3">
        <v>50</v>
      </c>
      <c r="K3">
        <v>50</v>
      </c>
      <c r="L3">
        <v>50</v>
      </c>
      <c r="M3">
        <v>50</v>
      </c>
      <c r="N3">
        <v>50</v>
      </c>
      <c r="O3">
        <v>50</v>
      </c>
      <c r="P3">
        <v>50</v>
      </c>
    </row>
    <row r="4" spans="1:16">
      <c r="A4" t="s">
        <v>166</v>
      </c>
      <c r="B4" t="s">
        <v>167</v>
      </c>
      <c r="C4">
        <v>40</v>
      </c>
      <c r="D4">
        <v>40</v>
      </c>
      <c r="E4">
        <v>40</v>
      </c>
      <c r="F4" t="s">
        <v>163</v>
      </c>
      <c r="G4" t="s">
        <v>163</v>
      </c>
      <c r="H4" t="s">
        <v>163</v>
      </c>
      <c r="I4" t="s">
        <v>163</v>
      </c>
      <c r="J4" t="s">
        <v>163</v>
      </c>
      <c r="K4" t="s">
        <v>163</v>
      </c>
      <c r="L4" t="s">
        <v>163</v>
      </c>
      <c r="M4" t="s">
        <v>163</v>
      </c>
      <c r="N4" t="s">
        <v>163</v>
      </c>
      <c r="O4" t="s">
        <v>163</v>
      </c>
      <c r="P4" t="s">
        <v>163</v>
      </c>
    </row>
    <row r="5" spans="1:16">
      <c r="A5" t="s">
        <v>168</v>
      </c>
      <c r="B5" t="s">
        <v>169</v>
      </c>
      <c r="C5" s="43">
        <v>44440</v>
      </c>
      <c r="D5" s="43">
        <v>44470</v>
      </c>
      <c r="E5" s="43">
        <v>44501</v>
      </c>
      <c r="F5" t="s">
        <v>163</v>
      </c>
      <c r="G5" t="s">
        <v>163</v>
      </c>
      <c r="H5" t="s">
        <v>163</v>
      </c>
      <c r="I5" t="s">
        <v>163</v>
      </c>
      <c r="J5" t="s">
        <v>163</v>
      </c>
      <c r="K5" t="s">
        <v>163</v>
      </c>
      <c r="L5" t="s">
        <v>163</v>
      </c>
      <c r="M5" t="s">
        <v>163</v>
      </c>
      <c r="N5" t="s">
        <v>163</v>
      </c>
      <c r="O5" t="s">
        <v>163</v>
      </c>
      <c r="P5" t="s">
        <v>163</v>
      </c>
    </row>
    <row r="6" spans="1:16">
      <c r="A6" t="s">
        <v>170</v>
      </c>
      <c r="B6" t="s">
        <v>102</v>
      </c>
      <c r="C6">
        <v>500</v>
      </c>
      <c r="D6">
        <v>500</v>
      </c>
      <c r="E6">
        <v>500</v>
      </c>
      <c r="F6" t="s">
        <v>163</v>
      </c>
      <c r="H6" t="s">
        <v>163</v>
      </c>
      <c r="I6" t="s">
        <v>163</v>
      </c>
      <c r="J6" t="s">
        <v>163</v>
      </c>
      <c r="K6" t="s">
        <v>163</v>
      </c>
      <c r="L6" t="s">
        <v>163</v>
      </c>
      <c r="M6" t="s">
        <v>163</v>
      </c>
      <c r="N6" t="s">
        <v>163</v>
      </c>
      <c r="O6" t="s">
        <v>163</v>
      </c>
      <c r="P6" t="s">
        <v>163</v>
      </c>
    </row>
    <row r="7" spans="1:16">
      <c r="A7" t="s">
        <v>171</v>
      </c>
      <c r="B7" t="s">
        <v>172</v>
      </c>
      <c r="C7">
        <v>1250</v>
      </c>
      <c r="D7">
        <v>1250</v>
      </c>
      <c r="E7">
        <v>1250</v>
      </c>
      <c r="F7" t="s">
        <v>163</v>
      </c>
      <c r="H7" t="s">
        <v>163</v>
      </c>
      <c r="I7" t="s">
        <v>163</v>
      </c>
      <c r="J7" t="s">
        <v>163</v>
      </c>
      <c r="K7" t="s">
        <v>163</v>
      </c>
      <c r="L7" t="s">
        <v>163</v>
      </c>
      <c r="M7" t="s">
        <v>163</v>
      </c>
      <c r="N7" t="s">
        <v>163</v>
      </c>
      <c r="O7" t="s">
        <v>163</v>
      </c>
      <c r="P7" t="s">
        <v>163</v>
      </c>
    </row>
    <row r="8" spans="1:16">
      <c r="A8" t="s">
        <v>173</v>
      </c>
      <c r="B8" t="s">
        <v>374</v>
      </c>
      <c r="C8">
        <v>850</v>
      </c>
      <c r="D8">
        <v>850</v>
      </c>
      <c r="E8">
        <v>850</v>
      </c>
      <c r="F8" t="s">
        <v>163</v>
      </c>
      <c r="H8" t="s">
        <v>163</v>
      </c>
      <c r="I8" t="s">
        <v>163</v>
      </c>
      <c r="J8" t="s">
        <v>163</v>
      </c>
      <c r="K8" t="s">
        <v>163</v>
      </c>
      <c r="L8" t="s">
        <v>163</v>
      </c>
      <c r="M8" t="s">
        <v>163</v>
      </c>
      <c r="N8" t="s">
        <v>163</v>
      </c>
      <c r="O8" t="s">
        <v>163</v>
      </c>
      <c r="P8" t="s">
        <v>163</v>
      </c>
    </row>
    <row r="9" spans="1:16">
      <c r="A9" t="s">
        <v>174</v>
      </c>
      <c r="B9" t="s">
        <v>375</v>
      </c>
      <c r="C9">
        <v>200</v>
      </c>
      <c r="D9">
        <v>200</v>
      </c>
      <c r="E9">
        <v>200</v>
      </c>
      <c r="F9" t="s">
        <v>163</v>
      </c>
      <c r="H9" t="s">
        <v>163</v>
      </c>
      <c r="I9" t="s">
        <v>163</v>
      </c>
      <c r="J9" t="s">
        <v>163</v>
      </c>
      <c r="K9" t="s">
        <v>163</v>
      </c>
      <c r="L9" t="s">
        <v>163</v>
      </c>
      <c r="M9" t="s">
        <v>163</v>
      </c>
      <c r="N9" t="s">
        <v>163</v>
      </c>
      <c r="O9" t="s">
        <v>163</v>
      </c>
      <c r="P9" t="s">
        <v>163</v>
      </c>
    </row>
    <row r="10" spans="1:16">
      <c r="A10" t="s">
        <v>175</v>
      </c>
      <c r="B10" t="s">
        <v>376</v>
      </c>
      <c r="C10">
        <v>4500</v>
      </c>
      <c r="D10">
        <v>4500</v>
      </c>
      <c r="E10">
        <v>4500</v>
      </c>
      <c r="F10" t="s">
        <v>163</v>
      </c>
      <c r="H10" t="s">
        <v>163</v>
      </c>
      <c r="I10" t="s">
        <v>163</v>
      </c>
      <c r="J10" t="s">
        <v>163</v>
      </c>
      <c r="K10" t="s">
        <v>163</v>
      </c>
      <c r="L10" t="s">
        <v>163</v>
      </c>
      <c r="M10" t="s">
        <v>163</v>
      </c>
      <c r="N10" t="s">
        <v>163</v>
      </c>
      <c r="O10" t="s">
        <v>163</v>
      </c>
      <c r="P10" t="s">
        <v>163</v>
      </c>
    </row>
    <row r="11" spans="1:16">
      <c r="A11" t="s">
        <v>176</v>
      </c>
      <c r="B11" t="s">
        <v>107</v>
      </c>
      <c r="C11">
        <v>300</v>
      </c>
      <c r="D11">
        <v>300</v>
      </c>
      <c r="E11">
        <v>300</v>
      </c>
      <c r="F11" t="s">
        <v>163</v>
      </c>
      <c r="H11" t="s">
        <v>163</v>
      </c>
      <c r="I11" t="s">
        <v>163</v>
      </c>
      <c r="J11" t="s">
        <v>163</v>
      </c>
      <c r="K11" t="s">
        <v>163</v>
      </c>
      <c r="L11" t="s">
        <v>163</v>
      </c>
      <c r="M11" t="s">
        <v>163</v>
      </c>
      <c r="N11" t="s">
        <v>163</v>
      </c>
      <c r="O11" t="s">
        <v>163</v>
      </c>
      <c r="P11" t="s">
        <v>163</v>
      </c>
    </row>
    <row r="12" spans="1:16">
      <c r="A12" t="s">
        <v>177</v>
      </c>
      <c r="B12" t="s">
        <v>109</v>
      </c>
      <c r="C12">
        <v>1200</v>
      </c>
      <c r="D12">
        <v>1200</v>
      </c>
      <c r="E12">
        <v>1200</v>
      </c>
      <c r="F12" t="s">
        <v>163</v>
      </c>
      <c r="H12" t="s">
        <v>163</v>
      </c>
      <c r="I12" t="s">
        <v>163</v>
      </c>
      <c r="J12" t="s">
        <v>163</v>
      </c>
      <c r="K12" t="s">
        <v>163</v>
      </c>
      <c r="L12" t="s">
        <v>163</v>
      </c>
      <c r="M12" t="s">
        <v>163</v>
      </c>
      <c r="N12" t="s">
        <v>163</v>
      </c>
      <c r="O12" t="s">
        <v>163</v>
      </c>
      <c r="P12" t="s">
        <v>163</v>
      </c>
    </row>
    <row r="13" spans="1:16">
      <c r="A13" t="s">
        <v>178</v>
      </c>
      <c r="B13" t="s">
        <v>377</v>
      </c>
      <c r="C13">
        <v>2600</v>
      </c>
      <c r="D13">
        <v>2600</v>
      </c>
      <c r="E13">
        <v>2600</v>
      </c>
      <c r="F13" t="s">
        <v>163</v>
      </c>
      <c r="H13" t="s">
        <v>163</v>
      </c>
      <c r="I13" t="s">
        <v>163</v>
      </c>
      <c r="J13" t="s">
        <v>163</v>
      </c>
      <c r="K13" t="s">
        <v>163</v>
      </c>
      <c r="L13" t="s">
        <v>163</v>
      </c>
      <c r="M13" t="s">
        <v>163</v>
      </c>
      <c r="N13" t="s">
        <v>163</v>
      </c>
      <c r="O13" t="s">
        <v>163</v>
      </c>
      <c r="P13" t="s">
        <v>163</v>
      </c>
    </row>
    <row r="14" spans="1:16">
      <c r="A14" t="s">
        <v>179</v>
      </c>
      <c r="B14" t="s">
        <v>378</v>
      </c>
      <c r="C14">
        <v>3000</v>
      </c>
      <c r="D14">
        <v>3000</v>
      </c>
      <c r="E14">
        <v>3000</v>
      </c>
      <c r="F14" t="s">
        <v>163</v>
      </c>
      <c r="H14" t="s">
        <v>163</v>
      </c>
      <c r="I14" t="s">
        <v>163</v>
      </c>
      <c r="J14" t="s">
        <v>163</v>
      </c>
      <c r="K14" t="s">
        <v>163</v>
      </c>
      <c r="L14" t="s">
        <v>163</v>
      </c>
      <c r="M14" t="s">
        <v>163</v>
      </c>
      <c r="N14" t="s">
        <v>163</v>
      </c>
      <c r="O14" t="s">
        <v>163</v>
      </c>
      <c r="P14" t="s">
        <v>163</v>
      </c>
    </row>
    <row r="15" spans="1:16">
      <c r="A15" t="s">
        <v>180</v>
      </c>
      <c r="B15" t="s">
        <v>181</v>
      </c>
      <c r="C15">
        <v>250</v>
      </c>
      <c r="D15">
        <v>250</v>
      </c>
      <c r="E15">
        <v>250</v>
      </c>
      <c r="F15" t="s">
        <v>163</v>
      </c>
      <c r="H15" t="s">
        <v>163</v>
      </c>
      <c r="I15" t="s">
        <v>163</v>
      </c>
      <c r="J15" t="s">
        <v>163</v>
      </c>
      <c r="K15" t="s">
        <v>163</v>
      </c>
      <c r="L15" t="s">
        <v>163</v>
      </c>
      <c r="M15" t="s">
        <v>163</v>
      </c>
      <c r="N15" t="s">
        <v>163</v>
      </c>
      <c r="O15" t="s">
        <v>163</v>
      </c>
      <c r="P15" t="s">
        <v>163</v>
      </c>
    </row>
    <row r="16" spans="1:16">
      <c r="A16" t="s">
        <v>182</v>
      </c>
      <c r="B16" t="s">
        <v>183</v>
      </c>
      <c r="C16">
        <v>1800</v>
      </c>
      <c r="D16">
        <v>1800</v>
      </c>
      <c r="E16">
        <v>1800</v>
      </c>
      <c r="F16" t="s">
        <v>163</v>
      </c>
      <c r="H16" t="s">
        <v>163</v>
      </c>
      <c r="I16" t="s">
        <v>163</v>
      </c>
      <c r="J16" t="s">
        <v>163</v>
      </c>
      <c r="K16" t="s">
        <v>163</v>
      </c>
      <c r="L16" t="s">
        <v>163</v>
      </c>
      <c r="M16" t="s">
        <v>163</v>
      </c>
      <c r="N16" t="s">
        <v>163</v>
      </c>
      <c r="O16" t="s">
        <v>163</v>
      </c>
      <c r="P16" t="s">
        <v>163</v>
      </c>
    </row>
    <row r="17" spans="1:16">
      <c r="A17" t="s">
        <v>184</v>
      </c>
      <c r="B17" t="s">
        <v>379</v>
      </c>
      <c r="C17">
        <v>1000</v>
      </c>
      <c r="D17">
        <v>1000</v>
      </c>
      <c r="E17">
        <v>1000</v>
      </c>
      <c r="F17" t="s">
        <v>163</v>
      </c>
      <c r="H17" t="s">
        <v>163</v>
      </c>
      <c r="I17" t="s">
        <v>163</v>
      </c>
      <c r="J17" t="s">
        <v>163</v>
      </c>
      <c r="K17" t="s">
        <v>163</v>
      </c>
      <c r="L17" t="s">
        <v>163</v>
      </c>
      <c r="M17" t="s">
        <v>163</v>
      </c>
      <c r="N17" t="s">
        <v>163</v>
      </c>
      <c r="O17" t="s">
        <v>163</v>
      </c>
      <c r="P17" t="s">
        <v>163</v>
      </c>
    </row>
    <row r="18" spans="1:16">
      <c r="A18" t="s">
        <v>185</v>
      </c>
      <c r="B18" t="s">
        <v>380</v>
      </c>
      <c r="C18">
        <v>10500</v>
      </c>
      <c r="D18">
        <v>10500</v>
      </c>
      <c r="E18">
        <v>10500</v>
      </c>
      <c r="F18" t="s">
        <v>163</v>
      </c>
      <c r="H18" t="s">
        <v>163</v>
      </c>
      <c r="I18" t="s">
        <v>163</v>
      </c>
      <c r="J18" t="s">
        <v>163</v>
      </c>
      <c r="K18" t="s">
        <v>163</v>
      </c>
      <c r="L18" t="s">
        <v>163</v>
      </c>
      <c r="M18" t="s">
        <v>163</v>
      </c>
      <c r="N18" t="s">
        <v>163</v>
      </c>
      <c r="O18" t="s">
        <v>163</v>
      </c>
      <c r="P18" t="s">
        <v>163</v>
      </c>
    </row>
    <row r="19" spans="1:16">
      <c r="A19" t="s">
        <v>186</v>
      </c>
      <c r="B19" t="s">
        <v>187</v>
      </c>
      <c r="C19">
        <v>1000</v>
      </c>
      <c r="D19">
        <v>1000</v>
      </c>
      <c r="E19">
        <v>1000</v>
      </c>
      <c r="F19" t="s">
        <v>163</v>
      </c>
      <c r="H19" t="s">
        <v>163</v>
      </c>
      <c r="I19" t="s">
        <v>163</v>
      </c>
      <c r="J19" t="s">
        <v>163</v>
      </c>
      <c r="K19" t="s">
        <v>163</v>
      </c>
      <c r="L19" t="s">
        <v>163</v>
      </c>
      <c r="M19" t="s">
        <v>163</v>
      </c>
      <c r="N19" t="s">
        <v>163</v>
      </c>
      <c r="O19" t="s">
        <v>163</v>
      </c>
      <c r="P19" t="s">
        <v>163</v>
      </c>
    </row>
    <row r="20" spans="1:16">
      <c r="A20" t="s">
        <v>188</v>
      </c>
      <c r="B20" t="s">
        <v>381</v>
      </c>
      <c r="C20">
        <v>1250</v>
      </c>
      <c r="D20">
        <v>1250</v>
      </c>
      <c r="E20">
        <v>1250</v>
      </c>
      <c r="F20" t="s">
        <v>163</v>
      </c>
      <c r="H20" t="s">
        <v>163</v>
      </c>
      <c r="I20" t="s">
        <v>163</v>
      </c>
      <c r="J20" t="s">
        <v>163</v>
      </c>
      <c r="K20" t="s">
        <v>163</v>
      </c>
      <c r="L20" t="s">
        <v>163</v>
      </c>
      <c r="M20" t="s">
        <v>163</v>
      </c>
      <c r="N20" t="s">
        <v>163</v>
      </c>
      <c r="O20" t="s">
        <v>163</v>
      </c>
      <c r="P20" t="s">
        <v>163</v>
      </c>
    </row>
    <row r="21" spans="1:16">
      <c r="A21" t="s">
        <v>189</v>
      </c>
      <c r="B21" t="s">
        <v>382</v>
      </c>
      <c r="C21">
        <v>500</v>
      </c>
      <c r="D21">
        <v>500</v>
      </c>
      <c r="E21">
        <v>500</v>
      </c>
      <c r="F21" t="s">
        <v>163</v>
      </c>
      <c r="H21" t="s">
        <v>163</v>
      </c>
      <c r="I21" t="s">
        <v>163</v>
      </c>
      <c r="J21" t="s">
        <v>163</v>
      </c>
      <c r="K21" t="s">
        <v>163</v>
      </c>
      <c r="L21" t="s">
        <v>163</v>
      </c>
      <c r="M21" t="s">
        <v>163</v>
      </c>
      <c r="N21" t="s">
        <v>163</v>
      </c>
      <c r="O21" t="s">
        <v>163</v>
      </c>
      <c r="P21" t="s">
        <v>163</v>
      </c>
    </row>
    <row r="22" spans="1:16">
      <c r="A22" t="s">
        <v>190</v>
      </c>
      <c r="B22" t="s">
        <v>108</v>
      </c>
      <c r="C22">
        <v>650</v>
      </c>
      <c r="D22">
        <v>650</v>
      </c>
      <c r="E22">
        <v>650</v>
      </c>
      <c r="F22" t="s">
        <v>163</v>
      </c>
      <c r="H22" t="s">
        <v>163</v>
      </c>
      <c r="I22" t="s">
        <v>163</v>
      </c>
      <c r="J22" t="s">
        <v>163</v>
      </c>
      <c r="K22" t="s">
        <v>163</v>
      </c>
      <c r="L22" t="s">
        <v>163</v>
      </c>
      <c r="M22" t="s">
        <v>163</v>
      </c>
      <c r="N22" t="s">
        <v>163</v>
      </c>
      <c r="O22" t="s">
        <v>163</v>
      </c>
      <c r="P22" t="s">
        <v>163</v>
      </c>
    </row>
    <row r="23" spans="1:16">
      <c r="A23" t="s">
        <v>191</v>
      </c>
      <c r="B23" t="s">
        <v>383</v>
      </c>
      <c r="C23">
        <v>500</v>
      </c>
      <c r="D23">
        <v>500</v>
      </c>
      <c r="E23">
        <v>500</v>
      </c>
      <c r="F23" t="s">
        <v>163</v>
      </c>
      <c r="H23" t="s">
        <v>163</v>
      </c>
      <c r="I23" t="s">
        <v>163</v>
      </c>
      <c r="J23" t="s">
        <v>163</v>
      </c>
      <c r="K23" t="s">
        <v>163</v>
      </c>
      <c r="L23" t="s">
        <v>163</v>
      </c>
      <c r="M23" t="s">
        <v>163</v>
      </c>
      <c r="N23" t="s">
        <v>163</v>
      </c>
      <c r="O23" t="s">
        <v>163</v>
      </c>
      <c r="P23" t="s">
        <v>163</v>
      </c>
    </row>
    <row r="24" spans="1:16">
      <c r="A24" t="s">
        <v>192</v>
      </c>
      <c r="B24" t="s">
        <v>193</v>
      </c>
      <c r="C24">
        <v>250</v>
      </c>
      <c r="D24">
        <v>250</v>
      </c>
      <c r="E24">
        <v>250</v>
      </c>
      <c r="F24" t="s">
        <v>163</v>
      </c>
      <c r="H24" t="s">
        <v>163</v>
      </c>
      <c r="I24" t="s">
        <v>163</v>
      </c>
      <c r="J24" t="s">
        <v>163</v>
      </c>
      <c r="K24" t="s">
        <v>163</v>
      </c>
      <c r="L24" t="s">
        <v>163</v>
      </c>
      <c r="M24" t="s">
        <v>163</v>
      </c>
      <c r="N24" t="s">
        <v>163</v>
      </c>
      <c r="O24" t="s">
        <v>163</v>
      </c>
      <c r="P24" t="s">
        <v>163</v>
      </c>
    </row>
    <row r="25" spans="1:16">
      <c r="A25" t="s">
        <v>194</v>
      </c>
      <c r="B25" t="s">
        <v>110</v>
      </c>
      <c r="C25">
        <v>75</v>
      </c>
      <c r="D25">
        <v>75</v>
      </c>
      <c r="E25">
        <v>75</v>
      </c>
      <c r="F25" t="s">
        <v>163</v>
      </c>
      <c r="H25" t="s">
        <v>163</v>
      </c>
      <c r="I25" t="s">
        <v>163</v>
      </c>
      <c r="J25" t="s">
        <v>163</v>
      </c>
      <c r="K25" t="s">
        <v>163</v>
      </c>
      <c r="L25" t="s">
        <v>163</v>
      </c>
      <c r="M25" t="s">
        <v>163</v>
      </c>
      <c r="N25" t="s">
        <v>163</v>
      </c>
      <c r="O25" t="s">
        <v>163</v>
      </c>
      <c r="P25" t="s">
        <v>163</v>
      </c>
    </row>
    <row r="26" spans="1:16">
      <c r="A26" t="s">
        <v>195</v>
      </c>
      <c r="B26" t="s">
        <v>122</v>
      </c>
      <c r="C26">
        <v>125</v>
      </c>
      <c r="D26">
        <v>125</v>
      </c>
      <c r="E26">
        <v>125</v>
      </c>
      <c r="F26" t="s">
        <v>163</v>
      </c>
      <c r="H26" t="s">
        <v>163</v>
      </c>
      <c r="I26" t="s">
        <v>163</v>
      </c>
      <c r="J26" t="s">
        <v>163</v>
      </c>
      <c r="K26" t="s">
        <v>163</v>
      </c>
      <c r="L26" t="s">
        <v>163</v>
      </c>
      <c r="M26" t="s">
        <v>163</v>
      </c>
      <c r="N26" t="s">
        <v>163</v>
      </c>
      <c r="O26" t="s">
        <v>163</v>
      </c>
      <c r="P26" t="s">
        <v>163</v>
      </c>
    </row>
    <row r="27" spans="1:16">
      <c r="A27" t="s">
        <v>196</v>
      </c>
      <c r="B27" t="s">
        <v>197</v>
      </c>
      <c r="C27">
        <v>11700</v>
      </c>
      <c r="D27">
        <v>11700</v>
      </c>
      <c r="E27">
        <v>11700</v>
      </c>
      <c r="F27" t="s">
        <v>163</v>
      </c>
      <c r="H27" t="s">
        <v>163</v>
      </c>
      <c r="I27" t="s">
        <v>163</v>
      </c>
      <c r="J27" t="s">
        <v>163</v>
      </c>
      <c r="K27" t="s">
        <v>163</v>
      </c>
      <c r="L27" t="s">
        <v>163</v>
      </c>
      <c r="M27" t="s">
        <v>163</v>
      </c>
      <c r="N27" t="s">
        <v>163</v>
      </c>
      <c r="O27" t="s">
        <v>163</v>
      </c>
      <c r="P27" t="s">
        <v>163</v>
      </c>
    </row>
    <row r="28" spans="1:16">
      <c r="A28" t="s">
        <v>198</v>
      </c>
      <c r="B28" t="s">
        <v>384</v>
      </c>
      <c r="C28">
        <v>550</v>
      </c>
      <c r="D28">
        <v>550</v>
      </c>
      <c r="E28">
        <v>550</v>
      </c>
      <c r="F28" t="s">
        <v>163</v>
      </c>
      <c r="H28" t="s">
        <v>163</v>
      </c>
      <c r="I28" t="s">
        <v>163</v>
      </c>
      <c r="J28" t="s">
        <v>163</v>
      </c>
      <c r="K28" t="s">
        <v>163</v>
      </c>
      <c r="L28" t="s">
        <v>163</v>
      </c>
      <c r="M28" t="s">
        <v>163</v>
      </c>
      <c r="N28" t="s">
        <v>163</v>
      </c>
      <c r="O28" t="s">
        <v>163</v>
      </c>
      <c r="P28" t="s">
        <v>163</v>
      </c>
    </row>
    <row r="29" spans="1:16">
      <c r="A29" t="s">
        <v>199</v>
      </c>
      <c r="B29" t="s">
        <v>200</v>
      </c>
      <c r="C29">
        <v>650</v>
      </c>
      <c r="D29">
        <v>650</v>
      </c>
      <c r="E29">
        <v>650</v>
      </c>
      <c r="F29" t="s">
        <v>163</v>
      </c>
      <c r="H29" t="s">
        <v>163</v>
      </c>
      <c r="I29" t="s">
        <v>163</v>
      </c>
      <c r="J29" t="s">
        <v>163</v>
      </c>
      <c r="K29" t="s">
        <v>163</v>
      </c>
      <c r="L29" t="s">
        <v>163</v>
      </c>
      <c r="M29" t="s">
        <v>163</v>
      </c>
      <c r="N29" t="s">
        <v>163</v>
      </c>
      <c r="O29" t="s">
        <v>163</v>
      </c>
      <c r="P29" t="s">
        <v>163</v>
      </c>
    </row>
    <row r="30" spans="1:16">
      <c r="A30" t="s">
        <v>201</v>
      </c>
      <c r="B30" t="s">
        <v>111</v>
      </c>
      <c r="C30">
        <v>3800</v>
      </c>
      <c r="D30">
        <v>3800</v>
      </c>
      <c r="E30">
        <v>3800</v>
      </c>
      <c r="F30" t="s">
        <v>163</v>
      </c>
      <c r="H30" t="s">
        <v>163</v>
      </c>
      <c r="I30" t="s">
        <v>163</v>
      </c>
      <c r="J30" t="s">
        <v>163</v>
      </c>
      <c r="K30" t="s">
        <v>163</v>
      </c>
      <c r="L30" t="s">
        <v>163</v>
      </c>
      <c r="M30" t="s">
        <v>163</v>
      </c>
      <c r="N30" t="s">
        <v>163</v>
      </c>
      <c r="O30" t="s">
        <v>163</v>
      </c>
      <c r="P30" t="s">
        <v>163</v>
      </c>
    </row>
    <row r="31" spans="1:16">
      <c r="A31" t="s">
        <v>202</v>
      </c>
      <c r="B31" t="s">
        <v>203</v>
      </c>
      <c r="C31">
        <v>1851</v>
      </c>
      <c r="D31">
        <v>1851</v>
      </c>
      <c r="E31">
        <v>1851</v>
      </c>
      <c r="F31" t="s">
        <v>163</v>
      </c>
      <c r="H31" t="s">
        <v>163</v>
      </c>
      <c r="I31" t="s">
        <v>163</v>
      </c>
      <c r="J31" t="s">
        <v>163</v>
      </c>
      <c r="K31" t="s">
        <v>163</v>
      </c>
      <c r="L31" t="s">
        <v>163</v>
      </c>
      <c r="M31" t="s">
        <v>163</v>
      </c>
      <c r="N31" t="s">
        <v>163</v>
      </c>
      <c r="O31" t="s">
        <v>163</v>
      </c>
      <c r="P31" t="s">
        <v>163</v>
      </c>
    </row>
    <row r="32" spans="1:16">
      <c r="A32" t="s">
        <v>204</v>
      </c>
      <c r="B32" t="s">
        <v>385</v>
      </c>
      <c r="C32">
        <v>1800</v>
      </c>
      <c r="D32">
        <v>1800</v>
      </c>
      <c r="E32">
        <v>1800</v>
      </c>
      <c r="F32" t="s">
        <v>163</v>
      </c>
      <c r="H32" t="s">
        <v>163</v>
      </c>
      <c r="I32" t="s">
        <v>163</v>
      </c>
      <c r="J32" t="s">
        <v>163</v>
      </c>
      <c r="K32" t="s">
        <v>163</v>
      </c>
      <c r="L32" t="s">
        <v>163</v>
      </c>
      <c r="M32" t="s">
        <v>163</v>
      </c>
      <c r="N32" t="s">
        <v>163</v>
      </c>
      <c r="O32" t="s">
        <v>163</v>
      </c>
      <c r="P32" t="s">
        <v>163</v>
      </c>
    </row>
    <row r="33" spans="1:16">
      <c r="A33" t="s">
        <v>205</v>
      </c>
      <c r="B33" t="s">
        <v>386</v>
      </c>
      <c r="C33">
        <v>2700</v>
      </c>
      <c r="D33">
        <v>2700</v>
      </c>
      <c r="E33">
        <v>2700</v>
      </c>
      <c r="F33" t="s">
        <v>163</v>
      </c>
      <c r="H33" t="s">
        <v>163</v>
      </c>
      <c r="I33" t="s">
        <v>163</v>
      </c>
      <c r="J33" t="s">
        <v>163</v>
      </c>
      <c r="K33" t="s">
        <v>163</v>
      </c>
      <c r="L33" t="s">
        <v>163</v>
      </c>
      <c r="M33" t="s">
        <v>163</v>
      </c>
      <c r="N33" t="s">
        <v>163</v>
      </c>
      <c r="O33" t="s">
        <v>163</v>
      </c>
      <c r="P33" t="s">
        <v>163</v>
      </c>
    </row>
    <row r="34" spans="1:16">
      <c r="A34" t="s">
        <v>206</v>
      </c>
      <c r="B34" t="s">
        <v>387</v>
      </c>
      <c r="C34">
        <v>500</v>
      </c>
      <c r="D34">
        <v>500</v>
      </c>
      <c r="E34">
        <v>500</v>
      </c>
      <c r="F34" t="s">
        <v>163</v>
      </c>
      <c r="H34" t="s">
        <v>163</v>
      </c>
      <c r="I34" t="s">
        <v>163</v>
      </c>
      <c r="J34" t="s">
        <v>163</v>
      </c>
      <c r="K34" t="s">
        <v>163</v>
      </c>
      <c r="L34" t="s">
        <v>163</v>
      </c>
      <c r="M34" t="s">
        <v>163</v>
      </c>
      <c r="N34" t="s">
        <v>163</v>
      </c>
      <c r="O34" t="s">
        <v>163</v>
      </c>
      <c r="P34" t="s">
        <v>163</v>
      </c>
    </row>
    <row r="35" spans="1:16">
      <c r="A35" t="s">
        <v>207</v>
      </c>
      <c r="B35" t="s">
        <v>388</v>
      </c>
      <c r="C35">
        <v>5400</v>
      </c>
      <c r="D35">
        <v>5400</v>
      </c>
      <c r="E35">
        <v>5400</v>
      </c>
      <c r="F35" t="s">
        <v>163</v>
      </c>
      <c r="H35" t="s">
        <v>163</v>
      </c>
      <c r="I35" t="s">
        <v>163</v>
      </c>
      <c r="J35" t="s">
        <v>163</v>
      </c>
      <c r="K35" t="s">
        <v>163</v>
      </c>
      <c r="L35" t="s">
        <v>163</v>
      </c>
      <c r="M35" t="s">
        <v>163</v>
      </c>
      <c r="N35" t="s">
        <v>163</v>
      </c>
      <c r="O35" t="s">
        <v>163</v>
      </c>
      <c r="P35" t="s">
        <v>163</v>
      </c>
    </row>
    <row r="36" spans="1:16">
      <c r="A36" t="s">
        <v>208</v>
      </c>
      <c r="B36" t="s">
        <v>389</v>
      </c>
      <c r="C36">
        <v>6500</v>
      </c>
      <c r="D36">
        <v>6500</v>
      </c>
      <c r="E36">
        <v>6500</v>
      </c>
      <c r="F36" t="s">
        <v>163</v>
      </c>
      <c r="H36" t="s">
        <v>163</v>
      </c>
      <c r="I36" t="s">
        <v>163</v>
      </c>
      <c r="J36" t="s">
        <v>163</v>
      </c>
      <c r="K36" t="s">
        <v>163</v>
      </c>
      <c r="L36" t="s">
        <v>163</v>
      </c>
      <c r="M36" t="s">
        <v>163</v>
      </c>
      <c r="N36" t="s">
        <v>163</v>
      </c>
      <c r="O36" t="s">
        <v>163</v>
      </c>
      <c r="P36" t="s">
        <v>163</v>
      </c>
    </row>
    <row r="37" spans="1:16">
      <c r="A37" t="s">
        <v>209</v>
      </c>
      <c r="B37" t="s">
        <v>390</v>
      </c>
      <c r="C37">
        <v>650</v>
      </c>
      <c r="D37">
        <v>650</v>
      </c>
      <c r="E37">
        <v>650</v>
      </c>
      <c r="F37" t="s">
        <v>163</v>
      </c>
      <c r="H37" t="s">
        <v>163</v>
      </c>
      <c r="I37" t="s">
        <v>163</v>
      </c>
      <c r="J37" t="s">
        <v>163</v>
      </c>
      <c r="K37" t="s">
        <v>163</v>
      </c>
      <c r="L37" t="s">
        <v>163</v>
      </c>
      <c r="M37" t="s">
        <v>163</v>
      </c>
      <c r="N37" t="s">
        <v>163</v>
      </c>
      <c r="O37" t="s">
        <v>163</v>
      </c>
      <c r="P37" t="s">
        <v>163</v>
      </c>
    </row>
    <row r="38" spans="1:16">
      <c r="A38" t="s">
        <v>210</v>
      </c>
      <c r="B38" t="s">
        <v>112</v>
      </c>
      <c r="C38">
        <v>4200</v>
      </c>
      <c r="D38">
        <v>4200</v>
      </c>
      <c r="E38">
        <v>4200</v>
      </c>
      <c r="F38" t="s">
        <v>163</v>
      </c>
      <c r="H38" t="s">
        <v>163</v>
      </c>
      <c r="I38" t="s">
        <v>163</v>
      </c>
      <c r="J38" t="s">
        <v>163</v>
      </c>
      <c r="K38" t="s">
        <v>163</v>
      </c>
      <c r="L38" t="s">
        <v>163</v>
      </c>
      <c r="M38" t="s">
        <v>163</v>
      </c>
      <c r="N38" t="s">
        <v>163</v>
      </c>
      <c r="O38" t="s">
        <v>163</v>
      </c>
      <c r="P38" t="s">
        <v>163</v>
      </c>
    </row>
    <row r="39" spans="1:16">
      <c r="A39" t="s">
        <v>211</v>
      </c>
      <c r="B39" t="s">
        <v>391</v>
      </c>
      <c r="C39">
        <v>350</v>
      </c>
      <c r="D39">
        <v>350</v>
      </c>
      <c r="E39">
        <v>350</v>
      </c>
      <c r="F39" t="s">
        <v>163</v>
      </c>
      <c r="H39" t="s">
        <v>163</v>
      </c>
      <c r="I39" t="s">
        <v>163</v>
      </c>
      <c r="J39" t="s">
        <v>163</v>
      </c>
      <c r="K39" t="s">
        <v>163</v>
      </c>
      <c r="L39" t="s">
        <v>163</v>
      </c>
      <c r="M39" t="s">
        <v>163</v>
      </c>
      <c r="N39" t="s">
        <v>163</v>
      </c>
      <c r="O39" t="s">
        <v>163</v>
      </c>
      <c r="P39" t="s">
        <v>163</v>
      </c>
    </row>
    <row r="40" spans="1:16">
      <c r="A40" t="s">
        <v>212</v>
      </c>
      <c r="B40" t="s">
        <v>392</v>
      </c>
      <c r="C40">
        <v>250</v>
      </c>
      <c r="D40">
        <v>250</v>
      </c>
      <c r="E40">
        <v>250</v>
      </c>
      <c r="F40" t="s">
        <v>163</v>
      </c>
      <c r="H40" t="s">
        <v>163</v>
      </c>
      <c r="I40" t="s">
        <v>163</v>
      </c>
      <c r="J40" t="s">
        <v>163</v>
      </c>
      <c r="K40" t="s">
        <v>163</v>
      </c>
      <c r="L40" t="s">
        <v>163</v>
      </c>
      <c r="M40" t="s">
        <v>163</v>
      </c>
      <c r="N40" t="s">
        <v>163</v>
      </c>
      <c r="O40" t="s">
        <v>163</v>
      </c>
      <c r="P40" t="s">
        <v>163</v>
      </c>
    </row>
    <row r="41" spans="1:16">
      <c r="A41" t="s">
        <v>213</v>
      </c>
      <c r="B41" t="s">
        <v>214</v>
      </c>
      <c r="C41">
        <v>625</v>
      </c>
      <c r="D41">
        <v>625</v>
      </c>
      <c r="E41">
        <v>625</v>
      </c>
      <c r="F41" t="s">
        <v>163</v>
      </c>
      <c r="H41" t="s">
        <v>163</v>
      </c>
      <c r="I41" t="s">
        <v>163</v>
      </c>
      <c r="J41" t="s">
        <v>163</v>
      </c>
      <c r="K41" t="s">
        <v>163</v>
      </c>
      <c r="L41" t="s">
        <v>163</v>
      </c>
      <c r="M41" t="s">
        <v>163</v>
      </c>
      <c r="N41" t="s">
        <v>163</v>
      </c>
      <c r="O41" t="s">
        <v>163</v>
      </c>
      <c r="P41" t="s">
        <v>163</v>
      </c>
    </row>
    <row r="42" spans="1:16">
      <c r="A42" t="s">
        <v>215</v>
      </c>
      <c r="B42" t="s">
        <v>393</v>
      </c>
      <c r="C42">
        <v>150</v>
      </c>
      <c r="D42">
        <v>150</v>
      </c>
      <c r="E42">
        <v>150</v>
      </c>
      <c r="F42" t="s">
        <v>163</v>
      </c>
      <c r="H42" t="s">
        <v>163</v>
      </c>
      <c r="I42" t="s">
        <v>163</v>
      </c>
      <c r="J42" t="s">
        <v>163</v>
      </c>
      <c r="K42" t="s">
        <v>163</v>
      </c>
      <c r="L42" t="s">
        <v>163</v>
      </c>
      <c r="M42" t="s">
        <v>163</v>
      </c>
      <c r="N42" t="s">
        <v>163</v>
      </c>
      <c r="O42" t="s">
        <v>163</v>
      </c>
      <c r="P42" t="s">
        <v>163</v>
      </c>
    </row>
    <row r="43" spans="1:16">
      <c r="A43" t="s">
        <v>216</v>
      </c>
      <c r="B43" t="s">
        <v>394</v>
      </c>
      <c r="C43">
        <v>3100</v>
      </c>
      <c r="D43">
        <v>3100</v>
      </c>
      <c r="E43">
        <v>3100</v>
      </c>
      <c r="F43" t="s">
        <v>163</v>
      </c>
      <c r="H43" t="s">
        <v>163</v>
      </c>
      <c r="I43" t="s">
        <v>163</v>
      </c>
      <c r="J43" t="s">
        <v>163</v>
      </c>
      <c r="K43" t="s">
        <v>163</v>
      </c>
      <c r="L43" t="s">
        <v>163</v>
      </c>
      <c r="M43" t="s">
        <v>163</v>
      </c>
      <c r="N43" t="s">
        <v>163</v>
      </c>
      <c r="O43" t="s">
        <v>163</v>
      </c>
      <c r="P43" t="s">
        <v>163</v>
      </c>
    </row>
    <row r="44" spans="1:16">
      <c r="A44" t="s">
        <v>217</v>
      </c>
      <c r="B44" t="s">
        <v>395</v>
      </c>
      <c r="C44">
        <v>2000</v>
      </c>
      <c r="D44">
        <v>2000</v>
      </c>
      <c r="E44">
        <v>2000</v>
      </c>
      <c r="F44" t="s">
        <v>163</v>
      </c>
      <c r="H44" t="s">
        <v>163</v>
      </c>
      <c r="I44" t="s">
        <v>163</v>
      </c>
      <c r="J44" t="s">
        <v>163</v>
      </c>
      <c r="K44" t="s">
        <v>163</v>
      </c>
      <c r="L44" t="s">
        <v>163</v>
      </c>
      <c r="M44" t="s">
        <v>163</v>
      </c>
      <c r="N44" t="s">
        <v>163</v>
      </c>
      <c r="O44" t="s">
        <v>163</v>
      </c>
      <c r="P44" t="s">
        <v>163</v>
      </c>
    </row>
    <row r="45" spans="1:16">
      <c r="A45" t="s">
        <v>218</v>
      </c>
      <c r="B45" t="s">
        <v>9</v>
      </c>
      <c r="C45">
        <v>600</v>
      </c>
      <c r="D45">
        <v>600</v>
      </c>
      <c r="E45">
        <v>600</v>
      </c>
      <c r="F45" t="s">
        <v>163</v>
      </c>
      <c r="H45" t="s">
        <v>163</v>
      </c>
      <c r="I45" t="s">
        <v>163</v>
      </c>
      <c r="J45" t="s">
        <v>163</v>
      </c>
      <c r="K45" t="s">
        <v>163</v>
      </c>
      <c r="L45" t="s">
        <v>163</v>
      </c>
      <c r="M45" t="s">
        <v>163</v>
      </c>
      <c r="N45" t="s">
        <v>163</v>
      </c>
      <c r="O45" t="s">
        <v>163</v>
      </c>
      <c r="P45" t="s">
        <v>163</v>
      </c>
    </row>
    <row r="46" spans="1:16">
      <c r="A46" t="s">
        <v>219</v>
      </c>
      <c r="B46" t="s">
        <v>396</v>
      </c>
      <c r="C46">
        <v>400</v>
      </c>
      <c r="D46">
        <v>400</v>
      </c>
      <c r="E46">
        <v>400</v>
      </c>
      <c r="F46" t="s">
        <v>163</v>
      </c>
      <c r="H46" t="s">
        <v>163</v>
      </c>
      <c r="I46" t="s">
        <v>163</v>
      </c>
      <c r="J46" t="s">
        <v>163</v>
      </c>
      <c r="K46" t="s">
        <v>163</v>
      </c>
      <c r="L46" t="s">
        <v>163</v>
      </c>
      <c r="M46" t="s">
        <v>163</v>
      </c>
      <c r="N46" t="s">
        <v>163</v>
      </c>
      <c r="O46" t="s">
        <v>163</v>
      </c>
      <c r="P46" t="s">
        <v>163</v>
      </c>
    </row>
    <row r="47" spans="1:16">
      <c r="A47" t="s">
        <v>220</v>
      </c>
      <c r="B47" t="s">
        <v>134</v>
      </c>
      <c r="C47">
        <v>3300</v>
      </c>
      <c r="D47">
        <v>3300</v>
      </c>
      <c r="E47">
        <v>3300</v>
      </c>
      <c r="F47" t="s">
        <v>163</v>
      </c>
      <c r="H47" t="s">
        <v>163</v>
      </c>
      <c r="I47" t="s">
        <v>163</v>
      </c>
      <c r="J47" t="s">
        <v>163</v>
      </c>
      <c r="K47" t="s">
        <v>163</v>
      </c>
      <c r="L47" t="s">
        <v>163</v>
      </c>
      <c r="M47" t="s">
        <v>163</v>
      </c>
      <c r="N47" t="s">
        <v>163</v>
      </c>
      <c r="O47" t="s">
        <v>163</v>
      </c>
      <c r="P47" t="s">
        <v>163</v>
      </c>
    </row>
    <row r="48" spans="1:16">
      <c r="A48" t="s">
        <v>221</v>
      </c>
      <c r="B48" t="s">
        <v>222</v>
      </c>
      <c r="C48">
        <v>17000</v>
      </c>
      <c r="D48">
        <v>17000</v>
      </c>
      <c r="E48">
        <v>17000</v>
      </c>
      <c r="F48" t="s">
        <v>163</v>
      </c>
      <c r="H48" t="s">
        <v>163</v>
      </c>
      <c r="I48" t="s">
        <v>163</v>
      </c>
      <c r="J48" t="s">
        <v>163</v>
      </c>
      <c r="K48" t="s">
        <v>163</v>
      </c>
      <c r="L48" t="s">
        <v>163</v>
      </c>
      <c r="M48" t="s">
        <v>163</v>
      </c>
      <c r="N48" t="s">
        <v>163</v>
      </c>
      <c r="O48" t="s">
        <v>163</v>
      </c>
      <c r="P48" t="s">
        <v>163</v>
      </c>
    </row>
    <row r="49" spans="1:16">
      <c r="A49" t="s">
        <v>223</v>
      </c>
      <c r="B49" t="s">
        <v>397</v>
      </c>
      <c r="C49">
        <v>550</v>
      </c>
      <c r="D49">
        <v>550</v>
      </c>
      <c r="E49">
        <v>550</v>
      </c>
      <c r="F49" t="s">
        <v>163</v>
      </c>
      <c r="H49" t="s">
        <v>163</v>
      </c>
      <c r="I49" t="s">
        <v>163</v>
      </c>
      <c r="J49" t="s">
        <v>163</v>
      </c>
      <c r="K49" t="s">
        <v>163</v>
      </c>
      <c r="L49" t="s">
        <v>163</v>
      </c>
      <c r="M49" t="s">
        <v>163</v>
      </c>
      <c r="N49" t="s">
        <v>163</v>
      </c>
      <c r="O49" t="s">
        <v>163</v>
      </c>
      <c r="P49" t="s">
        <v>163</v>
      </c>
    </row>
    <row r="50" spans="1:16">
      <c r="A50" t="s">
        <v>224</v>
      </c>
      <c r="B50" t="s">
        <v>225</v>
      </c>
      <c r="C50">
        <v>10000</v>
      </c>
      <c r="D50">
        <v>10000</v>
      </c>
      <c r="E50">
        <v>10000</v>
      </c>
      <c r="F50" t="s">
        <v>163</v>
      </c>
      <c r="H50" t="s">
        <v>163</v>
      </c>
      <c r="I50" t="s">
        <v>163</v>
      </c>
      <c r="J50" t="s">
        <v>163</v>
      </c>
      <c r="K50" t="s">
        <v>163</v>
      </c>
      <c r="L50" t="s">
        <v>163</v>
      </c>
      <c r="M50" t="s">
        <v>163</v>
      </c>
      <c r="N50" t="s">
        <v>163</v>
      </c>
      <c r="O50" t="s">
        <v>163</v>
      </c>
      <c r="P50" t="s">
        <v>163</v>
      </c>
    </row>
    <row r="51" spans="1:16">
      <c r="A51" t="s">
        <v>226</v>
      </c>
      <c r="B51" t="s">
        <v>398</v>
      </c>
      <c r="C51">
        <v>1150</v>
      </c>
      <c r="D51">
        <v>1150</v>
      </c>
      <c r="E51">
        <v>1150</v>
      </c>
      <c r="F51" t="s">
        <v>163</v>
      </c>
      <c r="H51" t="s">
        <v>163</v>
      </c>
      <c r="I51" t="s">
        <v>163</v>
      </c>
      <c r="J51" t="s">
        <v>163</v>
      </c>
      <c r="K51" t="s">
        <v>163</v>
      </c>
      <c r="L51" t="s">
        <v>163</v>
      </c>
      <c r="M51" t="s">
        <v>163</v>
      </c>
      <c r="N51" t="s">
        <v>163</v>
      </c>
      <c r="O51" t="s">
        <v>163</v>
      </c>
      <c r="P51" t="s">
        <v>163</v>
      </c>
    </row>
    <row r="52" spans="1:16">
      <c r="A52" t="s">
        <v>227</v>
      </c>
      <c r="B52" t="s">
        <v>399</v>
      </c>
      <c r="C52">
        <v>5333</v>
      </c>
      <c r="D52">
        <v>5333</v>
      </c>
      <c r="E52">
        <v>5333</v>
      </c>
      <c r="F52" t="s">
        <v>163</v>
      </c>
      <c r="H52" t="s">
        <v>163</v>
      </c>
      <c r="I52" t="s">
        <v>163</v>
      </c>
      <c r="J52" t="s">
        <v>163</v>
      </c>
      <c r="K52" t="s">
        <v>163</v>
      </c>
      <c r="L52" t="s">
        <v>163</v>
      </c>
      <c r="M52" t="s">
        <v>163</v>
      </c>
      <c r="N52" t="s">
        <v>163</v>
      </c>
      <c r="O52" t="s">
        <v>163</v>
      </c>
      <c r="P52" t="s">
        <v>163</v>
      </c>
    </row>
    <row r="53" spans="1:16">
      <c r="A53" t="s">
        <v>228</v>
      </c>
      <c r="B53" t="s">
        <v>400</v>
      </c>
      <c r="C53">
        <v>1550</v>
      </c>
      <c r="D53">
        <v>1550</v>
      </c>
      <c r="E53">
        <v>1550</v>
      </c>
      <c r="F53" t="s">
        <v>163</v>
      </c>
      <c r="H53" t="s">
        <v>163</v>
      </c>
      <c r="I53" t="s">
        <v>163</v>
      </c>
      <c r="J53" t="s">
        <v>163</v>
      </c>
      <c r="K53" t="s">
        <v>163</v>
      </c>
      <c r="L53" t="s">
        <v>163</v>
      </c>
      <c r="M53" t="s">
        <v>163</v>
      </c>
      <c r="N53" t="s">
        <v>163</v>
      </c>
      <c r="O53" t="s">
        <v>163</v>
      </c>
      <c r="P53" t="s">
        <v>163</v>
      </c>
    </row>
    <row r="54" spans="1:16">
      <c r="A54" t="s">
        <v>229</v>
      </c>
      <c r="B54" t="s">
        <v>401</v>
      </c>
      <c r="C54">
        <v>1250</v>
      </c>
      <c r="D54">
        <v>1250</v>
      </c>
      <c r="E54">
        <v>1250</v>
      </c>
      <c r="F54" t="s">
        <v>163</v>
      </c>
      <c r="H54" t="s">
        <v>163</v>
      </c>
      <c r="I54" t="s">
        <v>163</v>
      </c>
      <c r="J54" t="s">
        <v>163</v>
      </c>
      <c r="K54" t="s">
        <v>163</v>
      </c>
      <c r="L54" t="s">
        <v>163</v>
      </c>
      <c r="M54" t="s">
        <v>163</v>
      </c>
      <c r="N54" t="s">
        <v>163</v>
      </c>
      <c r="O54" t="s">
        <v>163</v>
      </c>
      <c r="P54" t="s">
        <v>163</v>
      </c>
    </row>
    <row r="55" spans="1:16">
      <c r="A55" t="s">
        <v>230</v>
      </c>
      <c r="B55" t="s">
        <v>402</v>
      </c>
      <c r="C55">
        <v>700</v>
      </c>
      <c r="D55">
        <v>700</v>
      </c>
      <c r="E55">
        <v>700</v>
      </c>
      <c r="F55" t="s">
        <v>163</v>
      </c>
      <c r="H55" t="s">
        <v>163</v>
      </c>
      <c r="I55" t="s">
        <v>163</v>
      </c>
      <c r="J55" t="s">
        <v>163</v>
      </c>
      <c r="K55" t="s">
        <v>163</v>
      </c>
      <c r="L55" t="s">
        <v>163</v>
      </c>
      <c r="M55" t="s">
        <v>163</v>
      </c>
      <c r="N55" t="s">
        <v>163</v>
      </c>
      <c r="O55" t="s">
        <v>163</v>
      </c>
      <c r="P55" t="s">
        <v>163</v>
      </c>
    </row>
    <row r="56" spans="1:16">
      <c r="A56" t="s">
        <v>231</v>
      </c>
      <c r="B56" t="s">
        <v>403</v>
      </c>
      <c r="C56">
        <v>200</v>
      </c>
      <c r="D56">
        <v>200</v>
      </c>
      <c r="E56">
        <v>200</v>
      </c>
      <c r="F56" t="s">
        <v>163</v>
      </c>
      <c r="H56" t="s">
        <v>163</v>
      </c>
      <c r="I56" t="s">
        <v>163</v>
      </c>
      <c r="J56" t="s">
        <v>163</v>
      </c>
      <c r="K56" t="s">
        <v>163</v>
      </c>
      <c r="L56" t="s">
        <v>163</v>
      </c>
      <c r="M56" t="s">
        <v>163</v>
      </c>
      <c r="N56" t="s">
        <v>163</v>
      </c>
      <c r="O56" t="s">
        <v>163</v>
      </c>
      <c r="P56" t="s">
        <v>163</v>
      </c>
    </row>
    <row r="57" spans="1:16">
      <c r="A57" t="s">
        <v>232</v>
      </c>
      <c r="B57" t="s">
        <v>114</v>
      </c>
      <c r="C57">
        <v>550</v>
      </c>
      <c r="D57">
        <v>550</v>
      </c>
      <c r="E57">
        <v>550</v>
      </c>
      <c r="F57" t="s">
        <v>163</v>
      </c>
      <c r="H57" t="s">
        <v>163</v>
      </c>
      <c r="I57" t="s">
        <v>163</v>
      </c>
      <c r="J57" t="s">
        <v>163</v>
      </c>
      <c r="K57" t="s">
        <v>163</v>
      </c>
      <c r="L57" t="s">
        <v>163</v>
      </c>
      <c r="M57" t="s">
        <v>163</v>
      </c>
      <c r="N57" t="s">
        <v>163</v>
      </c>
      <c r="O57" t="s">
        <v>163</v>
      </c>
      <c r="P57" t="s">
        <v>163</v>
      </c>
    </row>
    <row r="58" spans="1:16">
      <c r="A58" t="s">
        <v>233</v>
      </c>
      <c r="B58" t="s">
        <v>404</v>
      </c>
      <c r="C58">
        <v>1100</v>
      </c>
      <c r="D58">
        <v>1100</v>
      </c>
      <c r="E58">
        <v>1100</v>
      </c>
      <c r="F58" t="s">
        <v>163</v>
      </c>
      <c r="H58" t="s">
        <v>163</v>
      </c>
      <c r="I58" t="s">
        <v>163</v>
      </c>
      <c r="J58" t="s">
        <v>163</v>
      </c>
      <c r="K58" t="s">
        <v>163</v>
      </c>
      <c r="L58" t="s">
        <v>163</v>
      </c>
      <c r="M58" t="s">
        <v>163</v>
      </c>
      <c r="N58" t="s">
        <v>163</v>
      </c>
      <c r="O58" t="s">
        <v>163</v>
      </c>
      <c r="P58" t="s">
        <v>163</v>
      </c>
    </row>
    <row r="59" spans="1:16">
      <c r="A59" t="s">
        <v>234</v>
      </c>
      <c r="B59" t="s">
        <v>235</v>
      </c>
      <c r="C59">
        <v>300</v>
      </c>
      <c r="D59">
        <v>300</v>
      </c>
      <c r="E59">
        <v>300</v>
      </c>
      <c r="F59" t="s">
        <v>163</v>
      </c>
      <c r="H59" t="s">
        <v>163</v>
      </c>
      <c r="I59" t="s">
        <v>163</v>
      </c>
      <c r="J59" t="s">
        <v>163</v>
      </c>
      <c r="K59" t="s">
        <v>163</v>
      </c>
      <c r="L59" t="s">
        <v>163</v>
      </c>
      <c r="M59" t="s">
        <v>163</v>
      </c>
      <c r="N59" t="s">
        <v>163</v>
      </c>
      <c r="O59" t="s">
        <v>163</v>
      </c>
      <c r="P59" t="s">
        <v>163</v>
      </c>
    </row>
    <row r="60" spans="1:16">
      <c r="A60" t="s">
        <v>236</v>
      </c>
      <c r="B60" t="s">
        <v>104</v>
      </c>
      <c r="C60">
        <v>2150</v>
      </c>
      <c r="D60">
        <v>2150</v>
      </c>
      <c r="E60">
        <v>2150</v>
      </c>
      <c r="F60" t="s">
        <v>163</v>
      </c>
      <c r="H60" t="s">
        <v>163</v>
      </c>
      <c r="I60" t="s">
        <v>163</v>
      </c>
      <c r="J60" t="s">
        <v>163</v>
      </c>
      <c r="K60" t="s">
        <v>163</v>
      </c>
      <c r="L60" t="s">
        <v>163</v>
      </c>
      <c r="M60" t="s">
        <v>163</v>
      </c>
      <c r="N60" t="s">
        <v>163</v>
      </c>
      <c r="O60" t="s">
        <v>163</v>
      </c>
      <c r="P60" t="s">
        <v>163</v>
      </c>
    </row>
    <row r="61" spans="1:16">
      <c r="A61" t="s">
        <v>237</v>
      </c>
      <c r="B61" t="s">
        <v>115</v>
      </c>
      <c r="C61">
        <v>300</v>
      </c>
      <c r="D61">
        <v>300</v>
      </c>
      <c r="E61">
        <v>300</v>
      </c>
      <c r="F61" t="s">
        <v>163</v>
      </c>
      <c r="H61" t="s">
        <v>163</v>
      </c>
      <c r="I61" t="s">
        <v>163</v>
      </c>
      <c r="J61" t="s">
        <v>163</v>
      </c>
      <c r="K61" t="s">
        <v>163</v>
      </c>
      <c r="L61" t="s">
        <v>163</v>
      </c>
      <c r="M61" t="s">
        <v>163</v>
      </c>
      <c r="N61" t="s">
        <v>163</v>
      </c>
      <c r="O61" t="s">
        <v>163</v>
      </c>
      <c r="P61" t="s">
        <v>163</v>
      </c>
    </row>
    <row r="62" spans="1:16">
      <c r="A62" t="s">
        <v>238</v>
      </c>
      <c r="B62" t="s">
        <v>136</v>
      </c>
      <c r="C62">
        <v>3100</v>
      </c>
      <c r="D62">
        <v>3100</v>
      </c>
      <c r="E62">
        <v>3100</v>
      </c>
      <c r="F62" t="s">
        <v>163</v>
      </c>
      <c r="H62" t="s">
        <v>163</v>
      </c>
      <c r="I62" t="s">
        <v>163</v>
      </c>
      <c r="J62" t="s">
        <v>163</v>
      </c>
      <c r="K62" t="s">
        <v>163</v>
      </c>
      <c r="L62" t="s">
        <v>163</v>
      </c>
      <c r="M62" t="s">
        <v>163</v>
      </c>
      <c r="N62" t="s">
        <v>163</v>
      </c>
      <c r="O62" t="s">
        <v>163</v>
      </c>
      <c r="P62" t="s">
        <v>163</v>
      </c>
    </row>
    <row r="63" spans="1:16">
      <c r="A63" t="s">
        <v>239</v>
      </c>
      <c r="B63" t="s">
        <v>405</v>
      </c>
      <c r="C63">
        <v>125</v>
      </c>
      <c r="D63">
        <v>125</v>
      </c>
      <c r="E63">
        <v>125</v>
      </c>
      <c r="F63" t="s">
        <v>163</v>
      </c>
      <c r="H63" t="s">
        <v>163</v>
      </c>
      <c r="I63" t="s">
        <v>163</v>
      </c>
      <c r="J63" t="s">
        <v>163</v>
      </c>
      <c r="K63" t="s">
        <v>163</v>
      </c>
      <c r="L63" t="s">
        <v>163</v>
      </c>
      <c r="M63" t="s">
        <v>163</v>
      </c>
      <c r="N63" t="s">
        <v>163</v>
      </c>
      <c r="O63" t="s">
        <v>163</v>
      </c>
      <c r="P63" t="s">
        <v>163</v>
      </c>
    </row>
    <row r="64" spans="1:16">
      <c r="A64" t="s">
        <v>240</v>
      </c>
      <c r="B64" t="s">
        <v>113</v>
      </c>
      <c r="C64">
        <v>1375</v>
      </c>
      <c r="D64">
        <v>1375</v>
      </c>
      <c r="E64">
        <v>1375</v>
      </c>
      <c r="F64" t="s">
        <v>163</v>
      </c>
      <c r="H64" t="s">
        <v>163</v>
      </c>
      <c r="I64" t="s">
        <v>163</v>
      </c>
      <c r="J64" t="s">
        <v>163</v>
      </c>
      <c r="K64" t="s">
        <v>163</v>
      </c>
      <c r="L64" t="s">
        <v>163</v>
      </c>
      <c r="M64" t="s">
        <v>163</v>
      </c>
      <c r="N64" t="s">
        <v>163</v>
      </c>
      <c r="O64" t="s">
        <v>163</v>
      </c>
      <c r="P64" t="s">
        <v>163</v>
      </c>
    </row>
    <row r="65" spans="1:16">
      <c r="A65" t="s">
        <v>241</v>
      </c>
      <c r="B65" t="s">
        <v>406</v>
      </c>
      <c r="C65">
        <v>425</v>
      </c>
      <c r="D65">
        <v>425</v>
      </c>
      <c r="E65">
        <v>425</v>
      </c>
      <c r="F65" t="s">
        <v>163</v>
      </c>
      <c r="H65" t="s">
        <v>163</v>
      </c>
      <c r="I65" t="s">
        <v>163</v>
      </c>
      <c r="J65" t="s">
        <v>163</v>
      </c>
      <c r="K65" t="s">
        <v>163</v>
      </c>
      <c r="L65" t="s">
        <v>163</v>
      </c>
      <c r="M65" t="s">
        <v>163</v>
      </c>
      <c r="N65" t="s">
        <v>163</v>
      </c>
      <c r="O65" t="s">
        <v>163</v>
      </c>
      <c r="P65" t="s">
        <v>163</v>
      </c>
    </row>
    <row r="66" spans="1:16">
      <c r="A66" t="s">
        <v>242</v>
      </c>
      <c r="B66" t="s">
        <v>243</v>
      </c>
      <c r="C66">
        <v>1500</v>
      </c>
      <c r="D66">
        <v>1500</v>
      </c>
      <c r="E66">
        <v>1500</v>
      </c>
      <c r="F66" t="s">
        <v>163</v>
      </c>
      <c r="H66" t="s">
        <v>163</v>
      </c>
      <c r="I66" t="s">
        <v>163</v>
      </c>
      <c r="J66" t="s">
        <v>163</v>
      </c>
      <c r="K66" t="s">
        <v>163</v>
      </c>
      <c r="L66" t="s">
        <v>163</v>
      </c>
      <c r="M66" t="s">
        <v>163</v>
      </c>
      <c r="N66" t="s">
        <v>163</v>
      </c>
      <c r="O66" t="s">
        <v>163</v>
      </c>
      <c r="P66" t="s">
        <v>163</v>
      </c>
    </row>
    <row r="67" spans="1:16">
      <c r="A67" t="s">
        <v>244</v>
      </c>
      <c r="B67" t="s">
        <v>407</v>
      </c>
      <c r="C67">
        <v>70000</v>
      </c>
      <c r="D67">
        <v>70000</v>
      </c>
      <c r="E67">
        <v>70000</v>
      </c>
      <c r="F67" t="s">
        <v>163</v>
      </c>
      <c r="H67" t="s">
        <v>163</v>
      </c>
      <c r="I67" t="s">
        <v>163</v>
      </c>
      <c r="J67" t="s">
        <v>163</v>
      </c>
      <c r="K67" t="s">
        <v>163</v>
      </c>
      <c r="L67" t="s">
        <v>163</v>
      </c>
      <c r="M67" t="s">
        <v>163</v>
      </c>
      <c r="N67" t="s">
        <v>163</v>
      </c>
      <c r="O67" t="s">
        <v>163</v>
      </c>
      <c r="P67" t="s">
        <v>163</v>
      </c>
    </row>
    <row r="68" spans="1:16">
      <c r="A68" t="s">
        <v>245</v>
      </c>
      <c r="B68" t="s">
        <v>408</v>
      </c>
      <c r="C68">
        <v>1400</v>
      </c>
      <c r="D68">
        <v>1400</v>
      </c>
      <c r="E68">
        <v>1400</v>
      </c>
      <c r="F68" t="s">
        <v>163</v>
      </c>
      <c r="H68" t="s">
        <v>163</v>
      </c>
      <c r="I68" t="s">
        <v>163</v>
      </c>
      <c r="J68" t="s">
        <v>163</v>
      </c>
      <c r="K68" t="s">
        <v>163</v>
      </c>
      <c r="L68" t="s">
        <v>163</v>
      </c>
      <c r="M68" t="s">
        <v>163</v>
      </c>
      <c r="N68" t="s">
        <v>163</v>
      </c>
      <c r="O68" t="s">
        <v>163</v>
      </c>
      <c r="P68" t="s">
        <v>163</v>
      </c>
    </row>
    <row r="69" spans="1:16">
      <c r="A69" t="s">
        <v>246</v>
      </c>
      <c r="B69" t="s">
        <v>247</v>
      </c>
      <c r="C69">
        <v>9500</v>
      </c>
      <c r="D69">
        <v>9500</v>
      </c>
      <c r="E69">
        <v>9500</v>
      </c>
      <c r="F69" t="s">
        <v>163</v>
      </c>
      <c r="H69" t="s">
        <v>163</v>
      </c>
      <c r="I69" t="s">
        <v>163</v>
      </c>
      <c r="J69" t="s">
        <v>163</v>
      </c>
      <c r="K69" t="s">
        <v>163</v>
      </c>
      <c r="L69" t="s">
        <v>163</v>
      </c>
      <c r="M69" t="s">
        <v>163</v>
      </c>
      <c r="N69" t="s">
        <v>163</v>
      </c>
      <c r="O69" t="s">
        <v>163</v>
      </c>
      <c r="P69" t="s">
        <v>163</v>
      </c>
    </row>
    <row r="70" spans="1:16">
      <c r="A70" t="s">
        <v>248</v>
      </c>
      <c r="B70" t="s">
        <v>409</v>
      </c>
      <c r="C70">
        <v>3900</v>
      </c>
      <c r="D70">
        <v>3900</v>
      </c>
      <c r="E70">
        <v>3900</v>
      </c>
      <c r="F70" t="s">
        <v>163</v>
      </c>
      <c r="H70" t="s">
        <v>163</v>
      </c>
      <c r="I70" t="s">
        <v>163</v>
      </c>
      <c r="J70" t="s">
        <v>163</v>
      </c>
      <c r="K70" t="s">
        <v>163</v>
      </c>
      <c r="L70" t="s">
        <v>163</v>
      </c>
      <c r="M70" t="s">
        <v>163</v>
      </c>
      <c r="N70" t="s">
        <v>163</v>
      </c>
      <c r="O70" t="s">
        <v>163</v>
      </c>
      <c r="P70" t="s">
        <v>163</v>
      </c>
    </row>
    <row r="71" spans="1:16">
      <c r="A71" t="s">
        <v>249</v>
      </c>
      <c r="B71" t="s">
        <v>116</v>
      </c>
      <c r="C71">
        <v>900</v>
      </c>
      <c r="D71">
        <v>900</v>
      </c>
      <c r="E71">
        <v>900</v>
      </c>
      <c r="F71" t="s">
        <v>163</v>
      </c>
      <c r="H71" t="s">
        <v>163</v>
      </c>
      <c r="I71" t="s">
        <v>163</v>
      </c>
      <c r="J71" t="s">
        <v>163</v>
      </c>
      <c r="K71" t="s">
        <v>163</v>
      </c>
      <c r="L71" t="s">
        <v>163</v>
      </c>
      <c r="M71" t="s">
        <v>163</v>
      </c>
      <c r="N71" t="s">
        <v>163</v>
      </c>
      <c r="O71" t="s">
        <v>163</v>
      </c>
      <c r="P71" t="s">
        <v>163</v>
      </c>
    </row>
    <row r="72" spans="1:16">
      <c r="A72" t="s">
        <v>250</v>
      </c>
      <c r="B72" t="s">
        <v>105</v>
      </c>
      <c r="C72">
        <v>600</v>
      </c>
      <c r="D72">
        <v>600</v>
      </c>
      <c r="E72">
        <v>600</v>
      </c>
      <c r="F72" t="s">
        <v>163</v>
      </c>
      <c r="H72" t="s">
        <v>163</v>
      </c>
      <c r="I72" t="s">
        <v>163</v>
      </c>
      <c r="J72" t="s">
        <v>163</v>
      </c>
      <c r="K72" t="s">
        <v>163</v>
      </c>
      <c r="L72" t="s">
        <v>163</v>
      </c>
      <c r="M72" t="s">
        <v>163</v>
      </c>
      <c r="N72" t="s">
        <v>163</v>
      </c>
      <c r="O72" t="s">
        <v>163</v>
      </c>
      <c r="P72" t="s">
        <v>163</v>
      </c>
    </row>
    <row r="73" spans="1:16">
      <c r="A73" t="s">
        <v>251</v>
      </c>
      <c r="B73" t="s">
        <v>410</v>
      </c>
      <c r="C73">
        <v>325</v>
      </c>
      <c r="D73">
        <v>325</v>
      </c>
      <c r="E73">
        <v>325</v>
      </c>
      <c r="F73" t="s">
        <v>163</v>
      </c>
      <c r="H73" t="s">
        <v>163</v>
      </c>
      <c r="I73" t="s">
        <v>163</v>
      </c>
      <c r="J73" t="s">
        <v>163</v>
      </c>
      <c r="K73" t="s">
        <v>163</v>
      </c>
      <c r="L73" t="s">
        <v>163</v>
      </c>
      <c r="M73" t="s">
        <v>163</v>
      </c>
      <c r="N73" t="s">
        <v>163</v>
      </c>
      <c r="O73" t="s">
        <v>163</v>
      </c>
      <c r="P73" t="s">
        <v>163</v>
      </c>
    </row>
    <row r="74" spans="1:16">
      <c r="A74" t="s">
        <v>252</v>
      </c>
      <c r="B74" t="s">
        <v>411</v>
      </c>
      <c r="C74">
        <v>3200</v>
      </c>
      <c r="D74">
        <v>3200</v>
      </c>
      <c r="E74">
        <v>3200</v>
      </c>
      <c r="F74" t="s">
        <v>163</v>
      </c>
      <c r="H74" t="s">
        <v>163</v>
      </c>
      <c r="I74" t="s">
        <v>163</v>
      </c>
      <c r="J74" t="s">
        <v>163</v>
      </c>
      <c r="K74" t="s">
        <v>163</v>
      </c>
      <c r="L74" t="s">
        <v>163</v>
      </c>
      <c r="M74" t="s">
        <v>163</v>
      </c>
      <c r="N74" t="s">
        <v>163</v>
      </c>
      <c r="O74" t="s">
        <v>163</v>
      </c>
      <c r="P74" t="s">
        <v>163</v>
      </c>
    </row>
    <row r="75" spans="1:16">
      <c r="A75" t="s">
        <v>253</v>
      </c>
      <c r="B75" t="s">
        <v>254</v>
      </c>
      <c r="C75">
        <v>2500</v>
      </c>
      <c r="D75">
        <v>2500</v>
      </c>
      <c r="E75">
        <v>2500</v>
      </c>
      <c r="F75" t="s">
        <v>163</v>
      </c>
      <c r="H75" t="s">
        <v>163</v>
      </c>
      <c r="I75" t="s">
        <v>163</v>
      </c>
      <c r="J75" t="s">
        <v>163</v>
      </c>
      <c r="K75" t="s">
        <v>163</v>
      </c>
      <c r="L75" t="s">
        <v>163</v>
      </c>
      <c r="M75" t="s">
        <v>163</v>
      </c>
      <c r="N75" t="s">
        <v>163</v>
      </c>
      <c r="O75" t="s">
        <v>163</v>
      </c>
      <c r="P75" t="s">
        <v>163</v>
      </c>
    </row>
    <row r="76" spans="1:16">
      <c r="A76" t="s">
        <v>255</v>
      </c>
      <c r="B76" t="s">
        <v>143</v>
      </c>
      <c r="C76">
        <v>1350</v>
      </c>
      <c r="D76">
        <v>1350</v>
      </c>
      <c r="E76">
        <v>1350</v>
      </c>
      <c r="F76" t="s">
        <v>163</v>
      </c>
      <c r="H76" t="s">
        <v>163</v>
      </c>
      <c r="I76" t="s">
        <v>163</v>
      </c>
      <c r="J76" t="s">
        <v>163</v>
      </c>
      <c r="K76" t="s">
        <v>163</v>
      </c>
      <c r="L76" t="s">
        <v>163</v>
      </c>
      <c r="M76" t="s">
        <v>163</v>
      </c>
      <c r="N76" t="s">
        <v>163</v>
      </c>
      <c r="O76" t="s">
        <v>163</v>
      </c>
      <c r="P76" t="s">
        <v>163</v>
      </c>
    </row>
    <row r="77" spans="1:16">
      <c r="A77" t="s">
        <v>256</v>
      </c>
      <c r="B77" t="s">
        <v>257</v>
      </c>
      <c r="C77">
        <v>250</v>
      </c>
      <c r="D77">
        <v>250</v>
      </c>
      <c r="E77">
        <v>250</v>
      </c>
      <c r="F77" t="s">
        <v>163</v>
      </c>
      <c r="H77" t="s">
        <v>163</v>
      </c>
      <c r="I77" t="s">
        <v>163</v>
      </c>
      <c r="J77" t="s">
        <v>163</v>
      </c>
      <c r="K77" t="s">
        <v>163</v>
      </c>
      <c r="L77" t="s">
        <v>163</v>
      </c>
      <c r="M77" t="s">
        <v>163</v>
      </c>
      <c r="N77" t="s">
        <v>163</v>
      </c>
      <c r="O77" t="s">
        <v>163</v>
      </c>
      <c r="P77" t="s">
        <v>163</v>
      </c>
    </row>
    <row r="78" spans="1:16">
      <c r="A78" t="s">
        <v>258</v>
      </c>
      <c r="B78" t="s">
        <v>412</v>
      </c>
      <c r="C78">
        <v>1500</v>
      </c>
      <c r="D78">
        <v>1500</v>
      </c>
      <c r="E78">
        <v>1500</v>
      </c>
      <c r="F78" t="s">
        <v>163</v>
      </c>
      <c r="H78" t="s">
        <v>163</v>
      </c>
      <c r="I78" t="s">
        <v>163</v>
      </c>
      <c r="J78" t="s">
        <v>163</v>
      </c>
      <c r="K78" t="s">
        <v>163</v>
      </c>
      <c r="L78" t="s">
        <v>163</v>
      </c>
      <c r="M78" t="s">
        <v>163</v>
      </c>
      <c r="N78" t="s">
        <v>163</v>
      </c>
      <c r="O78" t="s">
        <v>163</v>
      </c>
      <c r="P78" t="s">
        <v>163</v>
      </c>
    </row>
    <row r="79" spans="1:16">
      <c r="A79" t="s">
        <v>259</v>
      </c>
      <c r="B79" t="s">
        <v>413</v>
      </c>
      <c r="C79">
        <v>2000</v>
      </c>
      <c r="D79">
        <v>2000</v>
      </c>
      <c r="E79">
        <v>2000</v>
      </c>
      <c r="F79" t="s">
        <v>163</v>
      </c>
      <c r="H79" t="s">
        <v>163</v>
      </c>
      <c r="I79" t="s">
        <v>163</v>
      </c>
      <c r="J79" t="s">
        <v>163</v>
      </c>
      <c r="K79" t="s">
        <v>163</v>
      </c>
      <c r="L79" t="s">
        <v>163</v>
      </c>
      <c r="M79" t="s">
        <v>163</v>
      </c>
      <c r="N79" t="s">
        <v>163</v>
      </c>
      <c r="O79" t="s">
        <v>163</v>
      </c>
      <c r="P79" t="s">
        <v>163</v>
      </c>
    </row>
    <row r="80" spans="1:16">
      <c r="A80" t="s">
        <v>260</v>
      </c>
      <c r="B80" t="s">
        <v>414</v>
      </c>
      <c r="C80">
        <v>575</v>
      </c>
      <c r="D80">
        <v>575</v>
      </c>
      <c r="E80">
        <v>575</v>
      </c>
      <c r="F80" t="s">
        <v>163</v>
      </c>
      <c r="H80" t="s">
        <v>163</v>
      </c>
      <c r="I80" t="s">
        <v>163</v>
      </c>
      <c r="J80" t="s">
        <v>163</v>
      </c>
      <c r="K80" t="s">
        <v>163</v>
      </c>
      <c r="L80" t="s">
        <v>163</v>
      </c>
      <c r="M80" t="s">
        <v>163</v>
      </c>
      <c r="N80" t="s">
        <v>163</v>
      </c>
      <c r="O80" t="s">
        <v>163</v>
      </c>
      <c r="P80" t="s">
        <v>163</v>
      </c>
    </row>
    <row r="81" spans="1:16">
      <c r="A81" t="s">
        <v>261</v>
      </c>
      <c r="B81" t="s">
        <v>415</v>
      </c>
      <c r="C81">
        <v>200</v>
      </c>
      <c r="D81">
        <v>200</v>
      </c>
      <c r="E81">
        <v>200</v>
      </c>
      <c r="F81" t="s">
        <v>163</v>
      </c>
      <c r="H81" t="s">
        <v>163</v>
      </c>
      <c r="I81" t="s">
        <v>163</v>
      </c>
      <c r="J81" t="s">
        <v>163</v>
      </c>
      <c r="K81" t="s">
        <v>163</v>
      </c>
      <c r="L81" t="s">
        <v>163</v>
      </c>
      <c r="M81" t="s">
        <v>163</v>
      </c>
      <c r="N81" t="s">
        <v>163</v>
      </c>
      <c r="O81" t="s">
        <v>163</v>
      </c>
      <c r="P81" t="s">
        <v>163</v>
      </c>
    </row>
    <row r="82" spans="1:16">
      <c r="A82" t="s">
        <v>262</v>
      </c>
      <c r="B82" t="s">
        <v>138</v>
      </c>
      <c r="C82">
        <v>850</v>
      </c>
      <c r="D82">
        <v>850</v>
      </c>
      <c r="E82">
        <v>850</v>
      </c>
      <c r="F82" t="s">
        <v>163</v>
      </c>
      <c r="H82" t="s">
        <v>163</v>
      </c>
      <c r="I82" t="s">
        <v>163</v>
      </c>
      <c r="J82" t="s">
        <v>163</v>
      </c>
      <c r="K82" t="s">
        <v>163</v>
      </c>
      <c r="L82" t="s">
        <v>163</v>
      </c>
      <c r="M82" t="s">
        <v>163</v>
      </c>
      <c r="N82" t="s">
        <v>163</v>
      </c>
      <c r="O82" t="s">
        <v>163</v>
      </c>
      <c r="P82" t="s">
        <v>163</v>
      </c>
    </row>
    <row r="83" spans="1:16">
      <c r="A83" t="s">
        <v>263</v>
      </c>
      <c r="B83" t="s">
        <v>416</v>
      </c>
      <c r="C83">
        <v>4000</v>
      </c>
      <c r="D83">
        <v>4000</v>
      </c>
      <c r="E83">
        <v>4000</v>
      </c>
      <c r="F83" t="s">
        <v>163</v>
      </c>
      <c r="H83" t="s">
        <v>163</v>
      </c>
      <c r="I83" t="s">
        <v>163</v>
      </c>
      <c r="J83" t="s">
        <v>163</v>
      </c>
      <c r="K83" t="s">
        <v>163</v>
      </c>
      <c r="L83" t="s">
        <v>163</v>
      </c>
      <c r="M83" t="s">
        <v>163</v>
      </c>
      <c r="N83" t="s">
        <v>163</v>
      </c>
      <c r="O83" t="s">
        <v>163</v>
      </c>
      <c r="P83" t="s">
        <v>163</v>
      </c>
    </row>
    <row r="84" spans="1:16">
      <c r="A84" t="s">
        <v>264</v>
      </c>
      <c r="B84" t="s">
        <v>265</v>
      </c>
      <c r="C84">
        <v>6000</v>
      </c>
      <c r="D84">
        <v>6000</v>
      </c>
      <c r="E84">
        <v>6000</v>
      </c>
      <c r="F84" t="s">
        <v>163</v>
      </c>
      <c r="H84" t="s">
        <v>163</v>
      </c>
      <c r="I84" t="s">
        <v>163</v>
      </c>
      <c r="J84" t="s">
        <v>163</v>
      </c>
      <c r="K84" t="s">
        <v>163</v>
      </c>
      <c r="L84" t="s">
        <v>163</v>
      </c>
      <c r="M84" t="s">
        <v>163</v>
      </c>
      <c r="N84" t="s">
        <v>163</v>
      </c>
      <c r="O84" t="s">
        <v>163</v>
      </c>
      <c r="P84" t="s">
        <v>163</v>
      </c>
    </row>
    <row r="85" spans="1:16">
      <c r="A85" t="s">
        <v>266</v>
      </c>
      <c r="B85" t="s">
        <v>101</v>
      </c>
      <c r="C85">
        <v>300</v>
      </c>
      <c r="D85">
        <v>300</v>
      </c>
      <c r="E85">
        <v>300</v>
      </c>
      <c r="F85" t="s">
        <v>163</v>
      </c>
      <c r="H85" t="s">
        <v>163</v>
      </c>
      <c r="I85" t="s">
        <v>163</v>
      </c>
      <c r="J85" t="s">
        <v>163</v>
      </c>
      <c r="K85" t="s">
        <v>163</v>
      </c>
      <c r="L85" t="s">
        <v>163</v>
      </c>
      <c r="M85" t="s">
        <v>163</v>
      </c>
      <c r="N85" t="s">
        <v>163</v>
      </c>
      <c r="O85" t="s">
        <v>163</v>
      </c>
      <c r="P85" t="s">
        <v>163</v>
      </c>
    </row>
    <row r="86" spans="1:16">
      <c r="A86" t="s">
        <v>267</v>
      </c>
      <c r="B86" t="s">
        <v>417</v>
      </c>
      <c r="C86">
        <v>100</v>
      </c>
      <c r="D86">
        <v>100</v>
      </c>
      <c r="E86">
        <v>100</v>
      </c>
      <c r="F86" t="s">
        <v>163</v>
      </c>
      <c r="H86" t="s">
        <v>163</v>
      </c>
      <c r="I86" t="s">
        <v>163</v>
      </c>
      <c r="J86" t="s">
        <v>163</v>
      </c>
      <c r="K86" t="s">
        <v>163</v>
      </c>
      <c r="L86" t="s">
        <v>163</v>
      </c>
      <c r="M86" t="s">
        <v>163</v>
      </c>
      <c r="N86" t="s">
        <v>163</v>
      </c>
      <c r="O86" t="s">
        <v>163</v>
      </c>
      <c r="P86" t="s">
        <v>163</v>
      </c>
    </row>
    <row r="87" spans="1:16">
      <c r="A87" t="s">
        <v>268</v>
      </c>
      <c r="B87" t="s">
        <v>269</v>
      </c>
      <c r="C87">
        <v>1250</v>
      </c>
      <c r="D87">
        <v>1250</v>
      </c>
      <c r="E87">
        <v>1250</v>
      </c>
      <c r="F87" t="s">
        <v>163</v>
      </c>
      <c r="H87" t="s">
        <v>163</v>
      </c>
      <c r="I87" t="s">
        <v>163</v>
      </c>
      <c r="J87" t="s">
        <v>163</v>
      </c>
      <c r="K87" t="s">
        <v>163</v>
      </c>
      <c r="L87" t="s">
        <v>163</v>
      </c>
      <c r="M87" t="s">
        <v>163</v>
      </c>
      <c r="N87" t="s">
        <v>163</v>
      </c>
      <c r="O87" t="s">
        <v>163</v>
      </c>
      <c r="P87" t="s">
        <v>163</v>
      </c>
    </row>
    <row r="88" spans="1:16">
      <c r="A88" t="s">
        <v>270</v>
      </c>
      <c r="B88" t="s">
        <v>418</v>
      </c>
      <c r="C88">
        <v>600</v>
      </c>
      <c r="D88">
        <v>600</v>
      </c>
      <c r="E88">
        <v>600</v>
      </c>
      <c r="F88" t="s">
        <v>163</v>
      </c>
      <c r="H88" t="s">
        <v>163</v>
      </c>
      <c r="I88" t="s">
        <v>163</v>
      </c>
      <c r="J88" t="s">
        <v>163</v>
      </c>
      <c r="K88" t="s">
        <v>163</v>
      </c>
      <c r="L88" t="s">
        <v>163</v>
      </c>
      <c r="M88" t="s">
        <v>163</v>
      </c>
      <c r="N88" t="s">
        <v>163</v>
      </c>
      <c r="O88" t="s">
        <v>163</v>
      </c>
      <c r="P88" t="s">
        <v>163</v>
      </c>
    </row>
    <row r="89" spans="1:16">
      <c r="A89" t="s">
        <v>271</v>
      </c>
      <c r="B89" t="s">
        <v>272</v>
      </c>
      <c r="C89">
        <v>200</v>
      </c>
      <c r="D89">
        <v>200</v>
      </c>
      <c r="E89">
        <v>200</v>
      </c>
      <c r="F89" t="s">
        <v>163</v>
      </c>
      <c r="H89" t="s">
        <v>163</v>
      </c>
      <c r="I89" t="s">
        <v>163</v>
      </c>
      <c r="J89" t="s">
        <v>163</v>
      </c>
      <c r="K89" t="s">
        <v>163</v>
      </c>
      <c r="L89" t="s">
        <v>163</v>
      </c>
      <c r="M89" t="s">
        <v>163</v>
      </c>
      <c r="N89" t="s">
        <v>163</v>
      </c>
      <c r="O89" t="s">
        <v>163</v>
      </c>
      <c r="P89" t="s">
        <v>163</v>
      </c>
    </row>
    <row r="90" spans="1:16">
      <c r="A90" t="s">
        <v>273</v>
      </c>
      <c r="B90" t="s">
        <v>419</v>
      </c>
      <c r="C90">
        <v>650</v>
      </c>
      <c r="D90">
        <v>650</v>
      </c>
      <c r="E90">
        <v>650</v>
      </c>
      <c r="F90" t="s">
        <v>163</v>
      </c>
      <c r="H90" t="s">
        <v>163</v>
      </c>
      <c r="I90" t="s">
        <v>163</v>
      </c>
      <c r="J90" t="s">
        <v>163</v>
      </c>
      <c r="K90" t="s">
        <v>163</v>
      </c>
      <c r="L90" t="s">
        <v>163</v>
      </c>
      <c r="M90" t="s">
        <v>163</v>
      </c>
      <c r="N90" t="s">
        <v>163</v>
      </c>
      <c r="O90" t="s">
        <v>163</v>
      </c>
      <c r="P90" t="s">
        <v>163</v>
      </c>
    </row>
    <row r="91" spans="1:16">
      <c r="A91" t="s">
        <v>274</v>
      </c>
      <c r="B91" t="s">
        <v>420</v>
      </c>
      <c r="C91">
        <v>3100</v>
      </c>
      <c r="D91">
        <v>3100</v>
      </c>
      <c r="E91">
        <v>3100</v>
      </c>
      <c r="F91" t="s">
        <v>163</v>
      </c>
      <c r="H91" t="s">
        <v>163</v>
      </c>
      <c r="I91" t="s">
        <v>163</v>
      </c>
      <c r="J91" t="s">
        <v>163</v>
      </c>
      <c r="K91" t="s">
        <v>163</v>
      </c>
      <c r="L91" t="s">
        <v>163</v>
      </c>
      <c r="M91" t="s">
        <v>163</v>
      </c>
      <c r="N91" t="s">
        <v>163</v>
      </c>
      <c r="O91" t="s">
        <v>163</v>
      </c>
      <c r="P91" t="s">
        <v>163</v>
      </c>
    </row>
    <row r="92" spans="1:16">
      <c r="A92" t="s">
        <v>275</v>
      </c>
      <c r="B92" t="s">
        <v>118</v>
      </c>
      <c r="C92">
        <v>600</v>
      </c>
      <c r="D92">
        <v>600</v>
      </c>
      <c r="E92">
        <v>600</v>
      </c>
      <c r="F92" t="s">
        <v>163</v>
      </c>
      <c r="H92" t="s">
        <v>163</v>
      </c>
      <c r="I92" t="s">
        <v>163</v>
      </c>
      <c r="J92" t="s">
        <v>163</v>
      </c>
      <c r="K92" t="s">
        <v>163</v>
      </c>
      <c r="L92" t="s">
        <v>163</v>
      </c>
      <c r="M92" t="s">
        <v>163</v>
      </c>
      <c r="N92" t="s">
        <v>163</v>
      </c>
      <c r="O92" t="s">
        <v>163</v>
      </c>
      <c r="P92" t="s">
        <v>163</v>
      </c>
    </row>
    <row r="93" spans="1:16">
      <c r="A93" t="s">
        <v>276</v>
      </c>
      <c r="B93" t="s">
        <v>20</v>
      </c>
      <c r="C93">
        <v>550</v>
      </c>
      <c r="D93">
        <v>550</v>
      </c>
      <c r="E93">
        <v>550</v>
      </c>
      <c r="F93" t="s">
        <v>163</v>
      </c>
      <c r="H93" t="s">
        <v>163</v>
      </c>
      <c r="I93" t="s">
        <v>163</v>
      </c>
      <c r="J93" t="s">
        <v>163</v>
      </c>
      <c r="K93" t="s">
        <v>163</v>
      </c>
      <c r="L93" t="s">
        <v>163</v>
      </c>
      <c r="M93" t="s">
        <v>163</v>
      </c>
      <c r="N93" t="s">
        <v>163</v>
      </c>
      <c r="O93" t="s">
        <v>163</v>
      </c>
      <c r="P93" t="s">
        <v>163</v>
      </c>
    </row>
    <row r="94" spans="1:16">
      <c r="A94" t="s">
        <v>277</v>
      </c>
      <c r="B94" t="s">
        <v>421</v>
      </c>
      <c r="C94">
        <v>10</v>
      </c>
      <c r="D94">
        <v>10</v>
      </c>
      <c r="E94">
        <v>10</v>
      </c>
      <c r="F94" t="s">
        <v>163</v>
      </c>
      <c r="H94" t="s">
        <v>163</v>
      </c>
      <c r="I94" t="s">
        <v>163</v>
      </c>
      <c r="J94" t="s">
        <v>163</v>
      </c>
      <c r="K94" t="s">
        <v>163</v>
      </c>
      <c r="L94" t="s">
        <v>163</v>
      </c>
      <c r="M94" t="s">
        <v>163</v>
      </c>
      <c r="N94" t="s">
        <v>163</v>
      </c>
      <c r="O94" t="s">
        <v>163</v>
      </c>
      <c r="P94" t="s">
        <v>163</v>
      </c>
    </row>
    <row r="95" spans="1:16">
      <c r="A95" t="s">
        <v>278</v>
      </c>
      <c r="B95" t="s">
        <v>142</v>
      </c>
      <c r="C95">
        <v>750</v>
      </c>
      <c r="D95">
        <v>750</v>
      </c>
      <c r="E95">
        <v>750</v>
      </c>
      <c r="F95" t="s">
        <v>163</v>
      </c>
      <c r="H95" t="s">
        <v>163</v>
      </c>
      <c r="I95" t="s">
        <v>163</v>
      </c>
      <c r="J95" t="s">
        <v>163</v>
      </c>
      <c r="K95" t="s">
        <v>163</v>
      </c>
      <c r="L95" t="s">
        <v>163</v>
      </c>
      <c r="M95" t="s">
        <v>163</v>
      </c>
      <c r="N95" t="s">
        <v>163</v>
      </c>
      <c r="O95" t="s">
        <v>163</v>
      </c>
      <c r="P95" t="s">
        <v>163</v>
      </c>
    </row>
    <row r="96" spans="1:16">
      <c r="A96" t="s">
        <v>279</v>
      </c>
      <c r="B96" t="s">
        <v>280</v>
      </c>
      <c r="C96">
        <v>400</v>
      </c>
      <c r="D96">
        <v>400</v>
      </c>
      <c r="E96">
        <v>400</v>
      </c>
      <c r="F96" t="s">
        <v>163</v>
      </c>
      <c r="H96" t="s">
        <v>163</v>
      </c>
      <c r="I96" t="s">
        <v>163</v>
      </c>
      <c r="J96" t="s">
        <v>163</v>
      </c>
      <c r="K96" t="s">
        <v>163</v>
      </c>
      <c r="L96" t="s">
        <v>163</v>
      </c>
      <c r="M96" t="s">
        <v>163</v>
      </c>
      <c r="N96" t="s">
        <v>163</v>
      </c>
      <c r="O96" t="s">
        <v>163</v>
      </c>
      <c r="P96" t="s">
        <v>163</v>
      </c>
    </row>
    <row r="97" spans="1:16">
      <c r="A97" t="s">
        <v>281</v>
      </c>
      <c r="B97" t="s">
        <v>422</v>
      </c>
      <c r="C97">
        <v>125</v>
      </c>
      <c r="D97">
        <v>125</v>
      </c>
      <c r="E97">
        <v>125</v>
      </c>
      <c r="F97" t="s">
        <v>163</v>
      </c>
      <c r="H97" t="s">
        <v>163</v>
      </c>
      <c r="I97" t="s">
        <v>163</v>
      </c>
      <c r="J97" t="s">
        <v>163</v>
      </c>
      <c r="K97" t="s">
        <v>163</v>
      </c>
      <c r="L97" t="s">
        <v>163</v>
      </c>
      <c r="M97" t="s">
        <v>163</v>
      </c>
      <c r="N97" t="s">
        <v>163</v>
      </c>
      <c r="O97" t="s">
        <v>163</v>
      </c>
      <c r="P97" t="s">
        <v>163</v>
      </c>
    </row>
    <row r="98" spans="1:16">
      <c r="A98" t="s">
        <v>282</v>
      </c>
      <c r="B98" t="s">
        <v>423</v>
      </c>
      <c r="C98">
        <v>275</v>
      </c>
      <c r="D98">
        <v>275</v>
      </c>
      <c r="E98">
        <v>275</v>
      </c>
      <c r="F98" t="s">
        <v>163</v>
      </c>
      <c r="H98" t="s">
        <v>163</v>
      </c>
      <c r="I98" t="s">
        <v>163</v>
      </c>
      <c r="J98" t="s">
        <v>163</v>
      </c>
      <c r="K98" t="s">
        <v>163</v>
      </c>
      <c r="L98" t="s">
        <v>163</v>
      </c>
      <c r="M98" t="s">
        <v>163</v>
      </c>
      <c r="N98" t="s">
        <v>163</v>
      </c>
      <c r="O98" t="s">
        <v>163</v>
      </c>
      <c r="P98" t="s">
        <v>163</v>
      </c>
    </row>
    <row r="99" spans="1:16">
      <c r="A99" t="s">
        <v>283</v>
      </c>
      <c r="B99" t="s">
        <v>139</v>
      </c>
      <c r="C99">
        <v>225</v>
      </c>
      <c r="D99">
        <v>225</v>
      </c>
      <c r="E99">
        <v>225</v>
      </c>
      <c r="F99" t="s">
        <v>163</v>
      </c>
      <c r="H99" t="s">
        <v>163</v>
      </c>
      <c r="I99" t="s">
        <v>163</v>
      </c>
      <c r="J99" t="s">
        <v>163</v>
      </c>
      <c r="K99" t="s">
        <v>163</v>
      </c>
      <c r="L99" t="s">
        <v>163</v>
      </c>
      <c r="M99" t="s">
        <v>163</v>
      </c>
      <c r="N99" t="s">
        <v>163</v>
      </c>
      <c r="O99" t="s">
        <v>163</v>
      </c>
      <c r="P99" t="s">
        <v>163</v>
      </c>
    </row>
    <row r="100" spans="1:16">
      <c r="A100" t="s">
        <v>284</v>
      </c>
      <c r="B100" t="s">
        <v>424</v>
      </c>
      <c r="C100">
        <v>50</v>
      </c>
      <c r="D100">
        <v>50</v>
      </c>
      <c r="E100">
        <v>50</v>
      </c>
      <c r="F100" t="s">
        <v>163</v>
      </c>
      <c r="H100" t="s">
        <v>163</v>
      </c>
      <c r="I100" t="s">
        <v>163</v>
      </c>
      <c r="J100" t="s">
        <v>163</v>
      </c>
      <c r="K100" t="s">
        <v>163</v>
      </c>
      <c r="L100" t="s">
        <v>163</v>
      </c>
      <c r="M100" t="s">
        <v>163</v>
      </c>
      <c r="N100" t="s">
        <v>163</v>
      </c>
      <c r="O100" t="s">
        <v>163</v>
      </c>
      <c r="P100" t="s">
        <v>163</v>
      </c>
    </row>
    <row r="101" spans="1:16">
      <c r="A101" t="s">
        <v>285</v>
      </c>
      <c r="B101" t="s">
        <v>425</v>
      </c>
      <c r="C101">
        <v>6700</v>
      </c>
      <c r="D101">
        <v>6700</v>
      </c>
      <c r="E101">
        <v>6700</v>
      </c>
      <c r="F101" t="s">
        <v>163</v>
      </c>
      <c r="H101" t="s">
        <v>163</v>
      </c>
      <c r="I101" t="s">
        <v>163</v>
      </c>
      <c r="J101" t="s">
        <v>163</v>
      </c>
      <c r="K101" t="s">
        <v>163</v>
      </c>
      <c r="L101" t="s">
        <v>163</v>
      </c>
      <c r="M101" t="s">
        <v>163</v>
      </c>
      <c r="N101" t="s">
        <v>163</v>
      </c>
      <c r="O101" t="s">
        <v>163</v>
      </c>
      <c r="P101" t="s">
        <v>163</v>
      </c>
    </row>
    <row r="102" spans="1:16">
      <c r="A102" t="s">
        <v>286</v>
      </c>
      <c r="B102" t="s">
        <v>426</v>
      </c>
      <c r="C102">
        <v>5700</v>
      </c>
      <c r="D102">
        <v>5700</v>
      </c>
      <c r="E102">
        <v>5700</v>
      </c>
      <c r="F102" t="s">
        <v>163</v>
      </c>
      <c r="H102" t="s">
        <v>163</v>
      </c>
      <c r="I102" t="s">
        <v>163</v>
      </c>
      <c r="J102" t="s">
        <v>163</v>
      </c>
      <c r="K102" t="s">
        <v>163</v>
      </c>
      <c r="L102" t="s">
        <v>163</v>
      </c>
      <c r="M102" t="s">
        <v>163</v>
      </c>
      <c r="N102" t="s">
        <v>163</v>
      </c>
      <c r="O102" t="s">
        <v>163</v>
      </c>
      <c r="P102" t="s">
        <v>163</v>
      </c>
    </row>
    <row r="103" spans="1:16">
      <c r="A103" t="s">
        <v>287</v>
      </c>
      <c r="B103" t="s">
        <v>427</v>
      </c>
      <c r="C103">
        <v>7700</v>
      </c>
      <c r="D103">
        <v>7700</v>
      </c>
      <c r="E103">
        <v>7700</v>
      </c>
      <c r="F103" t="s">
        <v>163</v>
      </c>
      <c r="H103" t="s">
        <v>163</v>
      </c>
      <c r="I103" t="s">
        <v>163</v>
      </c>
      <c r="J103" t="s">
        <v>163</v>
      </c>
      <c r="K103" t="s">
        <v>163</v>
      </c>
      <c r="L103" t="s">
        <v>163</v>
      </c>
      <c r="M103" t="s">
        <v>163</v>
      </c>
      <c r="N103" t="s">
        <v>163</v>
      </c>
      <c r="O103" t="s">
        <v>163</v>
      </c>
      <c r="P103" t="s">
        <v>163</v>
      </c>
    </row>
    <row r="104" spans="1:16">
      <c r="A104" t="s">
        <v>288</v>
      </c>
      <c r="B104" t="s">
        <v>140</v>
      </c>
      <c r="C104">
        <v>125</v>
      </c>
      <c r="D104">
        <v>125</v>
      </c>
      <c r="E104">
        <v>125</v>
      </c>
      <c r="F104" t="s">
        <v>163</v>
      </c>
      <c r="H104" t="s">
        <v>163</v>
      </c>
      <c r="I104" t="s">
        <v>163</v>
      </c>
      <c r="J104" t="s">
        <v>163</v>
      </c>
      <c r="K104" t="s">
        <v>163</v>
      </c>
      <c r="L104" t="s">
        <v>163</v>
      </c>
      <c r="M104" t="s">
        <v>163</v>
      </c>
      <c r="N104" t="s">
        <v>163</v>
      </c>
      <c r="O104" t="s">
        <v>163</v>
      </c>
      <c r="P104" t="s">
        <v>163</v>
      </c>
    </row>
    <row r="105" spans="1:16">
      <c r="A105" t="s">
        <v>289</v>
      </c>
      <c r="B105" t="s">
        <v>290</v>
      </c>
      <c r="C105">
        <v>500</v>
      </c>
      <c r="D105">
        <v>500</v>
      </c>
      <c r="E105">
        <v>500</v>
      </c>
      <c r="F105" t="s">
        <v>163</v>
      </c>
      <c r="H105" t="s">
        <v>163</v>
      </c>
      <c r="I105" t="s">
        <v>163</v>
      </c>
      <c r="J105" t="s">
        <v>163</v>
      </c>
      <c r="K105" t="s">
        <v>163</v>
      </c>
      <c r="L105" t="s">
        <v>163</v>
      </c>
      <c r="M105" t="s">
        <v>163</v>
      </c>
      <c r="N105" t="s">
        <v>163</v>
      </c>
      <c r="O105" t="s">
        <v>163</v>
      </c>
      <c r="P105" t="s">
        <v>163</v>
      </c>
    </row>
    <row r="106" spans="1:16">
      <c r="A106" t="s">
        <v>291</v>
      </c>
      <c r="B106" t="s">
        <v>428</v>
      </c>
      <c r="C106">
        <v>250</v>
      </c>
      <c r="D106">
        <v>250</v>
      </c>
      <c r="E106">
        <v>250</v>
      </c>
      <c r="F106" t="s">
        <v>163</v>
      </c>
      <c r="H106" t="s">
        <v>163</v>
      </c>
      <c r="I106" t="s">
        <v>163</v>
      </c>
      <c r="J106" t="s">
        <v>163</v>
      </c>
      <c r="K106" t="s">
        <v>163</v>
      </c>
      <c r="L106" t="s">
        <v>163</v>
      </c>
      <c r="M106" t="s">
        <v>163</v>
      </c>
      <c r="N106" t="s">
        <v>163</v>
      </c>
      <c r="O106" t="s">
        <v>163</v>
      </c>
      <c r="P106" t="s">
        <v>163</v>
      </c>
    </row>
    <row r="107" spans="1:16">
      <c r="A107" t="s">
        <v>292</v>
      </c>
      <c r="B107" t="s">
        <v>429</v>
      </c>
      <c r="C107">
        <v>2900</v>
      </c>
      <c r="D107">
        <v>2900</v>
      </c>
      <c r="E107">
        <v>2900</v>
      </c>
      <c r="F107" t="s">
        <v>163</v>
      </c>
      <c r="H107" t="s">
        <v>163</v>
      </c>
      <c r="I107" t="s">
        <v>163</v>
      </c>
      <c r="J107" t="s">
        <v>163</v>
      </c>
      <c r="K107" t="s">
        <v>163</v>
      </c>
      <c r="L107" t="s">
        <v>163</v>
      </c>
      <c r="M107" t="s">
        <v>163</v>
      </c>
      <c r="N107" t="s">
        <v>163</v>
      </c>
      <c r="O107" t="s">
        <v>163</v>
      </c>
      <c r="P107" t="s">
        <v>163</v>
      </c>
    </row>
    <row r="108" spans="1:16">
      <c r="A108" t="s">
        <v>293</v>
      </c>
      <c r="B108" t="s">
        <v>106</v>
      </c>
      <c r="C108">
        <v>250</v>
      </c>
      <c r="D108">
        <v>250</v>
      </c>
      <c r="E108">
        <v>250</v>
      </c>
      <c r="F108" t="s">
        <v>163</v>
      </c>
      <c r="H108" t="s">
        <v>163</v>
      </c>
      <c r="I108" t="s">
        <v>163</v>
      </c>
      <c r="J108" t="s">
        <v>163</v>
      </c>
      <c r="K108" t="s">
        <v>163</v>
      </c>
      <c r="L108" t="s">
        <v>163</v>
      </c>
      <c r="M108" t="s">
        <v>163</v>
      </c>
      <c r="N108" t="s">
        <v>163</v>
      </c>
      <c r="O108" t="s">
        <v>163</v>
      </c>
      <c r="P108" t="s">
        <v>163</v>
      </c>
    </row>
    <row r="109" spans="1:16">
      <c r="A109" t="s">
        <v>294</v>
      </c>
      <c r="B109" t="s">
        <v>430</v>
      </c>
      <c r="C109">
        <v>9500</v>
      </c>
      <c r="D109">
        <v>9500</v>
      </c>
      <c r="E109">
        <v>9500</v>
      </c>
      <c r="F109" t="s">
        <v>163</v>
      </c>
      <c r="H109" t="s">
        <v>163</v>
      </c>
      <c r="I109" t="s">
        <v>163</v>
      </c>
      <c r="J109" t="s">
        <v>163</v>
      </c>
      <c r="K109" t="s">
        <v>163</v>
      </c>
      <c r="L109" t="s">
        <v>163</v>
      </c>
      <c r="M109" t="s">
        <v>163</v>
      </c>
      <c r="N109" t="s">
        <v>163</v>
      </c>
      <c r="O109" t="s">
        <v>163</v>
      </c>
      <c r="P109" t="s">
        <v>163</v>
      </c>
    </row>
    <row r="110" spans="1:16">
      <c r="A110" t="s">
        <v>295</v>
      </c>
      <c r="B110" t="s">
        <v>431</v>
      </c>
      <c r="C110">
        <v>750</v>
      </c>
      <c r="D110">
        <v>750</v>
      </c>
      <c r="E110">
        <v>750</v>
      </c>
      <c r="F110" t="s">
        <v>163</v>
      </c>
      <c r="H110" t="s">
        <v>163</v>
      </c>
      <c r="I110" t="s">
        <v>163</v>
      </c>
      <c r="J110" t="s">
        <v>163</v>
      </c>
      <c r="K110" t="s">
        <v>163</v>
      </c>
      <c r="L110" t="s">
        <v>163</v>
      </c>
      <c r="M110" t="s">
        <v>163</v>
      </c>
      <c r="N110" t="s">
        <v>163</v>
      </c>
      <c r="O110" t="s">
        <v>163</v>
      </c>
      <c r="P110" t="s">
        <v>163</v>
      </c>
    </row>
    <row r="111" spans="1:16">
      <c r="A111" t="s">
        <v>296</v>
      </c>
      <c r="B111" t="s">
        <v>119</v>
      </c>
      <c r="C111">
        <v>1500</v>
      </c>
      <c r="D111">
        <v>1500</v>
      </c>
      <c r="E111">
        <v>1500</v>
      </c>
      <c r="F111" t="s">
        <v>163</v>
      </c>
      <c r="H111" t="s">
        <v>163</v>
      </c>
      <c r="I111" t="s">
        <v>163</v>
      </c>
      <c r="J111" t="s">
        <v>163</v>
      </c>
      <c r="K111" t="s">
        <v>163</v>
      </c>
      <c r="L111" t="s">
        <v>163</v>
      </c>
      <c r="M111" t="s">
        <v>163</v>
      </c>
      <c r="N111" t="s">
        <v>163</v>
      </c>
      <c r="O111" t="s">
        <v>163</v>
      </c>
      <c r="P111" t="s">
        <v>163</v>
      </c>
    </row>
    <row r="112" spans="1:16">
      <c r="A112" t="s">
        <v>297</v>
      </c>
      <c r="B112" t="s">
        <v>432</v>
      </c>
      <c r="C112">
        <v>1000</v>
      </c>
      <c r="D112">
        <v>1000</v>
      </c>
      <c r="E112">
        <v>1000</v>
      </c>
      <c r="F112" t="s">
        <v>163</v>
      </c>
      <c r="H112" t="s">
        <v>163</v>
      </c>
      <c r="I112" t="s">
        <v>163</v>
      </c>
      <c r="J112" t="s">
        <v>163</v>
      </c>
      <c r="K112" t="s">
        <v>163</v>
      </c>
      <c r="L112" t="s">
        <v>163</v>
      </c>
      <c r="M112" t="s">
        <v>163</v>
      </c>
      <c r="N112" t="s">
        <v>163</v>
      </c>
      <c r="O112" t="s">
        <v>163</v>
      </c>
      <c r="P112" t="s">
        <v>163</v>
      </c>
    </row>
    <row r="113" spans="1:16">
      <c r="A113" t="s">
        <v>298</v>
      </c>
      <c r="B113" t="s">
        <v>299</v>
      </c>
      <c r="C113">
        <v>2850</v>
      </c>
      <c r="D113">
        <v>2850</v>
      </c>
      <c r="E113">
        <v>2850</v>
      </c>
      <c r="F113" t="s">
        <v>163</v>
      </c>
      <c r="H113" t="s">
        <v>163</v>
      </c>
      <c r="I113" t="s">
        <v>163</v>
      </c>
      <c r="J113" t="s">
        <v>163</v>
      </c>
      <c r="K113" t="s">
        <v>163</v>
      </c>
      <c r="L113" t="s">
        <v>163</v>
      </c>
      <c r="M113" t="s">
        <v>163</v>
      </c>
      <c r="N113" t="s">
        <v>163</v>
      </c>
      <c r="O113" t="s">
        <v>163</v>
      </c>
      <c r="P113" t="s">
        <v>163</v>
      </c>
    </row>
    <row r="114" spans="1:16">
      <c r="A114" t="s">
        <v>300</v>
      </c>
      <c r="B114" t="s">
        <v>433</v>
      </c>
      <c r="C114">
        <v>850</v>
      </c>
      <c r="D114">
        <v>850</v>
      </c>
      <c r="E114">
        <v>850</v>
      </c>
      <c r="F114" t="s">
        <v>163</v>
      </c>
      <c r="H114" t="s">
        <v>163</v>
      </c>
      <c r="I114" t="s">
        <v>163</v>
      </c>
      <c r="J114" t="s">
        <v>163</v>
      </c>
      <c r="K114" t="s">
        <v>163</v>
      </c>
      <c r="L114" t="s">
        <v>163</v>
      </c>
      <c r="M114" t="s">
        <v>163</v>
      </c>
      <c r="N114" t="s">
        <v>163</v>
      </c>
      <c r="O114" t="s">
        <v>163</v>
      </c>
      <c r="P114" t="s">
        <v>163</v>
      </c>
    </row>
    <row r="115" spans="1:16">
      <c r="A115" t="s">
        <v>301</v>
      </c>
      <c r="B115" t="s">
        <v>434</v>
      </c>
      <c r="C115">
        <v>375</v>
      </c>
      <c r="D115">
        <v>375</v>
      </c>
      <c r="E115">
        <v>375</v>
      </c>
      <c r="F115" t="s">
        <v>163</v>
      </c>
      <c r="H115" t="s">
        <v>163</v>
      </c>
      <c r="I115" t="s">
        <v>163</v>
      </c>
      <c r="J115" t="s">
        <v>163</v>
      </c>
      <c r="K115" t="s">
        <v>163</v>
      </c>
      <c r="L115" t="s">
        <v>163</v>
      </c>
      <c r="M115" t="s">
        <v>163</v>
      </c>
      <c r="N115" t="s">
        <v>163</v>
      </c>
      <c r="O115" t="s">
        <v>163</v>
      </c>
      <c r="P115" t="s">
        <v>163</v>
      </c>
    </row>
    <row r="116" spans="1:16">
      <c r="A116" t="s">
        <v>302</v>
      </c>
      <c r="B116" t="s">
        <v>435</v>
      </c>
      <c r="C116">
        <v>1400</v>
      </c>
      <c r="D116">
        <v>1400</v>
      </c>
      <c r="E116">
        <v>1400</v>
      </c>
      <c r="F116" t="s">
        <v>163</v>
      </c>
      <c r="H116" t="s">
        <v>163</v>
      </c>
      <c r="I116" t="s">
        <v>163</v>
      </c>
      <c r="J116" t="s">
        <v>163</v>
      </c>
      <c r="K116" t="s">
        <v>163</v>
      </c>
      <c r="L116" t="s">
        <v>163</v>
      </c>
      <c r="M116" t="s">
        <v>163</v>
      </c>
      <c r="N116" t="s">
        <v>163</v>
      </c>
      <c r="O116" t="s">
        <v>163</v>
      </c>
      <c r="P116" t="s">
        <v>163</v>
      </c>
    </row>
    <row r="117" spans="1:16">
      <c r="A117" t="s">
        <v>303</v>
      </c>
      <c r="B117" t="s">
        <v>436</v>
      </c>
      <c r="C117">
        <v>200</v>
      </c>
      <c r="D117">
        <v>200</v>
      </c>
      <c r="E117">
        <v>200</v>
      </c>
      <c r="F117" t="s">
        <v>163</v>
      </c>
      <c r="H117" t="s">
        <v>163</v>
      </c>
      <c r="I117" t="s">
        <v>163</v>
      </c>
      <c r="J117" t="s">
        <v>163</v>
      </c>
      <c r="K117" t="s">
        <v>163</v>
      </c>
      <c r="L117" t="s">
        <v>163</v>
      </c>
      <c r="M117" t="s">
        <v>163</v>
      </c>
      <c r="N117" t="s">
        <v>163</v>
      </c>
      <c r="O117" t="s">
        <v>163</v>
      </c>
      <c r="P117" t="s">
        <v>163</v>
      </c>
    </row>
    <row r="118" spans="1:16">
      <c r="A118" t="s">
        <v>304</v>
      </c>
      <c r="B118" t="s">
        <v>120</v>
      </c>
      <c r="C118">
        <v>100</v>
      </c>
      <c r="D118">
        <v>100</v>
      </c>
      <c r="E118">
        <v>100</v>
      </c>
      <c r="F118" t="s">
        <v>163</v>
      </c>
      <c r="H118" t="s">
        <v>163</v>
      </c>
      <c r="I118" t="s">
        <v>163</v>
      </c>
      <c r="J118" t="s">
        <v>163</v>
      </c>
      <c r="K118" t="s">
        <v>163</v>
      </c>
      <c r="L118" t="s">
        <v>163</v>
      </c>
      <c r="M118" t="s">
        <v>163</v>
      </c>
      <c r="N118" t="s">
        <v>163</v>
      </c>
      <c r="O118" t="s">
        <v>163</v>
      </c>
      <c r="P118" t="s">
        <v>163</v>
      </c>
    </row>
    <row r="119" spans="1:16">
      <c r="A119" t="s">
        <v>305</v>
      </c>
      <c r="B119" t="s">
        <v>437</v>
      </c>
      <c r="C119">
        <v>3000</v>
      </c>
      <c r="D119">
        <v>3000</v>
      </c>
      <c r="E119">
        <v>3000</v>
      </c>
      <c r="F119" t="s">
        <v>163</v>
      </c>
      <c r="H119" t="s">
        <v>163</v>
      </c>
      <c r="I119" t="s">
        <v>163</v>
      </c>
      <c r="J119" t="s">
        <v>163</v>
      </c>
      <c r="K119" t="s">
        <v>163</v>
      </c>
      <c r="L119" t="s">
        <v>163</v>
      </c>
      <c r="M119" t="s">
        <v>163</v>
      </c>
      <c r="N119" t="s">
        <v>163</v>
      </c>
      <c r="O119" t="s">
        <v>163</v>
      </c>
      <c r="P119" t="s">
        <v>163</v>
      </c>
    </row>
    <row r="120" spans="1:16">
      <c r="A120" t="s">
        <v>306</v>
      </c>
      <c r="B120" t="s">
        <v>307</v>
      </c>
      <c r="C120">
        <v>2500</v>
      </c>
      <c r="D120">
        <v>2500</v>
      </c>
      <c r="E120">
        <v>2500</v>
      </c>
      <c r="F120" t="s">
        <v>163</v>
      </c>
      <c r="H120" t="s">
        <v>163</v>
      </c>
      <c r="I120" t="s">
        <v>163</v>
      </c>
      <c r="J120" t="s">
        <v>163</v>
      </c>
      <c r="K120" t="s">
        <v>163</v>
      </c>
      <c r="L120" t="s">
        <v>163</v>
      </c>
      <c r="M120" t="s">
        <v>163</v>
      </c>
      <c r="N120" t="s">
        <v>163</v>
      </c>
      <c r="O120" t="s">
        <v>163</v>
      </c>
      <c r="P120" t="s">
        <v>163</v>
      </c>
    </row>
    <row r="121" spans="1:16">
      <c r="A121" t="s">
        <v>308</v>
      </c>
      <c r="B121" t="s">
        <v>309</v>
      </c>
      <c r="C121">
        <v>1100</v>
      </c>
      <c r="D121">
        <v>1100</v>
      </c>
      <c r="E121">
        <v>1100</v>
      </c>
      <c r="F121" t="s">
        <v>163</v>
      </c>
      <c r="H121" t="s">
        <v>163</v>
      </c>
      <c r="I121" t="s">
        <v>163</v>
      </c>
      <c r="J121" t="s">
        <v>163</v>
      </c>
      <c r="K121" t="s">
        <v>163</v>
      </c>
      <c r="L121" t="s">
        <v>163</v>
      </c>
      <c r="M121" t="s">
        <v>163</v>
      </c>
      <c r="N121" t="s">
        <v>163</v>
      </c>
      <c r="O121" t="s">
        <v>163</v>
      </c>
      <c r="P121" t="s">
        <v>163</v>
      </c>
    </row>
    <row r="122" spans="1:16">
      <c r="A122" t="s">
        <v>310</v>
      </c>
      <c r="B122" t="s">
        <v>438</v>
      </c>
      <c r="C122">
        <v>2300</v>
      </c>
      <c r="D122">
        <v>2300</v>
      </c>
      <c r="E122">
        <v>2300</v>
      </c>
      <c r="F122" t="s">
        <v>163</v>
      </c>
      <c r="H122" t="s">
        <v>163</v>
      </c>
      <c r="I122" t="s">
        <v>163</v>
      </c>
      <c r="J122" t="s">
        <v>163</v>
      </c>
      <c r="K122" t="s">
        <v>163</v>
      </c>
      <c r="L122" t="s">
        <v>163</v>
      </c>
      <c r="M122" t="s">
        <v>163</v>
      </c>
      <c r="N122" t="s">
        <v>163</v>
      </c>
      <c r="O122" t="s">
        <v>163</v>
      </c>
      <c r="P122" t="s">
        <v>163</v>
      </c>
    </row>
    <row r="123" spans="1:16">
      <c r="A123" t="s">
        <v>311</v>
      </c>
      <c r="B123" t="s">
        <v>439</v>
      </c>
      <c r="C123">
        <v>50</v>
      </c>
      <c r="D123">
        <v>50</v>
      </c>
      <c r="E123">
        <v>50</v>
      </c>
      <c r="F123" t="s">
        <v>163</v>
      </c>
      <c r="H123" t="s">
        <v>163</v>
      </c>
      <c r="I123" t="s">
        <v>163</v>
      </c>
      <c r="J123" t="s">
        <v>163</v>
      </c>
      <c r="K123" t="s">
        <v>163</v>
      </c>
      <c r="L123" t="s">
        <v>163</v>
      </c>
      <c r="M123" t="s">
        <v>163</v>
      </c>
      <c r="N123" t="s">
        <v>163</v>
      </c>
      <c r="O123" t="s">
        <v>163</v>
      </c>
      <c r="P123" t="s">
        <v>163</v>
      </c>
    </row>
    <row r="124" spans="1:16">
      <c r="A124" t="s">
        <v>312</v>
      </c>
      <c r="B124" t="s">
        <v>440</v>
      </c>
      <c r="C124">
        <v>200</v>
      </c>
      <c r="D124">
        <v>200</v>
      </c>
      <c r="E124">
        <v>200</v>
      </c>
      <c r="F124" t="s">
        <v>163</v>
      </c>
      <c r="H124" t="s">
        <v>163</v>
      </c>
      <c r="I124" t="s">
        <v>163</v>
      </c>
      <c r="J124" t="s">
        <v>163</v>
      </c>
      <c r="K124" t="s">
        <v>163</v>
      </c>
      <c r="L124" t="s">
        <v>163</v>
      </c>
      <c r="M124" t="s">
        <v>163</v>
      </c>
      <c r="N124" t="s">
        <v>163</v>
      </c>
      <c r="O124" t="s">
        <v>163</v>
      </c>
      <c r="P124" t="s">
        <v>163</v>
      </c>
    </row>
    <row r="125" spans="1:16">
      <c r="A125" t="s">
        <v>313</v>
      </c>
      <c r="B125" t="s">
        <v>441</v>
      </c>
      <c r="C125">
        <v>2200</v>
      </c>
      <c r="D125">
        <v>2200</v>
      </c>
      <c r="E125">
        <v>2200</v>
      </c>
      <c r="F125" t="s">
        <v>163</v>
      </c>
      <c r="H125" t="s">
        <v>163</v>
      </c>
      <c r="I125" t="s">
        <v>163</v>
      </c>
      <c r="J125" t="s">
        <v>163</v>
      </c>
      <c r="K125" t="s">
        <v>163</v>
      </c>
      <c r="L125" t="s">
        <v>163</v>
      </c>
      <c r="M125" t="s">
        <v>163</v>
      </c>
      <c r="N125" t="s">
        <v>163</v>
      </c>
      <c r="O125" t="s">
        <v>163</v>
      </c>
      <c r="P125" t="s">
        <v>163</v>
      </c>
    </row>
    <row r="126" spans="1:16">
      <c r="A126" t="s">
        <v>314</v>
      </c>
      <c r="B126" t="s">
        <v>442</v>
      </c>
      <c r="C126">
        <v>475</v>
      </c>
      <c r="D126">
        <v>475</v>
      </c>
      <c r="E126">
        <v>475</v>
      </c>
      <c r="F126" t="s">
        <v>163</v>
      </c>
      <c r="H126" t="s">
        <v>163</v>
      </c>
      <c r="I126" t="s">
        <v>163</v>
      </c>
      <c r="J126" t="s">
        <v>163</v>
      </c>
      <c r="K126" t="s">
        <v>163</v>
      </c>
      <c r="L126" t="s">
        <v>163</v>
      </c>
      <c r="M126" t="s">
        <v>163</v>
      </c>
      <c r="N126" t="s">
        <v>163</v>
      </c>
      <c r="O126" t="s">
        <v>163</v>
      </c>
      <c r="P126" t="s">
        <v>163</v>
      </c>
    </row>
    <row r="127" spans="1:16">
      <c r="A127" t="s">
        <v>315</v>
      </c>
      <c r="B127" t="s">
        <v>443</v>
      </c>
      <c r="C127">
        <v>1250</v>
      </c>
      <c r="D127">
        <v>1250</v>
      </c>
      <c r="E127">
        <v>1250</v>
      </c>
      <c r="F127" t="s">
        <v>163</v>
      </c>
      <c r="H127" t="s">
        <v>163</v>
      </c>
      <c r="I127" t="s">
        <v>163</v>
      </c>
      <c r="J127" t="s">
        <v>163</v>
      </c>
      <c r="K127" t="s">
        <v>163</v>
      </c>
      <c r="L127" t="s">
        <v>163</v>
      </c>
      <c r="M127" t="s">
        <v>163</v>
      </c>
      <c r="N127" t="s">
        <v>163</v>
      </c>
      <c r="O127" t="s">
        <v>163</v>
      </c>
      <c r="P127" t="s">
        <v>163</v>
      </c>
    </row>
    <row r="128" spans="1:16">
      <c r="A128" t="s">
        <v>316</v>
      </c>
      <c r="B128" t="s">
        <v>135</v>
      </c>
      <c r="C128">
        <v>125</v>
      </c>
      <c r="D128">
        <v>125</v>
      </c>
      <c r="E128">
        <v>125</v>
      </c>
      <c r="F128" t="s">
        <v>163</v>
      </c>
      <c r="H128" t="s">
        <v>163</v>
      </c>
      <c r="I128" t="s">
        <v>163</v>
      </c>
      <c r="J128" t="s">
        <v>163</v>
      </c>
      <c r="K128" t="s">
        <v>163</v>
      </c>
      <c r="L128" t="s">
        <v>163</v>
      </c>
      <c r="M128" t="s">
        <v>163</v>
      </c>
      <c r="N128" t="s">
        <v>163</v>
      </c>
      <c r="O128" t="s">
        <v>163</v>
      </c>
      <c r="P128" t="s">
        <v>163</v>
      </c>
    </row>
    <row r="129" spans="1:16">
      <c r="A129" t="s">
        <v>317</v>
      </c>
      <c r="B129" t="s">
        <v>444</v>
      </c>
      <c r="C129">
        <v>350</v>
      </c>
      <c r="D129">
        <v>350</v>
      </c>
      <c r="E129">
        <v>350</v>
      </c>
      <c r="F129" t="s">
        <v>163</v>
      </c>
      <c r="H129" t="s">
        <v>163</v>
      </c>
      <c r="I129" t="s">
        <v>163</v>
      </c>
      <c r="J129" t="s">
        <v>163</v>
      </c>
      <c r="K129" t="s">
        <v>163</v>
      </c>
      <c r="L129" t="s">
        <v>163</v>
      </c>
      <c r="M129" t="s">
        <v>163</v>
      </c>
      <c r="N129" t="s">
        <v>163</v>
      </c>
      <c r="O129" t="s">
        <v>163</v>
      </c>
      <c r="P129" t="s">
        <v>163</v>
      </c>
    </row>
    <row r="130" spans="1:16">
      <c r="A130" t="s">
        <v>318</v>
      </c>
      <c r="B130" t="s">
        <v>445</v>
      </c>
      <c r="C130">
        <v>22500</v>
      </c>
      <c r="D130">
        <v>22500</v>
      </c>
      <c r="E130">
        <v>22500</v>
      </c>
      <c r="F130" t="s">
        <v>163</v>
      </c>
      <c r="H130" t="s">
        <v>163</v>
      </c>
      <c r="I130" t="s">
        <v>163</v>
      </c>
      <c r="J130" t="s">
        <v>163</v>
      </c>
      <c r="K130" t="s">
        <v>163</v>
      </c>
      <c r="L130" t="s">
        <v>163</v>
      </c>
      <c r="M130" t="s">
        <v>163</v>
      </c>
      <c r="N130" t="s">
        <v>163</v>
      </c>
      <c r="O130" t="s">
        <v>163</v>
      </c>
      <c r="P130" t="s">
        <v>163</v>
      </c>
    </row>
    <row r="131" spans="1:16">
      <c r="A131" t="s">
        <v>319</v>
      </c>
      <c r="B131" t="s">
        <v>446</v>
      </c>
      <c r="C131">
        <v>275</v>
      </c>
      <c r="D131">
        <v>275</v>
      </c>
      <c r="E131">
        <v>275</v>
      </c>
      <c r="F131" t="s">
        <v>163</v>
      </c>
      <c r="H131" t="s">
        <v>163</v>
      </c>
      <c r="I131" t="s">
        <v>163</v>
      </c>
      <c r="J131" t="s">
        <v>163</v>
      </c>
      <c r="K131" t="s">
        <v>163</v>
      </c>
      <c r="L131" t="s">
        <v>163</v>
      </c>
      <c r="M131" t="s">
        <v>163</v>
      </c>
      <c r="N131" t="s">
        <v>163</v>
      </c>
      <c r="O131" t="s">
        <v>163</v>
      </c>
      <c r="P131" t="s">
        <v>163</v>
      </c>
    </row>
    <row r="132" spans="1:16">
      <c r="A132" t="s">
        <v>320</v>
      </c>
      <c r="B132" t="s">
        <v>29</v>
      </c>
      <c r="C132">
        <v>6200</v>
      </c>
      <c r="D132">
        <v>6200</v>
      </c>
      <c r="E132">
        <v>6200</v>
      </c>
      <c r="F132" t="s">
        <v>163</v>
      </c>
      <c r="H132" t="s">
        <v>163</v>
      </c>
      <c r="I132" t="s">
        <v>163</v>
      </c>
      <c r="J132" t="s">
        <v>163</v>
      </c>
      <c r="K132" t="s">
        <v>163</v>
      </c>
      <c r="L132" t="s">
        <v>163</v>
      </c>
      <c r="M132" t="s">
        <v>163</v>
      </c>
      <c r="N132" t="s">
        <v>163</v>
      </c>
      <c r="O132" t="s">
        <v>163</v>
      </c>
      <c r="P132" t="s">
        <v>163</v>
      </c>
    </row>
    <row r="133" spans="1:16">
      <c r="A133" t="s">
        <v>321</v>
      </c>
      <c r="B133" t="s">
        <v>447</v>
      </c>
      <c r="C133">
        <v>1375</v>
      </c>
      <c r="D133">
        <v>1375</v>
      </c>
      <c r="E133">
        <v>1375</v>
      </c>
      <c r="F133" t="s">
        <v>163</v>
      </c>
      <c r="H133" t="s">
        <v>163</v>
      </c>
      <c r="I133" t="s">
        <v>163</v>
      </c>
      <c r="J133" t="s">
        <v>163</v>
      </c>
      <c r="K133" t="s">
        <v>163</v>
      </c>
      <c r="L133" t="s">
        <v>163</v>
      </c>
      <c r="M133" t="s">
        <v>163</v>
      </c>
      <c r="N133" t="s">
        <v>163</v>
      </c>
      <c r="O133" t="s">
        <v>163</v>
      </c>
      <c r="P133" t="s">
        <v>163</v>
      </c>
    </row>
    <row r="134" spans="1:16">
      <c r="A134" t="s">
        <v>322</v>
      </c>
      <c r="B134" t="s">
        <v>448</v>
      </c>
      <c r="C134">
        <v>6000</v>
      </c>
      <c r="D134">
        <v>6000</v>
      </c>
      <c r="E134">
        <v>6000</v>
      </c>
      <c r="F134" t="s">
        <v>163</v>
      </c>
      <c r="H134" t="s">
        <v>163</v>
      </c>
      <c r="I134" t="s">
        <v>163</v>
      </c>
      <c r="J134" t="s">
        <v>163</v>
      </c>
      <c r="K134" t="s">
        <v>163</v>
      </c>
      <c r="L134" t="s">
        <v>163</v>
      </c>
      <c r="M134" t="s">
        <v>163</v>
      </c>
      <c r="N134" t="s">
        <v>163</v>
      </c>
      <c r="O134" t="s">
        <v>163</v>
      </c>
      <c r="P134" t="s">
        <v>163</v>
      </c>
    </row>
    <row r="135" spans="1:16">
      <c r="A135" t="s">
        <v>323</v>
      </c>
      <c r="B135" t="s">
        <v>449</v>
      </c>
      <c r="C135">
        <v>1600</v>
      </c>
      <c r="D135">
        <v>1600</v>
      </c>
      <c r="E135">
        <v>1600</v>
      </c>
      <c r="F135" t="s">
        <v>163</v>
      </c>
      <c r="H135" t="s">
        <v>163</v>
      </c>
      <c r="I135" t="s">
        <v>163</v>
      </c>
      <c r="J135" t="s">
        <v>163</v>
      </c>
      <c r="K135" t="s">
        <v>163</v>
      </c>
      <c r="L135" t="s">
        <v>163</v>
      </c>
      <c r="M135" t="s">
        <v>163</v>
      </c>
      <c r="N135" t="s">
        <v>163</v>
      </c>
      <c r="O135" t="s">
        <v>163</v>
      </c>
      <c r="P135" t="s">
        <v>163</v>
      </c>
    </row>
    <row r="136" spans="1:16">
      <c r="A136" t="s">
        <v>324</v>
      </c>
      <c r="B136" t="s">
        <v>450</v>
      </c>
      <c r="C136">
        <v>25</v>
      </c>
      <c r="D136">
        <v>25</v>
      </c>
      <c r="E136">
        <v>25</v>
      </c>
      <c r="F136" t="s">
        <v>163</v>
      </c>
      <c r="H136" t="s">
        <v>163</v>
      </c>
      <c r="I136" t="s">
        <v>163</v>
      </c>
      <c r="J136" t="s">
        <v>163</v>
      </c>
      <c r="K136" t="s">
        <v>163</v>
      </c>
      <c r="L136" t="s">
        <v>163</v>
      </c>
      <c r="M136" t="s">
        <v>163</v>
      </c>
      <c r="N136" t="s">
        <v>163</v>
      </c>
      <c r="O136" t="s">
        <v>163</v>
      </c>
      <c r="P136" t="s">
        <v>163</v>
      </c>
    </row>
    <row r="137" spans="1:16">
      <c r="A137" t="s">
        <v>325</v>
      </c>
      <c r="B137" t="s">
        <v>451</v>
      </c>
      <c r="C137">
        <v>675</v>
      </c>
      <c r="D137">
        <v>675</v>
      </c>
      <c r="E137">
        <v>675</v>
      </c>
      <c r="F137" t="s">
        <v>163</v>
      </c>
      <c r="H137" t="s">
        <v>163</v>
      </c>
      <c r="I137" t="s">
        <v>163</v>
      </c>
      <c r="J137" t="s">
        <v>163</v>
      </c>
      <c r="K137" t="s">
        <v>163</v>
      </c>
      <c r="L137" t="s">
        <v>163</v>
      </c>
      <c r="M137" t="s">
        <v>163</v>
      </c>
      <c r="N137" t="s">
        <v>163</v>
      </c>
      <c r="O137" t="s">
        <v>163</v>
      </c>
      <c r="P137" t="s">
        <v>163</v>
      </c>
    </row>
    <row r="138" spans="1:16">
      <c r="A138" t="s">
        <v>326</v>
      </c>
      <c r="B138" t="s">
        <v>141</v>
      </c>
      <c r="C138">
        <v>6750</v>
      </c>
      <c r="D138">
        <v>6750</v>
      </c>
      <c r="E138">
        <v>6750</v>
      </c>
      <c r="F138" t="s">
        <v>163</v>
      </c>
      <c r="H138" t="s">
        <v>163</v>
      </c>
      <c r="I138" t="s">
        <v>163</v>
      </c>
      <c r="J138" t="s">
        <v>163</v>
      </c>
      <c r="K138" t="s">
        <v>163</v>
      </c>
      <c r="L138" t="s">
        <v>163</v>
      </c>
      <c r="M138" t="s">
        <v>163</v>
      </c>
      <c r="N138" t="s">
        <v>163</v>
      </c>
      <c r="O138" t="s">
        <v>163</v>
      </c>
      <c r="P138" t="s">
        <v>163</v>
      </c>
    </row>
    <row r="139" spans="1:16">
      <c r="A139" t="s">
        <v>327</v>
      </c>
      <c r="B139" t="s">
        <v>452</v>
      </c>
      <c r="C139">
        <v>16000</v>
      </c>
      <c r="D139">
        <v>16000</v>
      </c>
      <c r="E139">
        <v>16000</v>
      </c>
      <c r="F139" t="s">
        <v>163</v>
      </c>
      <c r="H139" t="s">
        <v>163</v>
      </c>
      <c r="I139" t="s">
        <v>163</v>
      </c>
      <c r="J139" t="s">
        <v>163</v>
      </c>
      <c r="K139" t="s">
        <v>163</v>
      </c>
      <c r="L139" t="s">
        <v>163</v>
      </c>
      <c r="M139" t="s">
        <v>163</v>
      </c>
      <c r="N139" t="s">
        <v>163</v>
      </c>
      <c r="O139" t="s">
        <v>163</v>
      </c>
      <c r="P139" t="s">
        <v>163</v>
      </c>
    </row>
    <row r="140" spans="1:16">
      <c r="A140" t="s">
        <v>328</v>
      </c>
      <c r="B140" t="s">
        <v>453</v>
      </c>
      <c r="C140">
        <v>725</v>
      </c>
      <c r="D140">
        <v>725</v>
      </c>
      <c r="E140">
        <v>725</v>
      </c>
      <c r="F140" t="s">
        <v>163</v>
      </c>
      <c r="H140" t="s">
        <v>163</v>
      </c>
      <c r="I140" t="s">
        <v>163</v>
      </c>
      <c r="J140" t="s">
        <v>163</v>
      </c>
      <c r="K140" t="s">
        <v>163</v>
      </c>
      <c r="L140" t="s">
        <v>163</v>
      </c>
      <c r="M140" t="s">
        <v>163</v>
      </c>
      <c r="N140" t="s">
        <v>163</v>
      </c>
      <c r="O140" t="s">
        <v>163</v>
      </c>
      <c r="P140" t="s">
        <v>163</v>
      </c>
    </row>
    <row r="141" spans="1:16">
      <c r="A141" t="s">
        <v>329</v>
      </c>
      <c r="B141" t="s">
        <v>330</v>
      </c>
      <c r="C141">
        <v>400</v>
      </c>
      <c r="D141">
        <v>400</v>
      </c>
      <c r="E141">
        <v>400</v>
      </c>
      <c r="F141" t="s">
        <v>163</v>
      </c>
      <c r="H141" t="s">
        <v>163</v>
      </c>
      <c r="I141" t="s">
        <v>163</v>
      </c>
      <c r="J141" t="s">
        <v>163</v>
      </c>
      <c r="K141" t="s">
        <v>163</v>
      </c>
      <c r="L141" t="s">
        <v>163</v>
      </c>
      <c r="M141" t="s">
        <v>163</v>
      </c>
      <c r="N141" t="s">
        <v>163</v>
      </c>
      <c r="O141" t="s">
        <v>163</v>
      </c>
      <c r="P141" t="s">
        <v>163</v>
      </c>
    </row>
    <row r="142" spans="1:16">
      <c r="A142" t="s">
        <v>331</v>
      </c>
      <c r="B142" t="s">
        <v>332</v>
      </c>
      <c r="C142">
        <v>1350</v>
      </c>
      <c r="D142">
        <v>1350</v>
      </c>
      <c r="E142">
        <v>1350</v>
      </c>
      <c r="F142" t="s">
        <v>163</v>
      </c>
      <c r="H142" t="s">
        <v>163</v>
      </c>
      <c r="I142" t="s">
        <v>163</v>
      </c>
      <c r="J142" t="s">
        <v>163</v>
      </c>
      <c r="K142" t="s">
        <v>163</v>
      </c>
      <c r="L142" t="s">
        <v>163</v>
      </c>
      <c r="M142" t="s">
        <v>163</v>
      </c>
      <c r="N142" t="s">
        <v>163</v>
      </c>
      <c r="O142" t="s">
        <v>163</v>
      </c>
      <c r="P142" t="s">
        <v>163</v>
      </c>
    </row>
    <row r="143" spans="1:16">
      <c r="A143" t="s">
        <v>333</v>
      </c>
      <c r="B143" t="s">
        <v>334</v>
      </c>
      <c r="C143">
        <v>250</v>
      </c>
      <c r="D143">
        <v>250</v>
      </c>
      <c r="E143">
        <v>250</v>
      </c>
      <c r="F143" t="s">
        <v>163</v>
      </c>
      <c r="H143" t="s">
        <v>163</v>
      </c>
      <c r="I143" t="s">
        <v>163</v>
      </c>
      <c r="J143" t="s">
        <v>163</v>
      </c>
      <c r="K143" t="s">
        <v>163</v>
      </c>
      <c r="L143" t="s">
        <v>163</v>
      </c>
      <c r="M143" t="s">
        <v>163</v>
      </c>
      <c r="N143" t="s">
        <v>163</v>
      </c>
      <c r="O143" t="s">
        <v>163</v>
      </c>
      <c r="P143" t="s">
        <v>163</v>
      </c>
    </row>
    <row r="144" spans="1:16">
      <c r="A144" t="s">
        <v>335</v>
      </c>
      <c r="B144" t="s">
        <v>454</v>
      </c>
      <c r="C144">
        <v>700</v>
      </c>
      <c r="D144">
        <v>700</v>
      </c>
      <c r="E144">
        <v>700</v>
      </c>
      <c r="F144" t="s">
        <v>163</v>
      </c>
      <c r="H144" t="s">
        <v>163</v>
      </c>
      <c r="I144" t="s">
        <v>163</v>
      </c>
      <c r="J144" t="s">
        <v>163</v>
      </c>
      <c r="K144" t="s">
        <v>163</v>
      </c>
      <c r="L144" t="s">
        <v>163</v>
      </c>
      <c r="M144" t="s">
        <v>163</v>
      </c>
      <c r="N144" t="s">
        <v>163</v>
      </c>
      <c r="O144" t="s">
        <v>163</v>
      </c>
      <c r="P144" t="s">
        <v>163</v>
      </c>
    </row>
    <row r="145" spans="1:16">
      <c r="A145" t="s">
        <v>336</v>
      </c>
      <c r="B145" t="s">
        <v>455</v>
      </c>
      <c r="C145">
        <v>500</v>
      </c>
      <c r="D145">
        <v>500</v>
      </c>
      <c r="E145">
        <v>500</v>
      </c>
      <c r="F145" t="s">
        <v>163</v>
      </c>
      <c r="H145" t="s">
        <v>163</v>
      </c>
      <c r="I145" t="s">
        <v>163</v>
      </c>
      <c r="J145" t="s">
        <v>163</v>
      </c>
      <c r="K145" t="s">
        <v>163</v>
      </c>
      <c r="L145" t="s">
        <v>163</v>
      </c>
      <c r="M145" t="s">
        <v>163</v>
      </c>
      <c r="N145" t="s">
        <v>163</v>
      </c>
      <c r="O145" t="s">
        <v>163</v>
      </c>
      <c r="P145" t="s">
        <v>163</v>
      </c>
    </row>
    <row r="146" spans="1:16">
      <c r="A146" t="s">
        <v>337</v>
      </c>
      <c r="B146" t="s">
        <v>338</v>
      </c>
      <c r="C146">
        <v>1500</v>
      </c>
      <c r="D146">
        <v>1500</v>
      </c>
      <c r="E146">
        <v>1500</v>
      </c>
      <c r="F146" t="s">
        <v>163</v>
      </c>
      <c r="H146" t="s">
        <v>163</v>
      </c>
      <c r="I146" t="s">
        <v>163</v>
      </c>
      <c r="J146" t="s">
        <v>163</v>
      </c>
      <c r="K146" t="s">
        <v>163</v>
      </c>
      <c r="L146" t="s">
        <v>163</v>
      </c>
      <c r="M146" t="s">
        <v>163</v>
      </c>
      <c r="N146" t="s">
        <v>163</v>
      </c>
      <c r="O146" t="s">
        <v>163</v>
      </c>
      <c r="P146" t="s">
        <v>163</v>
      </c>
    </row>
    <row r="147" spans="1:16">
      <c r="A147" t="s">
        <v>339</v>
      </c>
      <c r="B147" t="s">
        <v>456</v>
      </c>
      <c r="C147">
        <v>1563</v>
      </c>
      <c r="D147">
        <v>1563</v>
      </c>
      <c r="E147">
        <v>1563</v>
      </c>
      <c r="F147" t="s">
        <v>163</v>
      </c>
      <c r="H147" t="s">
        <v>163</v>
      </c>
      <c r="I147" t="s">
        <v>163</v>
      </c>
      <c r="J147" t="s">
        <v>163</v>
      </c>
      <c r="K147" t="s">
        <v>163</v>
      </c>
      <c r="L147" t="s">
        <v>163</v>
      </c>
      <c r="M147" t="s">
        <v>163</v>
      </c>
      <c r="N147" t="s">
        <v>163</v>
      </c>
      <c r="O147" t="s">
        <v>163</v>
      </c>
      <c r="P147" t="s">
        <v>163</v>
      </c>
    </row>
    <row r="148" spans="1:16">
      <c r="A148" t="s">
        <v>340</v>
      </c>
      <c r="B148" t="s">
        <v>457</v>
      </c>
      <c r="C148">
        <v>1000</v>
      </c>
      <c r="D148">
        <v>1000</v>
      </c>
      <c r="E148">
        <v>1000</v>
      </c>
      <c r="F148" t="s">
        <v>163</v>
      </c>
      <c r="H148" t="s">
        <v>163</v>
      </c>
      <c r="I148" t="s">
        <v>163</v>
      </c>
      <c r="J148" t="s">
        <v>163</v>
      </c>
      <c r="K148" t="s">
        <v>163</v>
      </c>
      <c r="L148" t="s">
        <v>163</v>
      </c>
      <c r="M148" t="s">
        <v>163</v>
      </c>
      <c r="N148" t="s">
        <v>163</v>
      </c>
      <c r="O148" t="s">
        <v>163</v>
      </c>
      <c r="P148" t="s">
        <v>163</v>
      </c>
    </row>
    <row r="149" spans="1:16">
      <c r="A149" t="s">
        <v>341</v>
      </c>
      <c r="B149" t="s">
        <v>458</v>
      </c>
      <c r="C149">
        <v>500</v>
      </c>
      <c r="D149">
        <v>500</v>
      </c>
      <c r="E149">
        <v>500</v>
      </c>
      <c r="F149" t="s">
        <v>163</v>
      </c>
      <c r="H149" t="s">
        <v>163</v>
      </c>
      <c r="I149" t="s">
        <v>163</v>
      </c>
      <c r="J149" t="s">
        <v>163</v>
      </c>
      <c r="K149" t="s">
        <v>163</v>
      </c>
      <c r="L149" t="s">
        <v>163</v>
      </c>
      <c r="M149" t="s">
        <v>163</v>
      </c>
      <c r="N149" t="s">
        <v>163</v>
      </c>
      <c r="O149" t="s">
        <v>163</v>
      </c>
      <c r="P149" t="s">
        <v>163</v>
      </c>
    </row>
    <row r="150" spans="1:16">
      <c r="A150" t="s">
        <v>342</v>
      </c>
      <c r="B150" t="s">
        <v>343</v>
      </c>
      <c r="C150">
        <v>2800</v>
      </c>
      <c r="D150">
        <v>2800</v>
      </c>
      <c r="E150">
        <v>2800</v>
      </c>
      <c r="F150" t="s">
        <v>163</v>
      </c>
      <c r="H150" t="s">
        <v>163</v>
      </c>
      <c r="I150" t="s">
        <v>163</v>
      </c>
      <c r="J150" t="s">
        <v>163</v>
      </c>
      <c r="K150" t="s">
        <v>163</v>
      </c>
      <c r="L150" t="s">
        <v>163</v>
      </c>
      <c r="M150" t="s">
        <v>163</v>
      </c>
      <c r="N150" t="s">
        <v>163</v>
      </c>
      <c r="O150" t="s">
        <v>163</v>
      </c>
      <c r="P150" t="s">
        <v>163</v>
      </c>
    </row>
    <row r="151" spans="1:16">
      <c r="A151" t="s">
        <v>344</v>
      </c>
      <c r="B151" t="s">
        <v>117</v>
      </c>
      <c r="C151">
        <v>400</v>
      </c>
      <c r="D151">
        <v>400</v>
      </c>
      <c r="E151">
        <v>400</v>
      </c>
      <c r="F151" t="s">
        <v>163</v>
      </c>
      <c r="H151" t="s">
        <v>163</v>
      </c>
      <c r="I151" t="s">
        <v>163</v>
      </c>
      <c r="J151" t="s">
        <v>163</v>
      </c>
      <c r="K151" t="s">
        <v>163</v>
      </c>
      <c r="L151" t="s">
        <v>163</v>
      </c>
      <c r="M151" t="s">
        <v>163</v>
      </c>
      <c r="N151" t="s">
        <v>163</v>
      </c>
      <c r="O151" t="s">
        <v>163</v>
      </c>
      <c r="P151" t="s">
        <v>163</v>
      </c>
    </row>
    <row r="152" spans="1:16">
      <c r="A152" t="s">
        <v>345</v>
      </c>
      <c r="B152" t="s">
        <v>459</v>
      </c>
      <c r="C152">
        <v>8924</v>
      </c>
      <c r="D152">
        <v>8924</v>
      </c>
      <c r="E152">
        <v>8924</v>
      </c>
      <c r="F152" t="s">
        <v>163</v>
      </c>
      <c r="H152" t="s">
        <v>163</v>
      </c>
      <c r="I152" t="s">
        <v>163</v>
      </c>
      <c r="J152" t="s">
        <v>163</v>
      </c>
      <c r="K152" t="s">
        <v>163</v>
      </c>
      <c r="L152" t="s">
        <v>163</v>
      </c>
      <c r="M152" t="s">
        <v>163</v>
      </c>
      <c r="N152" t="s">
        <v>163</v>
      </c>
      <c r="O152" t="s">
        <v>163</v>
      </c>
      <c r="P152" t="s">
        <v>163</v>
      </c>
    </row>
    <row r="153" spans="1:16">
      <c r="A153" t="s">
        <v>346</v>
      </c>
      <c r="B153" t="s">
        <v>460</v>
      </c>
      <c r="C153">
        <v>700</v>
      </c>
      <c r="D153">
        <v>700</v>
      </c>
      <c r="E153">
        <v>700</v>
      </c>
      <c r="F153" t="s">
        <v>163</v>
      </c>
      <c r="H153" t="s">
        <v>163</v>
      </c>
      <c r="I153" t="s">
        <v>163</v>
      </c>
      <c r="J153" t="s">
        <v>163</v>
      </c>
      <c r="K153" t="s">
        <v>163</v>
      </c>
      <c r="L153" t="s">
        <v>163</v>
      </c>
      <c r="M153" t="s">
        <v>163</v>
      </c>
      <c r="N153" t="s">
        <v>163</v>
      </c>
      <c r="O153" t="s">
        <v>163</v>
      </c>
      <c r="P153" t="s">
        <v>163</v>
      </c>
    </row>
    <row r="154" spans="1:16">
      <c r="A154" t="s">
        <v>347</v>
      </c>
      <c r="B154" t="s">
        <v>461</v>
      </c>
      <c r="C154">
        <v>3600</v>
      </c>
      <c r="D154">
        <v>3600</v>
      </c>
      <c r="E154">
        <v>3600</v>
      </c>
      <c r="F154" t="s">
        <v>163</v>
      </c>
      <c r="H154" t="s">
        <v>163</v>
      </c>
      <c r="I154" t="s">
        <v>163</v>
      </c>
      <c r="J154" t="s">
        <v>163</v>
      </c>
      <c r="K154" t="s">
        <v>163</v>
      </c>
      <c r="L154" t="s">
        <v>163</v>
      </c>
      <c r="M154" t="s">
        <v>163</v>
      </c>
      <c r="N154" t="s">
        <v>163</v>
      </c>
      <c r="O154" t="s">
        <v>163</v>
      </c>
      <c r="P154" t="s">
        <v>163</v>
      </c>
    </row>
    <row r="155" spans="1:16">
      <c r="A155" t="s">
        <v>348</v>
      </c>
      <c r="B155" t="s">
        <v>462</v>
      </c>
      <c r="C155">
        <v>325</v>
      </c>
      <c r="D155">
        <v>325</v>
      </c>
      <c r="E155">
        <v>325</v>
      </c>
      <c r="F155" t="s">
        <v>163</v>
      </c>
      <c r="H155" t="s">
        <v>163</v>
      </c>
      <c r="I155" t="s">
        <v>163</v>
      </c>
      <c r="J155" t="s">
        <v>163</v>
      </c>
      <c r="K155" t="s">
        <v>163</v>
      </c>
      <c r="L155" t="s">
        <v>163</v>
      </c>
      <c r="M155" t="s">
        <v>163</v>
      </c>
      <c r="N155" t="s">
        <v>163</v>
      </c>
      <c r="O155" t="s">
        <v>163</v>
      </c>
      <c r="P155" t="s">
        <v>163</v>
      </c>
    </row>
    <row r="156" spans="1:16">
      <c r="A156" t="s">
        <v>349</v>
      </c>
      <c r="B156" t="s">
        <v>463</v>
      </c>
      <c r="C156">
        <v>3000</v>
      </c>
      <c r="D156">
        <v>3000</v>
      </c>
      <c r="E156">
        <v>3000</v>
      </c>
      <c r="F156" t="s">
        <v>163</v>
      </c>
      <c r="H156" t="s">
        <v>163</v>
      </c>
      <c r="I156" t="s">
        <v>163</v>
      </c>
      <c r="J156" t="s">
        <v>163</v>
      </c>
      <c r="K156" t="s">
        <v>163</v>
      </c>
      <c r="L156" t="s">
        <v>163</v>
      </c>
      <c r="M156" t="s">
        <v>163</v>
      </c>
      <c r="N156" t="s">
        <v>163</v>
      </c>
      <c r="O156" t="s">
        <v>163</v>
      </c>
      <c r="P156" t="s">
        <v>163</v>
      </c>
    </row>
    <row r="157" spans="1:16">
      <c r="A157" t="s">
        <v>350</v>
      </c>
      <c r="B157" t="s">
        <v>464</v>
      </c>
      <c r="C157">
        <v>407</v>
      </c>
      <c r="D157">
        <v>407</v>
      </c>
      <c r="E157">
        <v>407</v>
      </c>
      <c r="F157" t="s">
        <v>163</v>
      </c>
      <c r="H157" t="s">
        <v>163</v>
      </c>
      <c r="I157" t="s">
        <v>163</v>
      </c>
      <c r="J157" t="s">
        <v>163</v>
      </c>
      <c r="K157" t="s">
        <v>163</v>
      </c>
      <c r="L157" t="s">
        <v>163</v>
      </c>
      <c r="M157" t="s">
        <v>163</v>
      </c>
      <c r="N157" t="s">
        <v>163</v>
      </c>
      <c r="O157" t="s">
        <v>163</v>
      </c>
      <c r="P157" t="s">
        <v>163</v>
      </c>
    </row>
    <row r="158" spans="1:16">
      <c r="A158" t="s">
        <v>351</v>
      </c>
      <c r="B158" t="s">
        <v>465</v>
      </c>
      <c r="C158">
        <v>275</v>
      </c>
      <c r="D158">
        <v>275</v>
      </c>
      <c r="E158">
        <v>275</v>
      </c>
      <c r="F158" t="s">
        <v>163</v>
      </c>
      <c r="H158" t="s">
        <v>163</v>
      </c>
      <c r="I158" t="s">
        <v>163</v>
      </c>
      <c r="J158" t="s">
        <v>163</v>
      </c>
      <c r="K158" t="s">
        <v>163</v>
      </c>
      <c r="L158" t="s">
        <v>163</v>
      </c>
      <c r="M158" t="s">
        <v>163</v>
      </c>
      <c r="N158" t="s">
        <v>163</v>
      </c>
      <c r="O158" t="s">
        <v>163</v>
      </c>
      <c r="P158" t="s">
        <v>163</v>
      </c>
    </row>
    <row r="159" spans="1:16">
      <c r="A159" t="s">
        <v>352</v>
      </c>
      <c r="B159" t="s">
        <v>466</v>
      </c>
      <c r="C159">
        <v>1600</v>
      </c>
      <c r="D159">
        <v>1600</v>
      </c>
      <c r="E159">
        <v>1600</v>
      </c>
      <c r="F159" t="s">
        <v>163</v>
      </c>
      <c r="H159" t="s">
        <v>163</v>
      </c>
      <c r="I159" t="s">
        <v>163</v>
      </c>
      <c r="J159" t="s">
        <v>163</v>
      </c>
      <c r="K159" t="s">
        <v>163</v>
      </c>
      <c r="L159" t="s">
        <v>163</v>
      </c>
      <c r="M159" t="s">
        <v>163</v>
      </c>
      <c r="N159" t="s">
        <v>163</v>
      </c>
      <c r="O159" t="s">
        <v>163</v>
      </c>
      <c r="P159" t="s">
        <v>163</v>
      </c>
    </row>
    <row r="160" spans="1:16">
      <c r="A160" t="s">
        <v>353</v>
      </c>
      <c r="B160" t="s">
        <v>467</v>
      </c>
      <c r="C160">
        <v>200</v>
      </c>
      <c r="D160">
        <v>200</v>
      </c>
      <c r="E160">
        <v>200</v>
      </c>
      <c r="F160" t="s">
        <v>163</v>
      </c>
      <c r="H160" t="s">
        <v>163</v>
      </c>
      <c r="I160" t="s">
        <v>163</v>
      </c>
      <c r="J160" t="s">
        <v>163</v>
      </c>
      <c r="K160" t="s">
        <v>163</v>
      </c>
      <c r="L160" t="s">
        <v>163</v>
      </c>
      <c r="M160" t="s">
        <v>163</v>
      </c>
      <c r="N160" t="s">
        <v>163</v>
      </c>
      <c r="O160" t="s">
        <v>163</v>
      </c>
      <c r="P160" t="s">
        <v>163</v>
      </c>
    </row>
    <row r="161" spans="1:16">
      <c r="A161" t="s">
        <v>354</v>
      </c>
      <c r="B161" t="s">
        <v>468</v>
      </c>
      <c r="C161">
        <v>6100</v>
      </c>
      <c r="D161">
        <v>6100</v>
      </c>
      <c r="E161">
        <v>6100</v>
      </c>
      <c r="F161" t="s">
        <v>163</v>
      </c>
      <c r="H161" t="s">
        <v>163</v>
      </c>
      <c r="I161" t="s">
        <v>163</v>
      </c>
      <c r="J161" t="s">
        <v>163</v>
      </c>
      <c r="K161" t="s">
        <v>163</v>
      </c>
      <c r="L161" t="s">
        <v>163</v>
      </c>
      <c r="M161" t="s">
        <v>163</v>
      </c>
      <c r="N161" t="s">
        <v>163</v>
      </c>
      <c r="O161" t="s">
        <v>163</v>
      </c>
      <c r="P161" t="s">
        <v>163</v>
      </c>
    </row>
    <row r="162" spans="1:16">
      <c r="A162" t="s">
        <v>355</v>
      </c>
      <c r="B162" t="s">
        <v>356</v>
      </c>
      <c r="C162">
        <v>3500</v>
      </c>
      <c r="D162">
        <v>3500</v>
      </c>
      <c r="E162">
        <v>3500</v>
      </c>
      <c r="F162" t="s">
        <v>163</v>
      </c>
      <c r="H162" t="s">
        <v>163</v>
      </c>
      <c r="I162" t="s">
        <v>163</v>
      </c>
      <c r="J162" t="s">
        <v>163</v>
      </c>
      <c r="K162" t="s">
        <v>163</v>
      </c>
      <c r="L162" t="s">
        <v>163</v>
      </c>
      <c r="M162" t="s">
        <v>163</v>
      </c>
      <c r="N162" t="s">
        <v>163</v>
      </c>
      <c r="O162" t="s">
        <v>163</v>
      </c>
      <c r="P162" t="s">
        <v>163</v>
      </c>
    </row>
    <row r="163" spans="1:16">
      <c r="A163" t="s">
        <v>357</v>
      </c>
      <c r="B163" t="s">
        <v>469</v>
      </c>
      <c r="C163">
        <v>30</v>
      </c>
      <c r="D163">
        <v>30</v>
      </c>
      <c r="E163">
        <v>30</v>
      </c>
      <c r="F163" t="s">
        <v>163</v>
      </c>
      <c r="H163" t="s">
        <v>163</v>
      </c>
      <c r="I163" t="s">
        <v>163</v>
      </c>
      <c r="J163" t="s">
        <v>163</v>
      </c>
      <c r="K163" t="s">
        <v>163</v>
      </c>
      <c r="L163" t="s">
        <v>163</v>
      </c>
      <c r="M163" t="s">
        <v>163</v>
      </c>
      <c r="N163" t="s">
        <v>163</v>
      </c>
      <c r="O163" t="s">
        <v>163</v>
      </c>
      <c r="P163" t="s">
        <v>163</v>
      </c>
    </row>
    <row r="164" spans="1:16">
      <c r="A164" t="s">
        <v>358</v>
      </c>
      <c r="B164" t="s">
        <v>470</v>
      </c>
      <c r="C164">
        <v>850</v>
      </c>
      <c r="D164">
        <v>850</v>
      </c>
      <c r="E164">
        <v>850</v>
      </c>
      <c r="F164" t="s">
        <v>163</v>
      </c>
      <c r="H164" t="s">
        <v>163</v>
      </c>
      <c r="I164" t="s">
        <v>163</v>
      </c>
      <c r="J164" t="s">
        <v>163</v>
      </c>
      <c r="K164" t="s">
        <v>163</v>
      </c>
      <c r="L164" t="s">
        <v>163</v>
      </c>
      <c r="M164" t="s">
        <v>163</v>
      </c>
      <c r="N164" t="s">
        <v>163</v>
      </c>
      <c r="O164" t="s">
        <v>163</v>
      </c>
      <c r="P164" t="s">
        <v>163</v>
      </c>
    </row>
    <row r="165" spans="1:16">
      <c r="A165" t="s">
        <v>359</v>
      </c>
      <c r="B165" t="s">
        <v>360</v>
      </c>
      <c r="C165">
        <v>1500</v>
      </c>
      <c r="D165">
        <v>1500</v>
      </c>
      <c r="E165">
        <v>1500</v>
      </c>
      <c r="F165" t="s">
        <v>163</v>
      </c>
      <c r="H165" t="s">
        <v>163</v>
      </c>
      <c r="I165" t="s">
        <v>163</v>
      </c>
      <c r="J165" t="s">
        <v>163</v>
      </c>
      <c r="K165" t="s">
        <v>163</v>
      </c>
      <c r="L165" t="s">
        <v>163</v>
      </c>
      <c r="M165" t="s">
        <v>163</v>
      </c>
      <c r="N165" t="s">
        <v>163</v>
      </c>
      <c r="O165" t="s">
        <v>163</v>
      </c>
      <c r="P165" t="s">
        <v>163</v>
      </c>
    </row>
    <row r="166" spans="1:16">
      <c r="A166" t="s">
        <v>361</v>
      </c>
      <c r="B166" t="s">
        <v>471</v>
      </c>
      <c r="C166">
        <v>1300</v>
      </c>
      <c r="D166">
        <v>1300</v>
      </c>
      <c r="E166">
        <v>1300</v>
      </c>
      <c r="F166" t="s">
        <v>163</v>
      </c>
      <c r="H166" t="s">
        <v>163</v>
      </c>
      <c r="I166" t="s">
        <v>163</v>
      </c>
      <c r="J166" t="s">
        <v>163</v>
      </c>
      <c r="K166" t="s">
        <v>163</v>
      </c>
      <c r="L166" t="s">
        <v>163</v>
      </c>
      <c r="M166" t="s">
        <v>163</v>
      </c>
      <c r="N166" t="s">
        <v>163</v>
      </c>
      <c r="O166" t="s">
        <v>163</v>
      </c>
      <c r="P166" t="s">
        <v>163</v>
      </c>
    </row>
    <row r="167" spans="1:16">
      <c r="A167" t="s">
        <v>362</v>
      </c>
      <c r="B167" t="s">
        <v>103</v>
      </c>
      <c r="C167">
        <v>300</v>
      </c>
      <c r="D167">
        <v>300</v>
      </c>
      <c r="E167">
        <v>300</v>
      </c>
      <c r="F167" t="s">
        <v>163</v>
      </c>
      <c r="H167" t="s">
        <v>163</v>
      </c>
      <c r="I167" t="s">
        <v>163</v>
      </c>
      <c r="J167" t="s">
        <v>163</v>
      </c>
      <c r="K167" t="s">
        <v>163</v>
      </c>
      <c r="L167" t="s">
        <v>163</v>
      </c>
      <c r="M167" t="s">
        <v>163</v>
      </c>
      <c r="N167" t="s">
        <v>163</v>
      </c>
      <c r="O167" t="s">
        <v>163</v>
      </c>
      <c r="P167" t="s">
        <v>163</v>
      </c>
    </row>
    <row r="168" spans="1:16">
      <c r="A168" t="s">
        <v>363</v>
      </c>
      <c r="B168" t="s">
        <v>364</v>
      </c>
      <c r="C168">
        <v>975</v>
      </c>
      <c r="D168">
        <v>975</v>
      </c>
      <c r="E168">
        <v>975</v>
      </c>
      <c r="F168" t="s">
        <v>163</v>
      </c>
      <c r="H168" t="s">
        <v>163</v>
      </c>
      <c r="I168" t="s">
        <v>163</v>
      </c>
      <c r="J168" t="s">
        <v>163</v>
      </c>
      <c r="K168" t="s">
        <v>163</v>
      </c>
      <c r="L168" t="s">
        <v>163</v>
      </c>
      <c r="M168" t="s">
        <v>163</v>
      </c>
      <c r="N168" t="s">
        <v>163</v>
      </c>
      <c r="O168" t="s">
        <v>163</v>
      </c>
      <c r="P168" t="s">
        <v>163</v>
      </c>
    </row>
    <row r="169" spans="1:16">
      <c r="A169" t="s">
        <v>365</v>
      </c>
      <c r="B169" t="s">
        <v>472</v>
      </c>
      <c r="C169">
        <v>125</v>
      </c>
      <c r="D169">
        <v>125</v>
      </c>
      <c r="E169">
        <v>125</v>
      </c>
      <c r="F169" t="s">
        <v>163</v>
      </c>
      <c r="H169" t="s">
        <v>163</v>
      </c>
      <c r="I169" t="s">
        <v>163</v>
      </c>
      <c r="J169" t="s">
        <v>163</v>
      </c>
      <c r="K169" t="s">
        <v>163</v>
      </c>
      <c r="L169" t="s">
        <v>163</v>
      </c>
      <c r="M169" t="s">
        <v>163</v>
      </c>
      <c r="N169" t="s">
        <v>163</v>
      </c>
      <c r="O169" t="s">
        <v>163</v>
      </c>
      <c r="P169" t="s">
        <v>163</v>
      </c>
    </row>
    <row r="170" spans="1:16">
      <c r="A170" t="s">
        <v>366</v>
      </c>
      <c r="B170" t="s">
        <v>473</v>
      </c>
      <c r="C170">
        <v>475</v>
      </c>
      <c r="D170">
        <v>475</v>
      </c>
      <c r="E170">
        <v>475</v>
      </c>
      <c r="F170" t="s">
        <v>163</v>
      </c>
      <c r="H170" t="s">
        <v>163</v>
      </c>
      <c r="I170" t="s">
        <v>163</v>
      </c>
      <c r="J170" t="s">
        <v>163</v>
      </c>
      <c r="K170" t="s">
        <v>163</v>
      </c>
      <c r="L170" t="s">
        <v>163</v>
      </c>
      <c r="M170" t="s">
        <v>163</v>
      </c>
      <c r="N170" t="s">
        <v>163</v>
      </c>
      <c r="O170" t="s">
        <v>163</v>
      </c>
      <c r="P170" t="s">
        <v>163</v>
      </c>
    </row>
    <row r="171" spans="1:16">
      <c r="A171" t="s">
        <v>367</v>
      </c>
      <c r="B171" t="s">
        <v>137</v>
      </c>
      <c r="C171">
        <v>1250</v>
      </c>
      <c r="D171">
        <v>1250</v>
      </c>
      <c r="E171">
        <v>1250</v>
      </c>
      <c r="F171" t="s">
        <v>163</v>
      </c>
      <c r="H171" t="s">
        <v>163</v>
      </c>
      <c r="I171" t="s">
        <v>163</v>
      </c>
      <c r="J171" t="s">
        <v>163</v>
      </c>
      <c r="K171" t="s">
        <v>163</v>
      </c>
      <c r="L171" t="s">
        <v>163</v>
      </c>
      <c r="M171" t="s">
        <v>163</v>
      </c>
      <c r="N171" t="s">
        <v>163</v>
      </c>
      <c r="O171" t="s">
        <v>163</v>
      </c>
      <c r="P171" t="s">
        <v>163</v>
      </c>
    </row>
    <row r="172" spans="1:16">
      <c r="A172" t="s">
        <v>368</v>
      </c>
      <c r="B172" t="s">
        <v>474</v>
      </c>
      <c r="C172">
        <v>75</v>
      </c>
      <c r="D172">
        <v>75</v>
      </c>
      <c r="E172">
        <v>75</v>
      </c>
      <c r="F172" t="s">
        <v>163</v>
      </c>
      <c r="H172" t="s">
        <v>163</v>
      </c>
      <c r="I172" t="s">
        <v>163</v>
      </c>
      <c r="J172" t="s">
        <v>163</v>
      </c>
      <c r="K172" t="s">
        <v>163</v>
      </c>
      <c r="L172" t="s">
        <v>163</v>
      </c>
      <c r="M172" t="s">
        <v>163</v>
      </c>
      <c r="N172" t="s">
        <v>163</v>
      </c>
      <c r="O172" t="s">
        <v>163</v>
      </c>
      <c r="P172" t="s">
        <v>163</v>
      </c>
    </row>
    <row r="173" spans="1:16">
      <c r="A173" t="s">
        <v>369</v>
      </c>
      <c r="B173" t="s">
        <v>475</v>
      </c>
      <c r="C173">
        <v>225</v>
      </c>
      <c r="D173">
        <v>225</v>
      </c>
      <c r="E173">
        <v>225</v>
      </c>
      <c r="F173" t="s">
        <v>163</v>
      </c>
      <c r="H173" t="s">
        <v>163</v>
      </c>
      <c r="I173" t="s">
        <v>163</v>
      </c>
      <c r="J173" t="s">
        <v>163</v>
      </c>
      <c r="K173" t="s">
        <v>163</v>
      </c>
      <c r="L173" t="s">
        <v>163</v>
      </c>
      <c r="M173" t="s">
        <v>163</v>
      </c>
      <c r="N173" t="s">
        <v>163</v>
      </c>
      <c r="O173" t="s">
        <v>163</v>
      </c>
      <c r="P173" t="s">
        <v>163</v>
      </c>
    </row>
    <row r="174" spans="1:16">
      <c r="A174" t="s">
        <v>370</v>
      </c>
      <c r="B174" t="s">
        <v>476</v>
      </c>
      <c r="C174">
        <v>350</v>
      </c>
      <c r="D174">
        <v>350</v>
      </c>
      <c r="E174">
        <v>350</v>
      </c>
      <c r="F174" t="s">
        <v>163</v>
      </c>
      <c r="H174" t="s">
        <v>163</v>
      </c>
      <c r="I174" t="s">
        <v>163</v>
      </c>
      <c r="J174" t="s">
        <v>163</v>
      </c>
      <c r="K174" t="s">
        <v>163</v>
      </c>
      <c r="L174" t="s">
        <v>163</v>
      </c>
      <c r="M174" t="s">
        <v>163</v>
      </c>
      <c r="N174" t="s">
        <v>163</v>
      </c>
      <c r="O174" t="s">
        <v>163</v>
      </c>
      <c r="P174" t="s">
        <v>163</v>
      </c>
    </row>
    <row r="175" spans="1:16">
      <c r="A175" t="s">
        <v>371</v>
      </c>
      <c r="B175" t="s">
        <v>477</v>
      </c>
      <c r="C175">
        <v>125</v>
      </c>
      <c r="D175">
        <v>125</v>
      </c>
      <c r="E175">
        <v>125</v>
      </c>
      <c r="F175" t="s">
        <v>163</v>
      </c>
      <c r="H175" t="s">
        <v>163</v>
      </c>
      <c r="I175" t="s">
        <v>163</v>
      </c>
      <c r="J175" t="s">
        <v>163</v>
      </c>
      <c r="K175" t="s">
        <v>163</v>
      </c>
      <c r="L175" t="s">
        <v>163</v>
      </c>
      <c r="M175" t="s">
        <v>163</v>
      </c>
      <c r="N175" t="s">
        <v>163</v>
      </c>
      <c r="O175" t="s">
        <v>163</v>
      </c>
      <c r="P175" t="s">
        <v>163</v>
      </c>
    </row>
    <row r="176" spans="1:16">
      <c r="A176" t="s">
        <v>372</v>
      </c>
      <c r="B176" t="s">
        <v>478</v>
      </c>
      <c r="C176">
        <v>300</v>
      </c>
      <c r="D176">
        <v>300</v>
      </c>
      <c r="E176">
        <v>300</v>
      </c>
      <c r="F176" t="s">
        <v>163</v>
      </c>
      <c r="H176" t="s">
        <v>163</v>
      </c>
      <c r="I176" t="s">
        <v>163</v>
      </c>
      <c r="J176" t="s">
        <v>163</v>
      </c>
      <c r="K176" t="s">
        <v>163</v>
      </c>
      <c r="L176" t="s">
        <v>163</v>
      </c>
      <c r="M176" t="s">
        <v>163</v>
      </c>
      <c r="N176" t="s">
        <v>163</v>
      </c>
      <c r="O176" t="s">
        <v>163</v>
      </c>
      <c r="P176" t="s">
        <v>163</v>
      </c>
    </row>
    <row r="177" spans="1:16">
      <c r="A177" t="s">
        <v>373</v>
      </c>
      <c r="B177" t="s">
        <v>479</v>
      </c>
      <c r="C177">
        <v>850</v>
      </c>
      <c r="D177">
        <v>850</v>
      </c>
      <c r="E177">
        <v>850</v>
      </c>
      <c r="F177" t="s">
        <v>163</v>
      </c>
      <c r="H177" t="s">
        <v>163</v>
      </c>
      <c r="I177" t="s">
        <v>163</v>
      </c>
      <c r="J177" t="s">
        <v>163</v>
      </c>
      <c r="K177" t="s">
        <v>163</v>
      </c>
      <c r="L177" t="s">
        <v>163</v>
      </c>
      <c r="M177" t="s">
        <v>163</v>
      </c>
      <c r="N177" t="s">
        <v>163</v>
      </c>
      <c r="O177" t="s">
        <v>163</v>
      </c>
      <c r="P177" t="s">
        <v>163</v>
      </c>
    </row>
  </sheetData>
  <autoFilter ref="A1:P177"/>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178"/>
  <sheetViews>
    <sheetView topLeftCell="B1" workbookViewId="0">
      <selection activeCell="O9" sqref="O9"/>
    </sheetView>
  </sheetViews>
  <sheetFormatPr defaultRowHeight="15"/>
  <cols>
    <col min="1" max="1" width="34.42578125" style="53" bestFit="1" customWidth="1"/>
    <col min="2" max="2" width="14.5703125" style="53" bestFit="1" customWidth="1"/>
    <col min="3" max="5" width="9.140625" style="53"/>
    <col min="8" max="8" width="10.5703125" bestFit="1" customWidth="1"/>
    <col min="11" max="11" width="12.5703125" bestFit="1" customWidth="1"/>
    <col min="13" max="13" width="17.7109375" bestFit="1" customWidth="1"/>
    <col min="15" max="15" width="12.5703125" bestFit="1" customWidth="1"/>
  </cols>
  <sheetData>
    <row r="1" spans="1:19">
      <c r="A1" s="195" t="s">
        <v>500</v>
      </c>
      <c r="B1" s="196"/>
      <c r="C1" s="196"/>
      <c r="D1" s="196"/>
      <c r="E1" s="197"/>
      <c r="H1" s="52" t="s">
        <v>737</v>
      </c>
      <c r="I1" s="52" t="s">
        <v>738</v>
      </c>
      <c r="J1" s="52" t="s">
        <v>740</v>
      </c>
      <c r="K1" s="52" t="s">
        <v>6</v>
      </c>
      <c r="L1" s="52" t="s">
        <v>739</v>
      </c>
      <c r="M1" s="52" t="s">
        <v>128</v>
      </c>
      <c r="P1" s="185" t="s">
        <v>598</v>
      </c>
      <c r="Q1" s="185" t="s">
        <v>757</v>
      </c>
    </row>
    <row r="2" spans="1:19" ht="18.75">
      <c r="A2" s="52" t="s">
        <v>159</v>
      </c>
      <c r="B2" s="52" t="s">
        <v>160</v>
      </c>
      <c r="C2" s="55">
        <v>44440</v>
      </c>
      <c r="D2" s="55">
        <v>44470</v>
      </c>
      <c r="E2" s="55">
        <v>44501</v>
      </c>
      <c r="H2" s="53"/>
      <c r="I2" s="53"/>
      <c r="J2" s="53"/>
      <c r="K2" s="53"/>
      <c r="L2" s="53"/>
      <c r="M2" s="182">
        <f>SUM(M3:M18)</f>
        <v>5237083.068</v>
      </c>
      <c r="N2">
        <v>1000000</v>
      </c>
      <c r="O2" s="154">
        <f>M2+N2</f>
        <v>6237083.068</v>
      </c>
      <c r="P2" s="8">
        <v>0.05</v>
      </c>
      <c r="Q2" s="11">
        <v>1.1299999999999999E-2</v>
      </c>
      <c r="S2" t="s">
        <v>682</v>
      </c>
    </row>
    <row r="3" spans="1:19">
      <c r="A3" s="53" t="s">
        <v>161</v>
      </c>
      <c r="B3" s="53" t="s">
        <v>600</v>
      </c>
      <c r="C3" s="53">
        <v>25</v>
      </c>
      <c r="D3" s="53">
        <v>25</v>
      </c>
      <c r="E3" s="53">
        <v>25</v>
      </c>
      <c r="F3" s="53" t="s">
        <v>100</v>
      </c>
      <c r="H3" s="53" t="s">
        <v>0</v>
      </c>
      <c r="I3" s="53">
        <v>312805</v>
      </c>
      <c r="J3" s="53">
        <v>1</v>
      </c>
      <c r="K3" s="179">
        <f t="shared" ref="K3:K5" si="0">I3*J3</f>
        <v>312805</v>
      </c>
      <c r="L3" s="178">
        <v>0</v>
      </c>
      <c r="M3" s="179">
        <f t="shared" ref="M3:M5" si="1">K3*(1-L3)</f>
        <v>312805</v>
      </c>
      <c r="S3" t="s">
        <v>683</v>
      </c>
    </row>
    <row r="4" spans="1:19">
      <c r="A4" s="53" t="s">
        <v>164</v>
      </c>
      <c r="B4" s="53" t="s">
        <v>596</v>
      </c>
      <c r="C4" s="53">
        <v>50</v>
      </c>
      <c r="D4" s="53">
        <v>50</v>
      </c>
      <c r="E4" s="53">
        <v>50</v>
      </c>
      <c r="F4" s="53" t="s">
        <v>99</v>
      </c>
      <c r="H4" s="53" t="s">
        <v>741</v>
      </c>
      <c r="I4" s="53">
        <v>785</v>
      </c>
      <c r="J4" s="53">
        <v>2329.44</v>
      </c>
      <c r="K4" s="179">
        <f t="shared" si="0"/>
        <v>1828610.4000000001</v>
      </c>
      <c r="L4" s="178">
        <v>0.1</v>
      </c>
      <c r="M4" s="179">
        <f t="shared" si="1"/>
        <v>1645749.36</v>
      </c>
      <c r="N4">
        <v>1000000</v>
      </c>
      <c r="O4" s="154">
        <f>M4+N4</f>
        <v>2645749.3600000003</v>
      </c>
      <c r="S4" t="s">
        <v>684</v>
      </c>
    </row>
    <row r="5" spans="1:19">
      <c r="A5" s="53" t="s">
        <v>166</v>
      </c>
      <c r="B5" s="53" t="s">
        <v>601</v>
      </c>
      <c r="C5" s="53">
        <v>40</v>
      </c>
      <c r="D5" s="53">
        <v>40</v>
      </c>
      <c r="E5" s="53">
        <v>40</v>
      </c>
      <c r="F5" s="53" t="s">
        <v>602</v>
      </c>
      <c r="H5" s="53" t="s">
        <v>742</v>
      </c>
      <c r="I5" s="53">
        <v>629</v>
      </c>
      <c r="J5" s="53">
        <v>193.84</v>
      </c>
      <c r="K5" s="179">
        <f t="shared" si="0"/>
        <v>121925.36</v>
      </c>
      <c r="L5" s="178">
        <v>7.4999999999999997E-2</v>
      </c>
      <c r="M5" s="179">
        <f t="shared" si="1"/>
        <v>112780.958</v>
      </c>
      <c r="S5" t="s">
        <v>685</v>
      </c>
    </row>
    <row r="6" spans="1:19">
      <c r="A6" s="53" t="s">
        <v>168</v>
      </c>
      <c r="B6" s="53" t="s">
        <v>3</v>
      </c>
      <c r="C6" s="54">
        <v>44440</v>
      </c>
      <c r="D6" s="54">
        <v>44470</v>
      </c>
      <c r="E6" s="54">
        <v>44501</v>
      </c>
      <c r="H6" s="53" t="s">
        <v>744</v>
      </c>
      <c r="I6" s="53">
        <v>15000</v>
      </c>
      <c r="J6" s="53">
        <v>178.77</v>
      </c>
      <c r="K6" s="179">
        <f>I6*J6</f>
        <v>2681550</v>
      </c>
      <c r="L6" s="178">
        <v>7.4999999999999997E-2</v>
      </c>
      <c r="M6" s="179">
        <f>K6*(1-L6)</f>
        <v>2480433.75</v>
      </c>
      <c r="S6" t="s">
        <v>686</v>
      </c>
    </row>
    <row r="7" spans="1:19">
      <c r="A7" s="53" t="s">
        <v>170</v>
      </c>
      <c r="B7" s="53" t="s">
        <v>102</v>
      </c>
      <c r="C7" s="53">
        <v>500</v>
      </c>
      <c r="D7" s="53">
        <v>500</v>
      </c>
      <c r="E7" s="53">
        <v>500</v>
      </c>
      <c r="G7" s="8"/>
      <c r="H7" s="53" t="s">
        <v>745</v>
      </c>
      <c r="I7" s="53">
        <v>28000</v>
      </c>
      <c r="J7" s="53">
        <v>26.46</v>
      </c>
      <c r="K7" s="53">
        <f>I7*J7</f>
        <v>740880</v>
      </c>
      <c r="L7" s="178">
        <v>7.4999999999999997E-2</v>
      </c>
      <c r="M7" s="179">
        <f>K7*(1-L7)</f>
        <v>685314</v>
      </c>
      <c r="S7" t="s">
        <v>687</v>
      </c>
    </row>
    <row r="8" spans="1:19">
      <c r="A8" s="53" t="s">
        <v>171</v>
      </c>
      <c r="B8" s="53" t="s">
        <v>172</v>
      </c>
      <c r="C8" s="53">
        <v>1250</v>
      </c>
      <c r="D8" s="53">
        <v>1250</v>
      </c>
      <c r="E8" s="53">
        <v>1250</v>
      </c>
      <c r="G8" s="8"/>
      <c r="H8" s="53"/>
      <c r="I8" s="53"/>
      <c r="J8" s="53"/>
      <c r="K8" s="53"/>
      <c r="L8" s="180"/>
      <c r="M8" s="180"/>
      <c r="S8" t="s">
        <v>688</v>
      </c>
    </row>
    <row r="9" spans="1:19">
      <c r="A9" s="53" t="s">
        <v>173</v>
      </c>
      <c r="B9" s="53" t="s">
        <v>374</v>
      </c>
      <c r="C9" s="53">
        <v>850</v>
      </c>
      <c r="D9" s="53">
        <v>850</v>
      </c>
      <c r="E9" s="53">
        <v>850</v>
      </c>
      <c r="G9" s="8"/>
      <c r="H9" s="53"/>
      <c r="I9" s="181"/>
      <c r="J9" s="53"/>
      <c r="K9" s="53"/>
      <c r="L9" s="180"/>
      <c r="M9" s="180"/>
      <c r="S9" t="s">
        <v>689</v>
      </c>
    </row>
    <row r="10" spans="1:19">
      <c r="A10" s="53" t="s">
        <v>174</v>
      </c>
      <c r="B10" s="53" t="s">
        <v>375</v>
      </c>
      <c r="C10" s="53">
        <v>200</v>
      </c>
      <c r="D10" s="53">
        <v>200</v>
      </c>
      <c r="E10" s="53">
        <v>200</v>
      </c>
      <c r="G10" s="8"/>
      <c r="H10" s="53"/>
      <c r="I10" s="53"/>
      <c r="J10" s="53"/>
      <c r="K10" s="53"/>
      <c r="L10" s="180"/>
      <c r="M10" s="180"/>
      <c r="S10" t="s">
        <v>690</v>
      </c>
    </row>
    <row r="11" spans="1:19">
      <c r="A11" s="53" t="s">
        <v>175</v>
      </c>
      <c r="B11" s="53" t="s">
        <v>376</v>
      </c>
      <c r="C11" s="53">
        <v>4500</v>
      </c>
      <c r="D11" s="53">
        <v>4500</v>
      </c>
      <c r="E11" s="53">
        <v>4500</v>
      </c>
      <c r="H11" s="53"/>
      <c r="I11" s="53"/>
      <c r="J11" s="53"/>
      <c r="K11" s="53"/>
      <c r="L11" s="53"/>
      <c r="M11" s="53"/>
      <c r="S11" t="s">
        <v>691</v>
      </c>
    </row>
    <row r="12" spans="1:19">
      <c r="A12" s="53" t="s">
        <v>176</v>
      </c>
      <c r="B12" s="53" t="s">
        <v>107</v>
      </c>
      <c r="C12" s="53">
        <v>300</v>
      </c>
      <c r="D12" s="53">
        <v>300</v>
      </c>
      <c r="E12" s="53">
        <v>300</v>
      </c>
      <c r="H12" s="53"/>
      <c r="I12" s="53"/>
      <c r="J12" s="53"/>
      <c r="K12" s="53"/>
      <c r="L12" s="53"/>
      <c r="M12" s="53"/>
      <c r="S12" t="s">
        <v>692</v>
      </c>
    </row>
    <row r="13" spans="1:19">
      <c r="A13" s="53" t="s">
        <v>177</v>
      </c>
      <c r="B13" s="53" t="s">
        <v>109</v>
      </c>
      <c r="C13" s="53">
        <v>1200</v>
      </c>
      <c r="D13" s="53">
        <v>1200</v>
      </c>
      <c r="E13" s="53">
        <v>1200</v>
      </c>
      <c r="H13" s="53"/>
      <c r="I13" s="53"/>
      <c r="J13" s="53"/>
      <c r="K13" s="53"/>
      <c r="L13" s="53"/>
      <c r="M13" s="53"/>
      <c r="S13" t="s">
        <v>693</v>
      </c>
    </row>
    <row r="14" spans="1:19">
      <c r="A14" s="53" t="s">
        <v>178</v>
      </c>
      <c r="B14" s="53" t="s">
        <v>377</v>
      </c>
      <c r="C14" s="53">
        <v>2600</v>
      </c>
      <c r="D14" s="53">
        <v>2600</v>
      </c>
      <c r="E14" s="53">
        <v>2600</v>
      </c>
      <c r="S14" t="s">
        <v>694</v>
      </c>
    </row>
    <row r="15" spans="1:19">
      <c r="A15" s="53" t="s">
        <v>179</v>
      </c>
      <c r="B15" s="53" t="s">
        <v>378</v>
      </c>
      <c r="C15" s="53">
        <v>3000</v>
      </c>
      <c r="D15" s="53">
        <v>3000</v>
      </c>
      <c r="E15" s="53">
        <v>3000</v>
      </c>
      <c r="S15" t="s">
        <v>695</v>
      </c>
    </row>
    <row r="16" spans="1:19">
      <c r="A16" s="53" t="s">
        <v>180</v>
      </c>
      <c r="B16" s="53" t="s">
        <v>181</v>
      </c>
      <c r="C16" s="53">
        <v>250</v>
      </c>
      <c r="D16" s="53">
        <v>250</v>
      </c>
      <c r="E16" s="53">
        <v>250</v>
      </c>
      <c r="S16" t="s">
        <v>696</v>
      </c>
    </row>
    <row r="17" spans="1:19">
      <c r="A17" s="53" t="s">
        <v>182</v>
      </c>
      <c r="B17" s="53" t="s">
        <v>183</v>
      </c>
      <c r="C17" s="53">
        <v>1800</v>
      </c>
      <c r="D17" s="53">
        <v>1800</v>
      </c>
      <c r="E17" s="53">
        <v>1800</v>
      </c>
      <c r="S17" t="s">
        <v>683</v>
      </c>
    </row>
    <row r="18" spans="1:19">
      <c r="A18" s="53" t="s">
        <v>184</v>
      </c>
      <c r="B18" s="53" t="s">
        <v>379</v>
      </c>
      <c r="C18" s="53">
        <v>1000</v>
      </c>
      <c r="D18" s="53">
        <v>1000</v>
      </c>
      <c r="E18" s="53">
        <v>1000</v>
      </c>
      <c r="S18" t="s">
        <v>697</v>
      </c>
    </row>
    <row r="19" spans="1:19">
      <c r="A19" s="53" t="s">
        <v>185</v>
      </c>
      <c r="B19" s="53" t="s">
        <v>380</v>
      </c>
      <c r="C19" s="53">
        <v>10500</v>
      </c>
      <c r="D19" s="53">
        <v>10500</v>
      </c>
      <c r="E19" s="53">
        <v>10500</v>
      </c>
      <c r="S19" t="s">
        <v>698</v>
      </c>
    </row>
    <row r="20" spans="1:19">
      <c r="A20" s="53" t="s">
        <v>186</v>
      </c>
      <c r="B20" s="53" t="s">
        <v>187</v>
      </c>
      <c r="C20" s="53">
        <v>1000</v>
      </c>
      <c r="D20" s="53">
        <v>1000</v>
      </c>
      <c r="E20" s="53">
        <v>1000</v>
      </c>
      <c r="S20" t="s">
        <v>699</v>
      </c>
    </row>
    <row r="21" spans="1:19">
      <c r="A21" s="53" t="s">
        <v>188</v>
      </c>
      <c r="B21" s="53" t="s">
        <v>381</v>
      </c>
      <c r="C21" s="53">
        <v>1250</v>
      </c>
      <c r="D21" s="53">
        <v>1250</v>
      </c>
      <c r="E21" s="53">
        <v>1250</v>
      </c>
      <c r="S21" t="s">
        <v>683</v>
      </c>
    </row>
    <row r="22" spans="1:19">
      <c r="A22" s="53" t="s">
        <v>189</v>
      </c>
      <c r="B22" s="53" t="s">
        <v>382</v>
      </c>
      <c r="C22" s="53">
        <v>500</v>
      </c>
      <c r="D22" s="53">
        <v>500</v>
      </c>
      <c r="E22" s="53">
        <v>500</v>
      </c>
      <c r="S22" t="s">
        <v>700</v>
      </c>
    </row>
    <row r="23" spans="1:19">
      <c r="A23" s="53" t="s">
        <v>190</v>
      </c>
      <c r="B23" s="53" t="s">
        <v>108</v>
      </c>
      <c r="C23" s="53">
        <v>650</v>
      </c>
      <c r="D23" s="53">
        <v>650</v>
      </c>
      <c r="E23" s="53">
        <v>650</v>
      </c>
      <c r="S23" t="s">
        <v>701</v>
      </c>
    </row>
    <row r="24" spans="1:19">
      <c r="A24" s="53" t="s">
        <v>191</v>
      </c>
      <c r="B24" s="53" t="s">
        <v>383</v>
      </c>
      <c r="C24" s="53">
        <v>500</v>
      </c>
      <c r="D24" s="53">
        <v>500</v>
      </c>
      <c r="E24" s="53">
        <v>500</v>
      </c>
      <c r="S24" t="s">
        <v>702</v>
      </c>
    </row>
    <row r="25" spans="1:19">
      <c r="A25" s="53" t="s">
        <v>192</v>
      </c>
      <c r="B25" s="53" t="s">
        <v>193</v>
      </c>
      <c r="C25" s="53">
        <v>250</v>
      </c>
      <c r="D25" s="53">
        <v>250</v>
      </c>
      <c r="E25" s="53">
        <v>250</v>
      </c>
      <c r="S25" t="s">
        <v>703</v>
      </c>
    </row>
    <row r="26" spans="1:19">
      <c r="A26" s="53" t="s">
        <v>194</v>
      </c>
      <c r="B26" s="53" t="s">
        <v>110</v>
      </c>
      <c r="C26" s="53">
        <v>75</v>
      </c>
      <c r="D26" s="53">
        <v>75</v>
      </c>
      <c r="E26" s="53">
        <v>75</v>
      </c>
      <c r="S26" t="s">
        <v>683</v>
      </c>
    </row>
    <row r="27" spans="1:19">
      <c r="A27" s="53" t="s">
        <v>195</v>
      </c>
      <c r="B27" s="53" t="s">
        <v>122</v>
      </c>
      <c r="C27" s="53">
        <v>125</v>
      </c>
      <c r="D27" s="53">
        <v>125</v>
      </c>
      <c r="E27" s="53">
        <v>125</v>
      </c>
      <c r="S27" t="s">
        <v>704</v>
      </c>
    </row>
    <row r="28" spans="1:19">
      <c r="A28" s="53" t="s">
        <v>196</v>
      </c>
      <c r="B28" s="53" t="s">
        <v>197</v>
      </c>
      <c r="C28" s="53">
        <v>11700</v>
      </c>
      <c r="D28" s="53">
        <v>11700</v>
      </c>
      <c r="E28" s="53">
        <v>11700</v>
      </c>
      <c r="S28" t="s">
        <v>705</v>
      </c>
    </row>
    <row r="29" spans="1:19">
      <c r="A29" s="53" t="s">
        <v>198</v>
      </c>
      <c r="B29" s="53" t="s">
        <v>384</v>
      </c>
      <c r="C29" s="53">
        <v>550</v>
      </c>
      <c r="D29" s="53">
        <v>550</v>
      </c>
      <c r="E29" s="53">
        <v>550</v>
      </c>
      <c r="S29" t="s">
        <v>706</v>
      </c>
    </row>
    <row r="30" spans="1:19">
      <c r="A30" s="53" t="s">
        <v>199</v>
      </c>
      <c r="B30" s="53" t="s">
        <v>200</v>
      </c>
      <c r="C30" s="53">
        <v>650</v>
      </c>
      <c r="D30" s="53">
        <v>650</v>
      </c>
      <c r="E30" s="53">
        <v>650</v>
      </c>
      <c r="S30" t="s">
        <v>707</v>
      </c>
    </row>
    <row r="31" spans="1:19">
      <c r="A31" s="53" t="s">
        <v>201</v>
      </c>
      <c r="B31" s="53" t="s">
        <v>111</v>
      </c>
      <c r="C31" s="53">
        <v>3800</v>
      </c>
      <c r="D31" s="53">
        <v>3800</v>
      </c>
      <c r="E31" s="53">
        <v>3800</v>
      </c>
      <c r="S31" t="s">
        <v>683</v>
      </c>
    </row>
    <row r="32" spans="1:19">
      <c r="A32" s="53" t="s">
        <v>202</v>
      </c>
      <c r="B32" s="53" t="s">
        <v>203</v>
      </c>
      <c r="C32" s="53">
        <v>1851</v>
      </c>
      <c r="D32" s="53">
        <v>1851</v>
      </c>
      <c r="E32" s="53">
        <v>1851</v>
      </c>
      <c r="S32" t="s">
        <v>683</v>
      </c>
    </row>
    <row r="33" spans="1:19">
      <c r="A33" s="53" t="s">
        <v>204</v>
      </c>
      <c r="B33" s="53" t="s">
        <v>385</v>
      </c>
      <c r="C33" s="53">
        <v>1800</v>
      </c>
      <c r="D33" s="53">
        <v>1800</v>
      </c>
      <c r="E33" s="53">
        <v>1800</v>
      </c>
      <c r="S33" t="s">
        <v>708</v>
      </c>
    </row>
    <row r="34" spans="1:19">
      <c r="A34" s="53" t="s">
        <v>205</v>
      </c>
      <c r="B34" s="53" t="s">
        <v>386</v>
      </c>
      <c r="C34" s="53">
        <v>2700</v>
      </c>
      <c r="D34" s="53">
        <v>2700</v>
      </c>
      <c r="E34" s="53">
        <v>2700</v>
      </c>
      <c r="S34" t="s">
        <v>709</v>
      </c>
    </row>
    <row r="35" spans="1:19">
      <c r="A35" s="53" t="s">
        <v>206</v>
      </c>
      <c r="B35" s="53" t="s">
        <v>387</v>
      </c>
      <c r="C35" s="53">
        <v>500</v>
      </c>
      <c r="D35" s="53">
        <v>500</v>
      </c>
      <c r="E35" s="53">
        <v>500</v>
      </c>
      <c r="S35" t="s">
        <v>710</v>
      </c>
    </row>
    <row r="36" spans="1:19">
      <c r="A36" s="53" t="s">
        <v>207</v>
      </c>
      <c r="B36" s="53" t="s">
        <v>388</v>
      </c>
      <c r="C36" s="53">
        <v>5400</v>
      </c>
      <c r="D36" s="53">
        <v>5400</v>
      </c>
      <c r="E36" s="53">
        <v>5400</v>
      </c>
      <c r="S36" t="s">
        <v>683</v>
      </c>
    </row>
    <row r="37" spans="1:19">
      <c r="A37" s="53" t="s">
        <v>208</v>
      </c>
      <c r="B37" s="53" t="s">
        <v>389</v>
      </c>
      <c r="C37" s="53">
        <v>6500</v>
      </c>
      <c r="D37" s="53">
        <v>6500</v>
      </c>
      <c r="E37" s="53">
        <v>6500</v>
      </c>
      <c r="S37" t="s">
        <v>711</v>
      </c>
    </row>
    <row r="38" spans="1:19">
      <c r="A38" s="53" t="s">
        <v>209</v>
      </c>
      <c r="B38" s="53" t="s">
        <v>390</v>
      </c>
      <c r="C38" s="53">
        <v>650</v>
      </c>
      <c r="D38" s="53">
        <v>650</v>
      </c>
      <c r="E38" s="53">
        <v>650</v>
      </c>
      <c r="S38" t="s">
        <v>712</v>
      </c>
    </row>
    <row r="39" spans="1:19">
      <c r="A39" s="53" t="s">
        <v>210</v>
      </c>
      <c r="B39" s="53" t="s">
        <v>112</v>
      </c>
      <c r="C39" s="53">
        <v>4200</v>
      </c>
      <c r="D39" s="53">
        <v>4200</v>
      </c>
      <c r="E39" s="53">
        <v>4200</v>
      </c>
      <c r="S39" t="s">
        <v>713</v>
      </c>
    </row>
    <row r="40" spans="1:19">
      <c r="A40" s="53" t="s">
        <v>211</v>
      </c>
      <c r="B40" s="53" t="s">
        <v>391</v>
      </c>
      <c r="C40" s="53">
        <v>350</v>
      </c>
      <c r="D40" s="53">
        <v>350</v>
      </c>
      <c r="E40" s="53">
        <v>350</v>
      </c>
      <c r="S40" t="s">
        <v>714</v>
      </c>
    </row>
    <row r="41" spans="1:19">
      <c r="A41" s="53" t="s">
        <v>212</v>
      </c>
      <c r="B41" s="53" t="s">
        <v>392</v>
      </c>
      <c r="C41" s="53">
        <v>250</v>
      </c>
      <c r="D41" s="53">
        <v>250</v>
      </c>
      <c r="E41" s="53">
        <v>250</v>
      </c>
      <c r="S41" t="s">
        <v>715</v>
      </c>
    </row>
    <row r="42" spans="1:19">
      <c r="A42" s="53" t="s">
        <v>213</v>
      </c>
      <c r="B42" s="53" t="s">
        <v>214</v>
      </c>
      <c r="C42" s="53">
        <v>625</v>
      </c>
      <c r="D42" s="53">
        <v>625</v>
      </c>
      <c r="E42" s="53">
        <v>625</v>
      </c>
      <c r="S42" t="s">
        <v>716</v>
      </c>
    </row>
    <row r="43" spans="1:19">
      <c r="A43" s="53" t="s">
        <v>215</v>
      </c>
      <c r="B43" s="53" t="s">
        <v>393</v>
      </c>
      <c r="C43" s="53">
        <v>150</v>
      </c>
      <c r="D43" s="53">
        <v>150</v>
      </c>
      <c r="E43" s="53">
        <v>150</v>
      </c>
      <c r="S43" t="s">
        <v>717</v>
      </c>
    </row>
    <row r="44" spans="1:19">
      <c r="A44" s="53" t="s">
        <v>216</v>
      </c>
      <c r="B44" s="53" t="s">
        <v>394</v>
      </c>
      <c r="C44" s="53">
        <v>3100</v>
      </c>
      <c r="D44" s="53">
        <v>3100</v>
      </c>
      <c r="E44" s="53">
        <v>3100</v>
      </c>
    </row>
    <row r="45" spans="1:19">
      <c r="A45" s="53" t="s">
        <v>217</v>
      </c>
      <c r="B45" s="53" t="s">
        <v>395</v>
      </c>
      <c r="C45" s="53">
        <v>2000</v>
      </c>
      <c r="D45" s="53">
        <v>2000</v>
      </c>
      <c r="E45" s="53">
        <v>2000</v>
      </c>
    </row>
    <row r="46" spans="1:19">
      <c r="A46" s="53" t="s">
        <v>218</v>
      </c>
      <c r="B46" s="53" t="s">
        <v>9</v>
      </c>
      <c r="C46" s="53">
        <v>600</v>
      </c>
      <c r="D46" s="53">
        <v>600</v>
      </c>
      <c r="E46" s="53">
        <v>600</v>
      </c>
    </row>
    <row r="47" spans="1:19">
      <c r="A47" s="53" t="s">
        <v>219</v>
      </c>
      <c r="B47" s="53" t="s">
        <v>396</v>
      </c>
      <c r="C47" s="53">
        <v>400</v>
      </c>
      <c r="D47" s="53">
        <v>400</v>
      </c>
      <c r="E47" s="53">
        <v>400</v>
      </c>
    </row>
    <row r="48" spans="1:19">
      <c r="A48" s="53" t="s">
        <v>220</v>
      </c>
      <c r="B48" s="53" t="s">
        <v>134</v>
      </c>
      <c r="C48" s="53">
        <v>3300</v>
      </c>
      <c r="D48" s="53">
        <v>3300</v>
      </c>
      <c r="E48" s="53">
        <v>3300</v>
      </c>
    </row>
    <row r="49" spans="1:5">
      <c r="A49" s="53" t="s">
        <v>221</v>
      </c>
      <c r="B49" s="53" t="s">
        <v>222</v>
      </c>
      <c r="C49" s="53">
        <v>17000</v>
      </c>
      <c r="D49" s="53">
        <v>17000</v>
      </c>
      <c r="E49" s="53">
        <v>17000</v>
      </c>
    </row>
    <row r="50" spans="1:5">
      <c r="A50" s="53" t="s">
        <v>223</v>
      </c>
      <c r="B50" s="53" t="s">
        <v>397</v>
      </c>
      <c r="C50" s="53">
        <v>550</v>
      </c>
      <c r="D50" s="53">
        <v>550</v>
      </c>
      <c r="E50" s="53">
        <v>550</v>
      </c>
    </row>
    <row r="51" spans="1:5">
      <c r="A51" s="53" t="s">
        <v>224</v>
      </c>
      <c r="B51" s="53" t="s">
        <v>225</v>
      </c>
      <c r="C51" s="53">
        <v>10000</v>
      </c>
      <c r="D51" s="53">
        <v>10000</v>
      </c>
      <c r="E51" s="53">
        <v>10000</v>
      </c>
    </row>
    <row r="52" spans="1:5">
      <c r="A52" s="53" t="s">
        <v>226</v>
      </c>
      <c r="B52" s="53" t="s">
        <v>398</v>
      </c>
      <c r="C52" s="53">
        <v>1150</v>
      </c>
      <c r="D52" s="53">
        <v>1150</v>
      </c>
      <c r="E52" s="53">
        <v>1150</v>
      </c>
    </row>
    <row r="53" spans="1:5">
      <c r="A53" s="53" t="s">
        <v>227</v>
      </c>
      <c r="B53" s="53" t="s">
        <v>399</v>
      </c>
      <c r="C53" s="53">
        <v>5333</v>
      </c>
      <c r="D53" s="53">
        <v>5333</v>
      </c>
      <c r="E53" s="53">
        <v>5333</v>
      </c>
    </row>
    <row r="54" spans="1:5">
      <c r="A54" s="53" t="s">
        <v>228</v>
      </c>
      <c r="B54" s="53" t="s">
        <v>400</v>
      </c>
      <c r="C54" s="53">
        <v>1550</v>
      </c>
      <c r="D54" s="53">
        <v>1550</v>
      </c>
      <c r="E54" s="53">
        <v>1550</v>
      </c>
    </row>
    <row r="55" spans="1:5">
      <c r="A55" s="53" t="s">
        <v>229</v>
      </c>
      <c r="B55" s="53" t="s">
        <v>401</v>
      </c>
      <c r="C55" s="53">
        <v>1250</v>
      </c>
      <c r="D55" s="53">
        <v>1250</v>
      </c>
      <c r="E55" s="53">
        <v>1250</v>
      </c>
    </row>
    <row r="56" spans="1:5">
      <c r="A56" s="53" t="s">
        <v>230</v>
      </c>
      <c r="B56" s="53" t="s">
        <v>402</v>
      </c>
      <c r="C56" s="53">
        <v>700</v>
      </c>
      <c r="D56" s="53">
        <v>700</v>
      </c>
      <c r="E56" s="53">
        <v>700</v>
      </c>
    </row>
    <row r="57" spans="1:5">
      <c r="A57" s="53" t="s">
        <v>231</v>
      </c>
      <c r="B57" s="53" t="s">
        <v>403</v>
      </c>
      <c r="C57" s="53">
        <v>200</v>
      </c>
      <c r="D57" s="53">
        <v>200</v>
      </c>
      <c r="E57" s="53">
        <v>200</v>
      </c>
    </row>
    <row r="58" spans="1:5">
      <c r="A58" s="53" t="s">
        <v>232</v>
      </c>
      <c r="B58" s="53" t="s">
        <v>114</v>
      </c>
      <c r="C58" s="53">
        <v>550</v>
      </c>
      <c r="D58" s="53">
        <v>550</v>
      </c>
      <c r="E58" s="53">
        <v>550</v>
      </c>
    </row>
    <row r="59" spans="1:5">
      <c r="A59" s="53" t="s">
        <v>233</v>
      </c>
      <c r="B59" s="53" t="s">
        <v>404</v>
      </c>
      <c r="C59" s="53">
        <v>1100</v>
      </c>
      <c r="D59" s="53">
        <v>1100</v>
      </c>
      <c r="E59" s="53">
        <v>1100</v>
      </c>
    </row>
    <row r="60" spans="1:5">
      <c r="A60" s="53" t="s">
        <v>234</v>
      </c>
      <c r="B60" s="53" t="s">
        <v>235</v>
      </c>
      <c r="C60" s="53">
        <v>300</v>
      </c>
      <c r="D60" s="53">
        <v>300</v>
      </c>
      <c r="E60" s="53">
        <v>300</v>
      </c>
    </row>
    <row r="61" spans="1:5">
      <c r="A61" s="53" t="s">
        <v>236</v>
      </c>
      <c r="B61" s="53" t="s">
        <v>104</v>
      </c>
      <c r="C61" s="53">
        <v>2150</v>
      </c>
      <c r="D61" s="53">
        <v>2150</v>
      </c>
      <c r="E61" s="53">
        <v>2150</v>
      </c>
    </row>
    <row r="62" spans="1:5">
      <c r="A62" s="53" t="s">
        <v>237</v>
      </c>
      <c r="B62" s="53" t="s">
        <v>115</v>
      </c>
      <c r="C62" s="53">
        <v>300</v>
      </c>
      <c r="D62" s="53">
        <v>300</v>
      </c>
      <c r="E62" s="53">
        <v>300</v>
      </c>
    </row>
    <row r="63" spans="1:5">
      <c r="A63" s="53" t="s">
        <v>238</v>
      </c>
      <c r="B63" s="53" t="s">
        <v>136</v>
      </c>
      <c r="C63" s="53">
        <v>3100</v>
      </c>
      <c r="D63" s="53">
        <v>3100</v>
      </c>
      <c r="E63" s="53">
        <v>3100</v>
      </c>
    </row>
    <row r="64" spans="1:5">
      <c r="A64" s="53" t="s">
        <v>239</v>
      </c>
      <c r="B64" s="53" t="s">
        <v>405</v>
      </c>
      <c r="C64" s="53">
        <v>125</v>
      </c>
      <c r="D64" s="53">
        <v>125</v>
      </c>
      <c r="E64" s="53">
        <v>125</v>
      </c>
    </row>
    <row r="65" spans="1:5">
      <c r="A65" s="53" t="s">
        <v>240</v>
      </c>
      <c r="B65" s="53" t="s">
        <v>113</v>
      </c>
      <c r="C65" s="53">
        <v>1375</v>
      </c>
      <c r="D65" s="53">
        <v>1375</v>
      </c>
      <c r="E65" s="53">
        <v>1375</v>
      </c>
    </row>
    <row r="66" spans="1:5">
      <c r="A66" s="53" t="s">
        <v>241</v>
      </c>
      <c r="B66" s="53" t="s">
        <v>406</v>
      </c>
      <c r="C66" s="53">
        <v>425</v>
      </c>
      <c r="D66" s="53">
        <v>425</v>
      </c>
      <c r="E66" s="53">
        <v>425</v>
      </c>
    </row>
    <row r="67" spans="1:5">
      <c r="A67" s="53" t="s">
        <v>242</v>
      </c>
      <c r="B67" s="53" t="s">
        <v>243</v>
      </c>
      <c r="C67" s="53">
        <v>1500</v>
      </c>
      <c r="D67" s="53">
        <v>1500</v>
      </c>
      <c r="E67" s="53">
        <v>1500</v>
      </c>
    </row>
    <row r="68" spans="1:5">
      <c r="A68" s="53" t="s">
        <v>244</v>
      </c>
      <c r="B68" s="53" t="s">
        <v>407</v>
      </c>
      <c r="C68" s="53">
        <v>70000</v>
      </c>
      <c r="D68" s="53">
        <v>70000</v>
      </c>
      <c r="E68" s="53">
        <v>70000</v>
      </c>
    </row>
    <row r="69" spans="1:5">
      <c r="A69" s="53" t="s">
        <v>245</v>
      </c>
      <c r="B69" s="53" t="s">
        <v>408</v>
      </c>
      <c r="C69" s="53">
        <v>1400</v>
      </c>
      <c r="D69" s="53">
        <v>1400</v>
      </c>
      <c r="E69" s="53">
        <v>1400</v>
      </c>
    </row>
    <row r="70" spans="1:5">
      <c r="A70" s="53" t="s">
        <v>246</v>
      </c>
      <c r="B70" s="53" t="s">
        <v>247</v>
      </c>
      <c r="C70" s="53">
        <v>9500</v>
      </c>
      <c r="D70" s="53">
        <v>9500</v>
      </c>
      <c r="E70" s="53">
        <v>9500</v>
      </c>
    </row>
    <row r="71" spans="1:5">
      <c r="A71" s="53" t="s">
        <v>248</v>
      </c>
      <c r="B71" s="53" t="s">
        <v>409</v>
      </c>
      <c r="C71" s="53">
        <v>3900</v>
      </c>
      <c r="D71" s="53">
        <v>3900</v>
      </c>
      <c r="E71" s="53">
        <v>3900</v>
      </c>
    </row>
    <row r="72" spans="1:5">
      <c r="A72" s="53" t="s">
        <v>249</v>
      </c>
      <c r="B72" s="53" t="s">
        <v>116</v>
      </c>
      <c r="C72" s="53">
        <v>900</v>
      </c>
      <c r="D72" s="53">
        <v>900</v>
      </c>
      <c r="E72" s="53">
        <v>900</v>
      </c>
    </row>
    <row r="73" spans="1:5">
      <c r="A73" s="53" t="s">
        <v>250</v>
      </c>
      <c r="B73" s="53" t="s">
        <v>105</v>
      </c>
      <c r="C73" s="53">
        <v>600</v>
      </c>
      <c r="D73" s="53">
        <v>600</v>
      </c>
      <c r="E73" s="53">
        <v>600</v>
      </c>
    </row>
    <row r="74" spans="1:5">
      <c r="A74" s="53" t="s">
        <v>251</v>
      </c>
      <c r="B74" s="53" t="s">
        <v>410</v>
      </c>
      <c r="C74" s="53">
        <v>325</v>
      </c>
      <c r="D74" s="53">
        <v>325</v>
      </c>
      <c r="E74" s="53">
        <v>325</v>
      </c>
    </row>
    <row r="75" spans="1:5">
      <c r="A75" s="53" t="s">
        <v>252</v>
      </c>
      <c r="B75" s="53" t="s">
        <v>411</v>
      </c>
      <c r="C75" s="53">
        <v>3200</v>
      </c>
      <c r="D75" s="53">
        <v>3200</v>
      </c>
      <c r="E75" s="53">
        <v>3200</v>
      </c>
    </row>
    <row r="76" spans="1:5">
      <c r="A76" s="53" t="s">
        <v>253</v>
      </c>
      <c r="B76" s="53" t="s">
        <v>254</v>
      </c>
      <c r="C76" s="53">
        <v>2500</v>
      </c>
      <c r="D76" s="53">
        <v>2500</v>
      </c>
      <c r="E76" s="53">
        <v>2500</v>
      </c>
    </row>
    <row r="77" spans="1:5">
      <c r="A77" s="53" t="s">
        <v>255</v>
      </c>
      <c r="B77" s="53" t="s">
        <v>143</v>
      </c>
      <c r="C77" s="53">
        <v>1350</v>
      </c>
      <c r="D77" s="53">
        <v>1350</v>
      </c>
      <c r="E77" s="53">
        <v>1350</v>
      </c>
    </row>
    <row r="78" spans="1:5">
      <c r="A78" s="53" t="s">
        <v>256</v>
      </c>
      <c r="B78" s="53" t="s">
        <v>257</v>
      </c>
      <c r="C78" s="53">
        <v>250</v>
      </c>
      <c r="D78" s="53">
        <v>250</v>
      </c>
      <c r="E78" s="53">
        <v>250</v>
      </c>
    </row>
    <row r="79" spans="1:5">
      <c r="A79" s="53" t="s">
        <v>258</v>
      </c>
      <c r="B79" s="53" t="s">
        <v>412</v>
      </c>
      <c r="C79" s="53">
        <v>1500</v>
      </c>
      <c r="D79" s="53">
        <v>1500</v>
      </c>
      <c r="E79" s="53">
        <v>1500</v>
      </c>
    </row>
    <row r="80" spans="1:5">
      <c r="A80" s="53" t="s">
        <v>259</v>
      </c>
      <c r="B80" s="53" t="s">
        <v>413</v>
      </c>
      <c r="C80" s="53">
        <v>2000</v>
      </c>
      <c r="D80" s="53">
        <v>2000</v>
      </c>
      <c r="E80" s="53">
        <v>2000</v>
      </c>
    </row>
    <row r="81" spans="1:5">
      <c r="A81" s="53" t="s">
        <v>260</v>
      </c>
      <c r="B81" s="53" t="s">
        <v>414</v>
      </c>
      <c r="C81" s="53">
        <v>575</v>
      </c>
      <c r="D81" s="53">
        <v>575</v>
      </c>
      <c r="E81" s="53">
        <v>575</v>
      </c>
    </row>
    <row r="82" spans="1:5">
      <c r="A82" s="53" t="s">
        <v>261</v>
      </c>
      <c r="B82" s="53" t="s">
        <v>415</v>
      </c>
      <c r="C82" s="53">
        <v>200</v>
      </c>
      <c r="D82" s="53">
        <v>200</v>
      </c>
      <c r="E82" s="53">
        <v>200</v>
      </c>
    </row>
    <row r="83" spans="1:5">
      <c r="A83" s="53" t="s">
        <v>262</v>
      </c>
      <c r="B83" s="53" t="s">
        <v>138</v>
      </c>
      <c r="C83" s="53">
        <v>850</v>
      </c>
      <c r="D83" s="53">
        <v>850</v>
      </c>
      <c r="E83" s="53">
        <v>850</v>
      </c>
    </row>
    <row r="84" spans="1:5">
      <c r="A84" s="53" t="s">
        <v>263</v>
      </c>
      <c r="B84" s="53" t="s">
        <v>416</v>
      </c>
      <c r="C84" s="53">
        <v>4000</v>
      </c>
      <c r="D84" s="53">
        <v>4000</v>
      </c>
      <c r="E84" s="53">
        <v>4000</v>
      </c>
    </row>
    <row r="85" spans="1:5">
      <c r="A85" s="53" t="s">
        <v>264</v>
      </c>
      <c r="B85" s="53" t="s">
        <v>265</v>
      </c>
      <c r="C85" s="53">
        <v>6000</v>
      </c>
      <c r="D85" s="53">
        <v>6000</v>
      </c>
      <c r="E85" s="53">
        <v>6000</v>
      </c>
    </row>
    <row r="86" spans="1:5">
      <c r="A86" s="53" t="s">
        <v>266</v>
      </c>
      <c r="B86" s="53" t="s">
        <v>101</v>
      </c>
      <c r="C86" s="53">
        <v>300</v>
      </c>
      <c r="D86" s="53">
        <v>300</v>
      </c>
      <c r="E86" s="53">
        <v>300</v>
      </c>
    </row>
    <row r="87" spans="1:5">
      <c r="A87" s="53" t="s">
        <v>267</v>
      </c>
      <c r="B87" s="53" t="s">
        <v>417</v>
      </c>
      <c r="C87" s="53">
        <v>100</v>
      </c>
      <c r="D87" s="53">
        <v>100</v>
      </c>
      <c r="E87" s="53">
        <v>100</v>
      </c>
    </row>
    <row r="88" spans="1:5">
      <c r="A88" s="53" t="s">
        <v>268</v>
      </c>
      <c r="B88" s="53" t="s">
        <v>269</v>
      </c>
      <c r="C88" s="53">
        <v>1250</v>
      </c>
      <c r="D88" s="53">
        <v>1250</v>
      </c>
      <c r="E88" s="53">
        <v>1250</v>
      </c>
    </row>
    <row r="89" spans="1:5">
      <c r="A89" s="53" t="s">
        <v>270</v>
      </c>
      <c r="B89" s="53" t="s">
        <v>418</v>
      </c>
      <c r="C89" s="53">
        <v>600</v>
      </c>
      <c r="D89" s="53">
        <v>600</v>
      </c>
      <c r="E89" s="53">
        <v>600</v>
      </c>
    </row>
    <row r="90" spans="1:5">
      <c r="A90" s="53" t="s">
        <v>271</v>
      </c>
      <c r="B90" s="53" t="s">
        <v>272</v>
      </c>
      <c r="C90" s="53">
        <v>200</v>
      </c>
      <c r="D90" s="53">
        <v>200</v>
      </c>
      <c r="E90" s="53">
        <v>200</v>
      </c>
    </row>
    <row r="91" spans="1:5">
      <c r="A91" s="53" t="s">
        <v>273</v>
      </c>
      <c r="B91" s="53" t="s">
        <v>419</v>
      </c>
      <c r="C91" s="53">
        <v>650</v>
      </c>
      <c r="D91" s="53">
        <v>650</v>
      </c>
      <c r="E91" s="53">
        <v>650</v>
      </c>
    </row>
    <row r="92" spans="1:5">
      <c r="A92" s="53" t="s">
        <v>274</v>
      </c>
      <c r="B92" s="53" t="s">
        <v>420</v>
      </c>
      <c r="C92" s="53">
        <v>3100</v>
      </c>
      <c r="D92" s="53">
        <v>3100</v>
      </c>
      <c r="E92" s="53">
        <v>3100</v>
      </c>
    </row>
    <row r="93" spans="1:5">
      <c r="A93" s="53" t="s">
        <v>275</v>
      </c>
      <c r="B93" s="53" t="s">
        <v>118</v>
      </c>
      <c r="C93" s="53">
        <v>600</v>
      </c>
      <c r="D93" s="53">
        <v>600</v>
      </c>
      <c r="E93" s="53">
        <v>600</v>
      </c>
    </row>
    <row r="94" spans="1:5">
      <c r="A94" s="53" t="s">
        <v>276</v>
      </c>
      <c r="B94" s="53" t="s">
        <v>20</v>
      </c>
      <c r="C94" s="53">
        <v>550</v>
      </c>
      <c r="D94" s="53">
        <v>550</v>
      </c>
      <c r="E94" s="53">
        <v>550</v>
      </c>
    </row>
    <row r="95" spans="1:5">
      <c r="A95" s="53" t="s">
        <v>277</v>
      </c>
      <c r="B95" s="53" t="s">
        <v>421</v>
      </c>
      <c r="C95" s="53">
        <v>10</v>
      </c>
      <c r="D95" s="53">
        <v>10</v>
      </c>
      <c r="E95" s="53">
        <v>10</v>
      </c>
    </row>
    <row r="96" spans="1:5">
      <c r="A96" s="53" t="s">
        <v>278</v>
      </c>
      <c r="B96" s="53" t="s">
        <v>142</v>
      </c>
      <c r="C96" s="53">
        <v>750</v>
      </c>
      <c r="D96" s="53">
        <v>750</v>
      </c>
      <c r="E96" s="53">
        <v>750</v>
      </c>
    </row>
    <row r="97" spans="1:5">
      <c r="A97" s="53" t="s">
        <v>279</v>
      </c>
      <c r="B97" s="53" t="s">
        <v>280</v>
      </c>
      <c r="C97" s="53">
        <v>400</v>
      </c>
      <c r="D97" s="53">
        <v>400</v>
      </c>
      <c r="E97" s="53">
        <v>400</v>
      </c>
    </row>
    <row r="98" spans="1:5">
      <c r="A98" s="53" t="s">
        <v>281</v>
      </c>
      <c r="B98" s="53" t="s">
        <v>422</v>
      </c>
      <c r="C98" s="53">
        <v>125</v>
      </c>
      <c r="D98" s="53">
        <v>125</v>
      </c>
      <c r="E98" s="53">
        <v>125</v>
      </c>
    </row>
    <row r="99" spans="1:5">
      <c r="A99" s="53" t="s">
        <v>282</v>
      </c>
      <c r="B99" s="53" t="s">
        <v>423</v>
      </c>
      <c r="C99" s="53">
        <v>275</v>
      </c>
      <c r="D99" s="53">
        <v>275</v>
      </c>
      <c r="E99" s="53">
        <v>275</v>
      </c>
    </row>
    <row r="100" spans="1:5">
      <c r="A100" s="53" t="s">
        <v>283</v>
      </c>
      <c r="B100" s="53" t="s">
        <v>139</v>
      </c>
      <c r="C100" s="53">
        <v>225</v>
      </c>
      <c r="D100" s="53">
        <v>225</v>
      </c>
      <c r="E100" s="53">
        <v>225</v>
      </c>
    </row>
    <row r="101" spans="1:5">
      <c r="A101" s="53" t="s">
        <v>284</v>
      </c>
      <c r="B101" s="53" t="s">
        <v>424</v>
      </c>
      <c r="C101" s="53">
        <v>50</v>
      </c>
      <c r="D101" s="53">
        <v>50</v>
      </c>
      <c r="E101" s="53">
        <v>50</v>
      </c>
    </row>
    <row r="102" spans="1:5">
      <c r="A102" s="53" t="s">
        <v>285</v>
      </c>
      <c r="B102" s="53" t="s">
        <v>425</v>
      </c>
      <c r="C102" s="53">
        <v>6700</v>
      </c>
      <c r="D102" s="53">
        <v>6700</v>
      </c>
      <c r="E102" s="53">
        <v>6700</v>
      </c>
    </row>
    <row r="103" spans="1:5">
      <c r="A103" s="53" t="s">
        <v>286</v>
      </c>
      <c r="B103" s="53" t="s">
        <v>426</v>
      </c>
      <c r="C103" s="53">
        <v>5700</v>
      </c>
      <c r="D103" s="53">
        <v>5700</v>
      </c>
      <c r="E103" s="53">
        <v>5700</v>
      </c>
    </row>
    <row r="104" spans="1:5">
      <c r="A104" s="53" t="s">
        <v>287</v>
      </c>
      <c r="B104" s="53" t="s">
        <v>427</v>
      </c>
      <c r="C104" s="53">
        <v>7700</v>
      </c>
      <c r="D104" s="53">
        <v>7700</v>
      </c>
      <c r="E104" s="53">
        <v>7700</v>
      </c>
    </row>
    <row r="105" spans="1:5">
      <c r="A105" s="53" t="s">
        <v>288</v>
      </c>
      <c r="B105" s="53" t="s">
        <v>140</v>
      </c>
      <c r="C105" s="53">
        <v>125</v>
      </c>
      <c r="D105" s="53">
        <v>125</v>
      </c>
      <c r="E105" s="53">
        <v>125</v>
      </c>
    </row>
    <row r="106" spans="1:5">
      <c r="A106" s="53" t="s">
        <v>289</v>
      </c>
      <c r="B106" s="53" t="s">
        <v>290</v>
      </c>
      <c r="C106" s="53">
        <v>500</v>
      </c>
      <c r="D106" s="53">
        <v>500</v>
      </c>
      <c r="E106" s="53">
        <v>500</v>
      </c>
    </row>
    <row r="107" spans="1:5">
      <c r="A107" s="53" t="s">
        <v>291</v>
      </c>
      <c r="B107" s="53" t="s">
        <v>428</v>
      </c>
      <c r="C107" s="53">
        <v>250</v>
      </c>
      <c r="D107" s="53">
        <v>250</v>
      </c>
      <c r="E107" s="53">
        <v>250</v>
      </c>
    </row>
    <row r="108" spans="1:5">
      <c r="A108" s="53" t="s">
        <v>292</v>
      </c>
      <c r="B108" s="53" t="s">
        <v>429</v>
      </c>
      <c r="C108" s="53">
        <v>2900</v>
      </c>
      <c r="D108" s="53">
        <v>2900</v>
      </c>
      <c r="E108" s="53">
        <v>2900</v>
      </c>
    </row>
    <row r="109" spans="1:5">
      <c r="A109" s="53" t="s">
        <v>293</v>
      </c>
      <c r="B109" s="53" t="s">
        <v>106</v>
      </c>
      <c r="C109" s="53">
        <v>250</v>
      </c>
      <c r="D109" s="53">
        <v>250</v>
      </c>
      <c r="E109" s="53">
        <v>250</v>
      </c>
    </row>
    <row r="110" spans="1:5">
      <c r="A110" s="53" t="s">
        <v>294</v>
      </c>
      <c r="B110" s="53" t="s">
        <v>430</v>
      </c>
      <c r="C110" s="53">
        <v>9500</v>
      </c>
      <c r="D110" s="53">
        <v>9500</v>
      </c>
      <c r="E110" s="53">
        <v>9500</v>
      </c>
    </row>
    <row r="111" spans="1:5">
      <c r="A111" s="53" t="s">
        <v>295</v>
      </c>
      <c r="B111" s="53" t="s">
        <v>431</v>
      </c>
      <c r="C111" s="53">
        <v>750</v>
      </c>
      <c r="D111" s="53">
        <v>750</v>
      </c>
      <c r="E111" s="53">
        <v>750</v>
      </c>
    </row>
    <row r="112" spans="1:5">
      <c r="A112" s="53" t="s">
        <v>296</v>
      </c>
      <c r="B112" s="53" t="s">
        <v>119</v>
      </c>
      <c r="C112" s="53">
        <v>1500</v>
      </c>
      <c r="D112" s="53">
        <v>1500</v>
      </c>
      <c r="E112" s="53">
        <v>1500</v>
      </c>
    </row>
    <row r="113" spans="1:5">
      <c r="A113" s="53" t="s">
        <v>297</v>
      </c>
      <c r="B113" s="53" t="s">
        <v>432</v>
      </c>
      <c r="C113" s="53">
        <v>1000</v>
      </c>
      <c r="D113" s="53">
        <v>1000</v>
      </c>
      <c r="E113" s="53">
        <v>1000</v>
      </c>
    </row>
    <row r="114" spans="1:5">
      <c r="A114" s="53" t="s">
        <v>298</v>
      </c>
      <c r="B114" s="53" t="s">
        <v>299</v>
      </c>
      <c r="C114" s="53">
        <v>2850</v>
      </c>
      <c r="D114" s="53">
        <v>2850</v>
      </c>
      <c r="E114" s="53">
        <v>2850</v>
      </c>
    </row>
    <row r="115" spans="1:5">
      <c r="A115" s="53" t="s">
        <v>300</v>
      </c>
      <c r="B115" s="53" t="s">
        <v>433</v>
      </c>
      <c r="C115" s="53">
        <v>850</v>
      </c>
      <c r="D115" s="53">
        <v>850</v>
      </c>
      <c r="E115" s="53">
        <v>850</v>
      </c>
    </row>
    <row r="116" spans="1:5">
      <c r="A116" s="53" t="s">
        <v>301</v>
      </c>
      <c r="B116" s="53" t="s">
        <v>434</v>
      </c>
      <c r="C116" s="53">
        <v>375</v>
      </c>
      <c r="D116" s="53">
        <v>375</v>
      </c>
      <c r="E116" s="53">
        <v>375</v>
      </c>
    </row>
    <row r="117" spans="1:5">
      <c r="A117" s="53" t="s">
        <v>302</v>
      </c>
      <c r="B117" s="53" t="s">
        <v>435</v>
      </c>
      <c r="C117" s="53">
        <v>1400</v>
      </c>
      <c r="D117" s="53">
        <v>1400</v>
      </c>
      <c r="E117" s="53">
        <v>1400</v>
      </c>
    </row>
    <row r="118" spans="1:5">
      <c r="A118" s="53" t="s">
        <v>303</v>
      </c>
      <c r="B118" s="53" t="s">
        <v>436</v>
      </c>
      <c r="C118" s="53">
        <v>200</v>
      </c>
      <c r="D118" s="53">
        <v>200</v>
      </c>
      <c r="E118" s="53">
        <v>200</v>
      </c>
    </row>
    <row r="119" spans="1:5">
      <c r="A119" s="53" t="s">
        <v>304</v>
      </c>
      <c r="B119" s="53" t="s">
        <v>120</v>
      </c>
      <c r="C119" s="53">
        <v>100</v>
      </c>
      <c r="D119" s="53">
        <v>100</v>
      </c>
      <c r="E119" s="53">
        <v>100</v>
      </c>
    </row>
    <row r="120" spans="1:5">
      <c r="A120" s="53" t="s">
        <v>305</v>
      </c>
      <c r="B120" s="53" t="s">
        <v>437</v>
      </c>
      <c r="C120" s="53">
        <v>3000</v>
      </c>
      <c r="D120" s="53">
        <v>3000</v>
      </c>
      <c r="E120" s="53">
        <v>3000</v>
      </c>
    </row>
    <row r="121" spans="1:5">
      <c r="A121" s="53" t="s">
        <v>306</v>
      </c>
      <c r="B121" s="53" t="s">
        <v>307</v>
      </c>
      <c r="C121" s="53">
        <v>2500</v>
      </c>
      <c r="D121" s="53">
        <v>2500</v>
      </c>
      <c r="E121" s="53">
        <v>2500</v>
      </c>
    </row>
    <row r="122" spans="1:5">
      <c r="A122" s="53" t="s">
        <v>308</v>
      </c>
      <c r="B122" s="53" t="s">
        <v>309</v>
      </c>
      <c r="C122" s="53">
        <v>1100</v>
      </c>
      <c r="D122" s="53">
        <v>1100</v>
      </c>
      <c r="E122" s="53">
        <v>1100</v>
      </c>
    </row>
    <row r="123" spans="1:5">
      <c r="A123" s="53" t="s">
        <v>310</v>
      </c>
      <c r="B123" s="53" t="s">
        <v>438</v>
      </c>
      <c r="C123" s="53">
        <v>2300</v>
      </c>
      <c r="D123" s="53">
        <v>2300</v>
      </c>
      <c r="E123" s="53">
        <v>2300</v>
      </c>
    </row>
    <row r="124" spans="1:5">
      <c r="A124" s="53" t="s">
        <v>311</v>
      </c>
      <c r="B124" s="53" t="s">
        <v>439</v>
      </c>
      <c r="C124" s="53">
        <v>50</v>
      </c>
      <c r="D124" s="53">
        <v>50</v>
      </c>
      <c r="E124" s="53">
        <v>50</v>
      </c>
    </row>
    <row r="125" spans="1:5">
      <c r="A125" s="53" t="s">
        <v>312</v>
      </c>
      <c r="B125" s="53" t="s">
        <v>440</v>
      </c>
      <c r="C125" s="53">
        <v>200</v>
      </c>
      <c r="D125" s="53">
        <v>200</v>
      </c>
      <c r="E125" s="53">
        <v>200</v>
      </c>
    </row>
    <row r="126" spans="1:5">
      <c r="A126" s="53" t="s">
        <v>313</v>
      </c>
      <c r="B126" s="53" t="s">
        <v>441</v>
      </c>
      <c r="C126" s="53">
        <v>2200</v>
      </c>
      <c r="D126" s="53">
        <v>2200</v>
      </c>
      <c r="E126" s="53">
        <v>2200</v>
      </c>
    </row>
    <row r="127" spans="1:5">
      <c r="A127" s="53" t="s">
        <v>314</v>
      </c>
      <c r="B127" s="53" t="s">
        <v>442</v>
      </c>
      <c r="C127" s="53">
        <v>475</v>
      </c>
      <c r="D127" s="53">
        <v>475</v>
      </c>
      <c r="E127" s="53">
        <v>475</v>
      </c>
    </row>
    <row r="128" spans="1:5">
      <c r="A128" s="53" t="s">
        <v>315</v>
      </c>
      <c r="B128" s="53" t="s">
        <v>443</v>
      </c>
      <c r="C128" s="53">
        <v>1250</v>
      </c>
      <c r="D128" s="53">
        <v>1250</v>
      </c>
      <c r="E128" s="53">
        <v>1250</v>
      </c>
    </row>
    <row r="129" spans="1:5">
      <c r="A129" s="53" t="s">
        <v>316</v>
      </c>
      <c r="B129" s="53" t="s">
        <v>135</v>
      </c>
      <c r="C129" s="53">
        <v>125</v>
      </c>
      <c r="D129" s="53">
        <v>125</v>
      </c>
      <c r="E129" s="53">
        <v>125</v>
      </c>
    </row>
    <row r="130" spans="1:5">
      <c r="A130" s="53" t="s">
        <v>317</v>
      </c>
      <c r="B130" s="53" t="s">
        <v>444</v>
      </c>
      <c r="C130" s="53">
        <v>350</v>
      </c>
      <c r="D130" s="53">
        <v>350</v>
      </c>
      <c r="E130" s="53">
        <v>350</v>
      </c>
    </row>
    <row r="131" spans="1:5">
      <c r="A131" s="53" t="s">
        <v>318</v>
      </c>
      <c r="B131" s="53" t="s">
        <v>445</v>
      </c>
      <c r="C131" s="53">
        <v>22500</v>
      </c>
      <c r="D131" s="53">
        <v>22500</v>
      </c>
      <c r="E131" s="53">
        <v>22500</v>
      </c>
    </row>
    <row r="132" spans="1:5">
      <c r="A132" s="53" t="s">
        <v>319</v>
      </c>
      <c r="B132" s="53" t="s">
        <v>446</v>
      </c>
      <c r="C132" s="53">
        <v>275</v>
      </c>
      <c r="D132" s="53">
        <v>275</v>
      </c>
      <c r="E132" s="53">
        <v>275</v>
      </c>
    </row>
    <row r="133" spans="1:5">
      <c r="A133" s="53" t="s">
        <v>320</v>
      </c>
      <c r="B133" s="53" t="s">
        <v>29</v>
      </c>
      <c r="C133" s="53">
        <v>6200</v>
      </c>
      <c r="D133" s="53">
        <v>6200</v>
      </c>
      <c r="E133" s="53">
        <v>6200</v>
      </c>
    </row>
    <row r="134" spans="1:5">
      <c r="A134" s="53" t="s">
        <v>321</v>
      </c>
      <c r="B134" s="53" t="s">
        <v>447</v>
      </c>
      <c r="C134" s="53">
        <v>1375</v>
      </c>
      <c r="D134" s="53">
        <v>1375</v>
      </c>
      <c r="E134" s="53">
        <v>1375</v>
      </c>
    </row>
    <row r="135" spans="1:5">
      <c r="A135" s="53" t="s">
        <v>322</v>
      </c>
      <c r="B135" s="53" t="s">
        <v>448</v>
      </c>
      <c r="C135" s="53">
        <v>6000</v>
      </c>
      <c r="D135" s="53">
        <v>6000</v>
      </c>
      <c r="E135" s="53">
        <v>6000</v>
      </c>
    </row>
    <row r="136" spans="1:5">
      <c r="A136" s="53" t="s">
        <v>323</v>
      </c>
      <c r="B136" s="53" t="s">
        <v>449</v>
      </c>
      <c r="C136" s="53">
        <v>1600</v>
      </c>
      <c r="D136" s="53">
        <v>1600</v>
      </c>
      <c r="E136" s="53">
        <v>1600</v>
      </c>
    </row>
    <row r="137" spans="1:5">
      <c r="A137" s="53" t="s">
        <v>324</v>
      </c>
      <c r="B137" s="53" t="s">
        <v>450</v>
      </c>
      <c r="C137" s="53">
        <v>25</v>
      </c>
      <c r="D137" s="53">
        <v>25</v>
      </c>
      <c r="E137" s="53">
        <v>25</v>
      </c>
    </row>
    <row r="138" spans="1:5">
      <c r="A138" s="53" t="s">
        <v>325</v>
      </c>
      <c r="B138" s="53" t="s">
        <v>451</v>
      </c>
      <c r="C138" s="53">
        <v>675</v>
      </c>
      <c r="D138" s="53">
        <v>675</v>
      </c>
      <c r="E138" s="53">
        <v>675</v>
      </c>
    </row>
    <row r="139" spans="1:5">
      <c r="A139" s="53" t="s">
        <v>326</v>
      </c>
      <c r="B139" s="53" t="s">
        <v>141</v>
      </c>
      <c r="C139" s="53">
        <v>6750</v>
      </c>
      <c r="D139" s="53">
        <v>6750</v>
      </c>
      <c r="E139" s="53">
        <v>6750</v>
      </c>
    </row>
    <row r="140" spans="1:5">
      <c r="A140" s="53" t="s">
        <v>327</v>
      </c>
      <c r="B140" s="53" t="s">
        <v>452</v>
      </c>
      <c r="C140" s="53">
        <v>16000</v>
      </c>
      <c r="D140" s="53">
        <v>16000</v>
      </c>
      <c r="E140" s="53">
        <v>16000</v>
      </c>
    </row>
    <row r="141" spans="1:5">
      <c r="A141" s="53" t="s">
        <v>328</v>
      </c>
      <c r="B141" s="53" t="s">
        <v>453</v>
      </c>
      <c r="C141" s="53">
        <v>725</v>
      </c>
      <c r="D141" s="53">
        <v>725</v>
      </c>
      <c r="E141" s="53">
        <v>725</v>
      </c>
    </row>
    <row r="142" spans="1:5">
      <c r="A142" s="53" t="s">
        <v>329</v>
      </c>
      <c r="B142" s="53" t="s">
        <v>330</v>
      </c>
      <c r="C142" s="53">
        <v>400</v>
      </c>
      <c r="D142" s="53">
        <v>400</v>
      </c>
      <c r="E142" s="53">
        <v>400</v>
      </c>
    </row>
    <row r="143" spans="1:5">
      <c r="A143" s="53" t="s">
        <v>331</v>
      </c>
      <c r="B143" s="53" t="s">
        <v>332</v>
      </c>
      <c r="C143" s="53">
        <v>1350</v>
      </c>
      <c r="D143" s="53">
        <v>1350</v>
      </c>
      <c r="E143" s="53">
        <v>1350</v>
      </c>
    </row>
    <row r="144" spans="1:5">
      <c r="A144" s="53" t="s">
        <v>333</v>
      </c>
      <c r="B144" s="53" t="s">
        <v>334</v>
      </c>
      <c r="C144" s="53">
        <v>250</v>
      </c>
      <c r="D144" s="53">
        <v>250</v>
      </c>
      <c r="E144" s="53">
        <v>250</v>
      </c>
    </row>
    <row r="145" spans="1:5">
      <c r="A145" s="53" t="s">
        <v>335</v>
      </c>
      <c r="B145" s="53" t="s">
        <v>454</v>
      </c>
      <c r="C145" s="53">
        <v>700</v>
      </c>
      <c r="D145" s="53">
        <v>700</v>
      </c>
      <c r="E145" s="53">
        <v>700</v>
      </c>
    </row>
    <row r="146" spans="1:5">
      <c r="A146" s="53" t="s">
        <v>336</v>
      </c>
      <c r="B146" s="53" t="s">
        <v>455</v>
      </c>
      <c r="C146" s="53">
        <v>500</v>
      </c>
      <c r="D146" s="53">
        <v>500</v>
      </c>
      <c r="E146" s="53">
        <v>500</v>
      </c>
    </row>
    <row r="147" spans="1:5">
      <c r="A147" s="53" t="s">
        <v>337</v>
      </c>
      <c r="B147" s="53" t="s">
        <v>338</v>
      </c>
      <c r="C147" s="53">
        <v>1500</v>
      </c>
      <c r="D147" s="53">
        <v>1500</v>
      </c>
      <c r="E147" s="53">
        <v>1500</v>
      </c>
    </row>
    <row r="148" spans="1:5">
      <c r="A148" s="53" t="s">
        <v>339</v>
      </c>
      <c r="B148" s="53" t="s">
        <v>456</v>
      </c>
      <c r="C148" s="53">
        <v>1563</v>
      </c>
      <c r="D148" s="53">
        <v>1563</v>
      </c>
      <c r="E148" s="53">
        <v>1563</v>
      </c>
    </row>
    <row r="149" spans="1:5">
      <c r="A149" s="53" t="s">
        <v>340</v>
      </c>
      <c r="B149" s="53" t="s">
        <v>457</v>
      </c>
      <c r="C149" s="53">
        <v>1000</v>
      </c>
      <c r="D149" s="53">
        <v>1000</v>
      </c>
      <c r="E149" s="53">
        <v>1000</v>
      </c>
    </row>
    <row r="150" spans="1:5">
      <c r="A150" s="53" t="s">
        <v>341</v>
      </c>
      <c r="B150" s="53" t="s">
        <v>458</v>
      </c>
      <c r="C150" s="53">
        <v>500</v>
      </c>
      <c r="D150" s="53">
        <v>500</v>
      </c>
      <c r="E150" s="53">
        <v>500</v>
      </c>
    </row>
    <row r="151" spans="1:5">
      <c r="A151" s="53" t="s">
        <v>342</v>
      </c>
      <c r="B151" s="53" t="s">
        <v>343</v>
      </c>
      <c r="C151" s="53">
        <v>2800</v>
      </c>
      <c r="D151" s="53">
        <v>2800</v>
      </c>
      <c r="E151" s="53">
        <v>2800</v>
      </c>
    </row>
    <row r="152" spans="1:5">
      <c r="A152" s="53" t="s">
        <v>344</v>
      </c>
      <c r="B152" s="53" t="s">
        <v>117</v>
      </c>
      <c r="C152" s="53">
        <v>400</v>
      </c>
      <c r="D152" s="53">
        <v>400</v>
      </c>
      <c r="E152" s="53">
        <v>400</v>
      </c>
    </row>
    <row r="153" spans="1:5">
      <c r="A153" s="53" t="s">
        <v>345</v>
      </c>
      <c r="B153" s="53" t="s">
        <v>459</v>
      </c>
      <c r="C153" s="53">
        <v>8924</v>
      </c>
      <c r="D153" s="53">
        <v>8924</v>
      </c>
      <c r="E153" s="53">
        <v>8924</v>
      </c>
    </row>
    <row r="154" spans="1:5">
      <c r="A154" s="53" t="s">
        <v>346</v>
      </c>
      <c r="B154" s="53" t="s">
        <v>460</v>
      </c>
      <c r="C154" s="53">
        <v>700</v>
      </c>
      <c r="D154" s="53">
        <v>700</v>
      </c>
      <c r="E154" s="53">
        <v>700</v>
      </c>
    </row>
    <row r="155" spans="1:5">
      <c r="A155" s="53" t="s">
        <v>347</v>
      </c>
      <c r="B155" s="53" t="s">
        <v>461</v>
      </c>
      <c r="C155" s="53">
        <v>3600</v>
      </c>
      <c r="D155" s="53">
        <v>3600</v>
      </c>
      <c r="E155" s="53">
        <v>3600</v>
      </c>
    </row>
    <row r="156" spans="1:5">
      <c r="A156" s="53" t="s">
        <v>348</v>
      </c>
      <c r="B156" s="53" t="s">
        <v>462</v>
      </c>
      <c r="C156" s="53">
        <v>325</v>
      </c>
      <c r="D156" s="53">
        <v>325</v>
      </c>
      <c r="E156" s="53">
        <v>325</v>
      </c>
    </row>
    <row r="157" spans="1:5">
      <c r="A157" s="53" t="s">
        <v>349</v>
      </c>
      <c r="B157" s="53" t="s">
        <v>463</v>
      </c>
      <c r="C157" s="53">
        <v>3000</v>
      </c>
      <c r="D157" s="53">
        <v>3000</v>
      </c>
      <c r="E157" s="53">
        <v>3000</v>
      </c>
    </row>
    <row r="158" spans="1:5">
      <c r="A158" s="53" t="s">
        <v>350</v>
      </c>
      <c r="B158" s="53" t="s">
        <v>464</v>
      </c>
      <c r="C158" s="53">
        <v>407</v>
      </c>
      <c r="D158" s="53">
        <v>407</v>
      </c>
      <c r="E158" s="53">
        <v>407</v>
      </c>
    </row>
    <row r="159" spans="1:5">
      <c r="A159" s="53" t="s">
        <v>351</v>
      </c>
      <c r="B159" s="53" t="s">
        <v>465</v>
      </c>
      <c r="C159" s="53">
        <v>275</v>
      </c>
      <c r="D159" s="53">
        <v>275</v>
      </c>
      <c r="E159" s="53">
        <v>275</v>
      </c>
    </row>
    <row r="160" spans="1:5">
      <c r="A160" s="53" t="s">
        <v>352</v>
      </c>
      <c r="B160" s="53" t="s">
        <v>466</v>
      </c>
      <c r="C160" s="53">
        <v>1600</v>
      </c>
      <c r="D160" s="53">
        <v>1600</v>
      </c>
      <c r="E160" s="53">
        <v>1600</v>
      </c>
    </row>
    <row r="161" spans="1:5">
      <c r="A161" s="53" t="s">
        <v>353</v>
      </c>
      <c r="B161" s="53" t="s">
        <v>467</v>
      </c>
      <c r="C161" s="53">
        <v>200</v>
      </c>
      <c r="D161" s="53">
        <v>200</v>
      </c>
      <c r="E161" s="53">
        <v>200</v>
      </c>
    </row>
    <row r="162" spans="1:5">
      <c r="A162" s="53" t="s">
        <v>354</v>
      </c>
      <c r="B162" s="53" t="s">
        <v>468</v>
      </c>
      <c r="C162" s="53">
        <v>6100</v>
      </c>
      <c r="D162" s="53">
        <v>6100</v>
      </c>
      <c r="E162" s="53">
        <v>6100</v>
      </c>
    </row>
    <row r="163" spans="1:5">
      <c r="A163" s="53" t="s">
        <v>355</v>
      </c>
      <c r="B163" s="53" t="s">
        <v>356</v>
      </c>
      <c r="C163" s="53">
        <v>3500</v>
      </c>
      <c r="D163" s="53">
        <v>3500</v>
      </c>
      <c r="E163" s="53">
        <v>3500</v>
      </c>
    </row>
    <row r="164" spans="1:5">
      <c r="A164" s="53" t="s">
        <v>357</v>
      </c>
      <c r="B164" s="53" t="s">
        <v>469</v>
      </c>
      <c r="C164" s="53">
        <v>30</v>
      </c>
      <c r="D164" s="53">
        <v>30</v>
      </c>
      <c r="E164" s="53">
        <v>30</v>
      </c>
    </row>
    <row r="165" spans="1:5">
      <c r="A165" s="53" t="s">
        <v>358</v>
      </c>
      <c r="B165" s="53" t="s">
        <v>470</v>
      </c>
      <c r="C165" s="53">
        <v>850</v>
      </c>
      <c r="D165" s="53">
        <v>850</v>
      </c>
      <c r="E165" s="53">
        <v>850</v>
      </c>
    </row>
    <row r="166" spans="1:5">
      <c r="A166" s="53" t="s">
        <v>359</v>
      </c>
      <c r="B166" s="53" t="s">
        <v>360</v>
      </c>
      <c r="C166" s="53">
        <v>1500</v>
      </c>
      <c r="D166" s="53">
        <v>1500</v>
      </c>
      <c r="E166" s="53">
        <v>1500</v>
      </c>
    </row>
    <row r="167" spans="1:5">
      <c r="A167" s="53" t="s">
        <v>361</v>
      </c>
      <c r="B167" s="53" t="s">
        <v>471</v>
      </c>
      <c r="C167" s="53">
        <v>1300</v>
      </c>
      <c r="D167" s="53">
        <v>1300</v>
      </c>
      <c r="E167" s="53">
        <v>1300</v>
      </c>
    </row>
    <row r="168" spans="1:5">
      <c r="A168" s="53" t="s">
        <v>362</v>
      </c>
      <c r="B168" s="53" t="s">
        <v>103</v>
      </c>
      <c r="C168" s="53">
        <v>300</v>
      </c>
      <c r="D168" s="53">
        <v>300</v>
      </c>
      <c r="E168" s="53">
        <v>300</v>
      </c>
    </row>
    <row r="169" spans="1:5">
      <c r="A169" s="53" t="s">
        <v>363</v>
      </c>
      <c r="B169" s="53" t="s">
        <v>364</v>
      </c>
      <c r="C169" s="53">
        <v>975</v>
      </c>
      <c r="D169" s="53">
        <v>975</v>
      </c>
      <c r="E169" s="53">
        <v>975</v>
      </c>
    </row>
    <row r="170" spans="1:5">
      <c r="A170" s="53" t="s">
        <v>365</v>
      </c>
      <c r="B170" s="53" t="s">
        <v>472</v>
      </c>
      <c r="C170" s="53">
        <v>125</v>
      </c>
      <c r="D170" s="53">
        <v>125</v>
      </c>
      <c r="E170" s="53">
        <v>125</v>
      </c>
    </row>
    <row r="171" spans="1:5">
      <c r="A171" s="53" t="s">
        <v>366</v>
      </c>
      <c r="B171" s="53" t="s">
        <v>473</v>
      </c>
      <c r="C171" s="53">
        <v>475</v>
      </c>
      <c r="D171" s="53">
        <v>475</v>
      </c>
      <c r="E171" s="53">
        <v>475</v>
      </c>
    </row>
    <row r="172" spans="1:5">
      <c r="A172" s="53" t="s">
        <v>367</v>
      </c>
      <c r="B172" s="53" t="s">
        <v>137</v>
      </c>
      <c r="C172" s="53">
        <v>1250</v>
      </c>
      <c r="D172" s="53">
        <v>1250</v>
      </c>
      <c r="E172" s="53">
        <v>1250</v>
      </c>
    </row>
    <row r="173" spans="1:5">
      <c r="A173" s="53" t="s">
        <v>368</v>
      </c>
      <c r="B173" s="53" t="s">
        <v>474</v>
      </c>
      <c r="C173" s="53">
        <v>75</v>
      </c>
      <c r="D173" s="53">
        <v>75</v>
      </c>
      <c r="E173" s="53">
        <v>75</v>
      </c>
    </row>
    <row r="174" spans="1:5">
      <c r="A174" s="53" t="s">
        <v>369</v>
      </c>
      <c r="B174" s="53" t="s">
        <v>475</v>
      </c>
      <c r="C174" s="53">
        <v>225</v>
      </c>
      <c r="D174" s="53">
        <v>225</v>
      </c>
      <c r="E174" s="53">
        <v>225</v>
      </c>
    </row>
    <row r="175" spans="1:5">
      <c r="A175" s="53" t="s">
        <v>370</v>
      </c>
      <c r="B175" s="53" t="s">
        <v>476</v>
      </c>
      <c r="C175" s="53">
        <v>350</v>
      </c>
      <c r="D175" s="53">
        <v>350</v>
      </c>
      <c r="E175" s="53">
        <v>350</v>
      </c>
    </row>
    <row r="176" spans="1:5">
      <c r="A176" s="53" t="s">
        <v>371</v>
      </c>
      <c r="B176" s="53" t="s">
        <v>477</v>
      </c>
      <c r="C176" s="53">
        <v>125</v>
      </c>
      <c r="D176" s="53">
        <v>125</v>
      </c>
      <c r="E176" s="53">
        <v>125</v>
      </c>
    </row>
    <row r="177" spans="1:5">
      <c r="A177" s="53" t="s">
        <v>372</v>
      </c>
      <c r="B177" s="53" t="s">
        <v>478</v>
      </c>
      <c r="C177" s="53">
        <v>300</v>
      </c>
      <c r="D177" s="53">
        <v>300</v>
      </c>
      <c r="E177" s="53">
        <v>300</v>
      </c>
    </row>
    <row r="178" spans="1:5">
      <c r="A178" s="53" t="s">
        <v>373</v>
      </c>
      <c r="B178" s="53" t="s">
        <v>479</v>
      </c>
      <c r="C178" s="53">
        <v>850</v>
      </c>
      <c r="D178" s="53">
        <v>850</v>
      </c>
      <c r="E178" s="53">
        <v>850</v>
      </c>
    </row>
  </sheetData>
  <mergeCells count="1">
    <mergeCell ref="A1:E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Trade</vt:lpstr>
      <vt:lpstr>ZeroDha Ledger</vt:lpstr>
      <vt:lpstr>Market</vt:lpstr>
      <vt:lpstr>Punting -&gt;&gt;</vt:lpstr>
      <vt:lpstr>Option_Traders_2</vt:lpstr>
      <vt:lpstr>Option_Traders</vt:lpstr>
      <vt:lpstr>Option Wheel --&gt;</vt:lpstr>
      <vt:lpstr>Stock Fundamentals</vt:lpstr>
      <vt:lpstr>Option_Wheel Analysis</vt:lpstr>
      <vt:lpstr>Bull Put Spread -- &gt;</vt:lpstr>
      <vt:lpstr>BPS Analysis</vt:lpstr>
      <vt:lpstr>Iron Butterfly Condor -- &gt;</vt:lpstr>
      <vt:lpstr>Iron ButterflyCondor Analysis</vt:lpstr>
      <vt:lpstr>Nov2021 Condor</vt:lpstr>
      <vt:lpstr>Margin Schedule</vt:lpstr>
      <vt:lpstr>Lots</vt:lpstr>
      <vt:lpstr>Reference</vt:lpstr>
      <vt:lpstr>NIFTY_DIVYLD</vt:lpstr>
      <vt:lpstr>RISKFREE_RATE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Santosh Bag</dc:creator>
  <cp:lastModifiedBy>Santosh Bag</cp:lastModifiedBy>
  <dcterms:created xsi:type="dcterms:W3CDTF">2019-01-10T01:37:15Z</dcterms:created>
  <dcterms:modified xsi:type="dcterms:W3CDTF">2021-11-18T17:31:13Z</dcterms:modified>
</cp:coreProperties>
</file>