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330DC4A3-8754-40AD-8365-67116A6916C2}" xr6:coauthVersionLast="47" xr6:coauthVersionMax="47" xr10:uidLastSave="{00000000-0000-0000-0000-000000000000}"/>
  <bookViews>
    <workbookView xWindow="-120" yWindow="-120" windowWidth="24240" windowHeight="13140" tabRatio="895" firstSheet="1" activeTab="9" xr2:uid="{00000000-000D-0000-FFFF-FFFF00000000}"/>
  </bookViews>
  <sheets>
    <sheet name="Lowes Demand Management" sheetId="3" r:id="rId1"/>
    <sheet name="Lowes Forecasting " sheetId="4" r:id="rId2"/>
    <sheet name="Forecasting" sheetId="5" r:id="rId3"/>
    <sheet name="Demand Forecasting" sheetId="6" r:id="rId4"/>
    <sheet name="Lowes Building &amp; Material" sheetId="7" r:id="rId5"/>
    <sheet name="Lowes analysis" sheetId="9" r:id="rId6"/>
    <sheet name="Lowes control limit" sheetId="10" r:id="rId7"/>
    <sheet name="Lowes demand" sheetId="12" r:id="rId8"/>
    <sheet name="Lowes Quarterly Trend" sheetId="13" r:id="rId9"/>
    <sheet name="Lowes Forecasting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I7" i="14" l="1"/>
  <c r="H14" i="14" s="1"/>
  <c r="J11" i="12"/>
  <c r="J8" i="12"/>
  <c r="D6" i="10"/>
  <c r="D16" i="6"/>
  <c r="E16" i="6" s="1"/>
  <c r="F16" i="6" s="1"/>
  <c r="D17" i="6"/>
  <c r="E17" i="6" s="1"/>
  <c r="F17" i="6" s="1"/>
  <c r="D18" i="6"/>
  <c r="E18" i="6" s="1"/>
  <c r="F18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9" i="5"/>
  <c r="F9" i="4"/>
  <c r="C14" i="3"/>
  <c r="C15" i="3"/>
  <c r="C16" i="3"/>
  <c r="C17" i="3"/>
  <c r="C18" i="3"/>
  <c r="C19" i="3"/>
  <c r="C20" i="3"/>
  <c r="C21" i="3"/>
  <c r="C13" i="3"/>
  <c r="F6" i="10" l="1"/>
  <c r="E6" i="10"/>
  <c r="D7" i="10"/>
  <c r="F7" i="10" s="1"/>
  <c r="D8" i="10"/>
  <c r="F8" i="10" s="1"/>
  <c r="D9" i="10"/>
  <c r="E9" i="10" s="1"/>
  <c r="D10" i="10"/>
  <c r="F10" i="10" s="1"/>
  <c r="D11" i="10"/>
  <c r="F11" i="10" s="1"/>
  <c r="L6" i="9"/>
  <c r="E9" i="7"/>
  <c r="E10" i="7"/>
  <c r="E11" i="7"/>
  <c r="E12" i="7"/>
  <c r="E13" i="7"/>
  <c r="E14" i="7"/>
  <c r="E15" i="7"/>
  <c r="D9" i="7"/>
  <c r="D10" i="7"/>
  <c r="D11" i="7"/>
  <c r="D12" i="7"/>
  <c r="D13" i="7"/>
  <c r="D16" i="7" s="1"/>
  <c r="D14" i="7"/>
  <c r="D15" i="7"/>
  <c r="C9" i="7"/>
  <c r="C10" i="7"/>
  <c r="C11" i="7"/>
  <c r="C12" i="7"/>
  <c r="C13" i="7"/>
  <c r="C14" i="7"/>
  <c r="C15" i="7"/>
  <c r="B16" i="7"/>
  <c r="J11" i="7" s="1"/>
  <c r="A16" i="7"/>
  <c r="J9" i="7" s="1"/>
  <c r="E8" i="7"/>
  <c r="D8" i="7"/>
  <c r="C8" i="7"/>
  <c r="E10" i="10" l="1"/>
  <c r="E8" i="10"/>
  <c r="F9" i="10"/>
  <c r="F12" i="10" s="1"/>
  <c r="L17" i="10" s="1"/>
  <c r="E11" i="10"/>
  <c r="E7" i="10"/>
  <c r="E16" i="7"/>
  <c r="C16" i="7"/>
  <c r="K13" i="7" s="1"/>
  <c r="K15" i="7" s="1"/>
  <c r="D12" i="10"/>
  <c r="E12" i="10"/>
  <c r="L7" i="10" s="1"/>
  <c r="N10" i="10" l="1"/>
  <c r="R7" i="7"/>
  <c r="C20" i="5"/>
  <c r="J9" i="5" s="1"/>
  <c r="B20" i="5"/>
  <c r="E10" i="5"/>
  <c r="E11" i="5"/>
  <c r="E12" i="5"/>
  <c r="E13" i="5"/>
  <c r="E14" i="5"/>
  <c r="E15" i="5"/>
  <c r="E16" i="5"/>
  <c r="E17" i="5"/>
  <c r="E18" i="5"/>
  <c r="E19" i="5"/>
  <c r="E9" i="5"/>
  <c r="D10" i="5"/>
  <c r="D11" i="5"/>
  <c r="D12" i="5"/>
  <c r="D13" i="5"/>
  <c r="D14" i="5"/>
  <c r="D15" i="5"/>
  <c r="D16" i="5"/>
  <c r="D17" i="5"/>
  <c r="D18" i="5"/>
  <c r="D19" i="5"/>
  <c r="E20" i="5" l="1"/>
  <c r="D20" i="5"/>
  <c r="J11" i="5" s="1"/>
  <c r="E12" i="3"/>
  <c r="E13" i="3"/>
  <c r="E11" i="3"/>
  <c r="I1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tc={CEE5C860-E8C0-4223-9981-19E69F3DB581}</author>
  </authors>
  <commentList>
    <comment ref="L1" authorId="0" shapeId="0" xr:uid="{CEE5C860-E8C0-4223-9981-19E69F3DB5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anova is suitable for lowes supply chain</t>
      </text>
    </comment>
  </commentList>
</comments>
</file>

<file path=xl/sharedStrings.xml><?xml version="1.0" encoding="utf-8"?>
<sst xmlns="http://schemas.openxmlformats.org/spreadsheetml/2006/main" count="179" uniqueCount="159">
  <si>
    <t>Shipments (in tons) of a raw material are shown in the table:</t>
  </si>
  <si>
    <t>Year</t>
  </si>
  <si>
    <t>Tons</t>
  </si>
  <si>
    <t>2) Using a weight of 3 for the most recent data, 2 fo the next, and 1 for the oldest, forecast shipments in year 12.</t>
  </si>
  <si>
    <t>1) Compute a 3-year moving average, and use it to forecast shipments in year 12.</t>
  </si>
  <si>
    <t>Shipments</t>
  </si>
  <si>
    <t>3-year moving average</t>
  </si>
  <si>
    <r>
      <t xml:space="preserve">MAwt = </t>
    </r>
    <r>
      <rPr>
        <sz val="11"/>
        <color theme="1"/>
        <rFont val="Calibri"/>
        <family val="2"/>
        <charset val="204"/>
      </rPr>
      <t xml:space="preserve">∑ (Wt)X/∑ Wt = </t>
    </r>
  </si>
  <si>
    <t>X</t>
  </si>
  <si>
    <t>W</t>
  </si>
  <si>
    <r>
      <t xml:space="preserve">Slope: b = </t>
    </r>
    <r>
      <rPr>
        <sz val="11"/>
        <color theme="1"/>
        <rFont val="Calibri"/>
        <family val="2"/>
        <charset val="204"/>
      </rPr>
      <t xml:space="preserve">∆Y/∆X = (Y2 - Y1)/(X2 - X1) = </t>
    </r>
  </si>
  <si>
    <t>tons</t>
  </si>
  <si>
    <t>Intercept: a = 0.5 tons</t>
  </si>
  <si>
    <t>Equation: Yc = 0.5 + 1.6*X</t>
  </si>
  <si>
    <t>for year 12: Yc = 0.5 + 1.6*12 = 19.7 tons</t>
  </si>
  <si>
    <t>X year coded</t>
  </si>
  <si>
    <t>Y Shipments</t>
  </si>
  <si>
    <t>XY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</si>
  <si>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</si>
  <si>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Sum</t>
  </si>
  <si>
    <r>
      <t xml:space="preserve">a = </t>
    </r>
    <r>
      <rPr>
        <sz val="11"/>
        <color theme="1"/>
        <rFont val="Calibri"/>
        <family val="2"/>
        <charset val="204"/>
      </rPr>
      <t>∑Y/n</t>
    </r>
  </si>
  <si>
    <r>
      <t xml:space="preserve">b = </t>
    </r>
    <r>
      <rPr>
        <sz val="11"/>
        <color theme="1"/>
        <rFont val="Calibri"/>
        <family val="2"/>
        <charset val="204"/>
      </rPr>
      <t>∑XY/∑X</t>
    </r>
    <r>
      <rPr>
        <vertAlign val="superscript"/>
        <sz val="11"/>
        <color theme="1"/>
        <rFont val="Calibri"/>
        <family val="2"/>
        <charset val="204"/>
      </rPr>
      <t>2</t>
    </r>
  </si>
  <si>
    <t>Y = 10,3 + 1,6*X</t>
  </si>
  <si>
    <t>units. Forecast the demand for the week of February 15, Continue forecasting through</t>
  </si>
  <si>
    <t>March 15, assuming that subsequent demands were actually 516, 488, 467, 554 and</t>
  </si>
  <si>
    <t>510 units.</t>
  </si>
  <si>
    <t>A firm uses simple exponential smoothing with α = 0.1 to forecast demand.</t>
  </si>
  <si>
    <t>The forecast for the week of February 1 was 500 units, whereas actual demand turned ou to be 450 units.</t>
  </si>
  <si>
    <t>1) Forecast the demand for the week of February 8.</t>
  </si>
  <si>
    <t>2) Assume that the actual demand during the week of February 8 turned out to be 505</t>
  </si>
  <si>
    <t>Week</t>
  </si>
  <si>
    <r>
      <t>Actual Demand A</t>
    </r>
    <r>
      <rPr>
        <vertAlign val="subscript"/>
        <sz val="14"/>
        <color theme="1"/>
        <rFont val="Calibri"/>
        <family val="2"/>
        <charset val="204"/>
        <scheme val="minor"/>
      </rPr>
      <t>t-1</t>
    </r>
  </si>
  <si>
    <r>
      <t>Old Forecast F</t>
    </r>
    <r>
      <rPr>
        <vertAlign val="subscript"/>
        <sz val="14"/>
        <color theme="1"/>
        <rFont val="Calibri"/>
        <family val="2"/>
        <charset val="204"/>
        <scheme val="minor"/>
      </rPr>
      <t>t-1</t>
    </r>
  </si>
  <si>
    <r>
      <t>Forecast Error A</t>
    </r>
    <r>
      <rPr>
        <vertAlign val="subscript"/>
        <sz val="14"/>
        <color theme="1"/>
        <rFont val="Calibri"/>
        <family val="2"/>
        <charset val="204"/>
        <scheme val="minor"/>
      </rPr>
      <t>t-1</t>
    </r>
    <r>
      <rPr>
        <sz val="14"/>
        <color theme="1"/>
        <rFont val="Calibri"/>
        <family val="2"/>
        <charset val="204"/>
        <scheme val="minor"/>
      </rPr>
      <t>-F</t>
    </r>
    <r>
      <rPr>
        <vertAlign val="subscript"/>
        <sz val="14"/>
        <color theme="1"/>
        <rFont val="Calibri"/>
        <family val="2"/>
        <charset val="204"/>
        <scheme val="minor"/>
      </rPr>
      <t>t-1</t>
    </r>
  </si>
  <si>
    <r>
      <t>Correction α(A</t>
    </r>
    <r>
      <rPr>
        <vertAlign val="subscript"/>
        <sz val="14"/>
        <color theme="1"/>
        <rFont val="Calibri"/>
        <family val="2"/>
        <charset val="204"/>
        <scheme val="minor"/>
      </rPr>
      <t>t-1</t>
    </r>
    <r>
      <rPr>
        <sz val="14"/>
        <color theme="1"/>
        <rFont val="Calibri"/>
        <family val="2"/>
        <charset val="204"/>
        <scheme val="minor"/>
      </rPr>
      <t>-F</t>
    </r>
    <r>
      <rPr>
        <vertAlign val="subscript"/>
        <sz val="14"/>
        <color theme="1"/>
        <rFont val="Calibri"/>
        <family val="2"/>
        <charset val="204"/>
        <scheme val="minor"/>
      </rPr>
      <t>t-1</t>
    </r>
    <r>
      <rPr>
        <sz val="14"/>
        <color theme="1"/>
        <rFont val="Calibri"/>
        <family val="2"/>
        <charset val="204"/>
        <scheme val="minor"/>
      </rPr>
      <t>)</t>
    </r>
  </si>
  <si>
    <r>
      <t>New Forecast F</t>
    </r>
    <r>
      <rPr>
        <vertAlign val="subscript"/>
        <sz val="14"/>
        <color theme="1"/>
        <rFont val="Calibri"/>
        <family val="2"/>
        <charset val="204"/>
        <scheme val="minor"/>
      </rPr>
      <t>t-1</t>
    </r>
    <r>
      <rPr>
        <sz val="14"/>
        <color theme="1"/>
        <rFont val="Calibri"/>
        <family val="2"/>
        <charset val="204"/>
        <scheme val="minor"/>
      </rPr>
      <t>+α(A</t>
    </r>
    <r>
      <rPr>
        <vertAlign val="subscript"/>
        <sz val="14"/>
        <color theme="1"/>
        <rFont val="Calibri"/>
        <family val="2"/>
        <charset val="204"/>
        <scheme val="minor"/>
      </rPr>
      <t>t-1</t>
    </r>
    <r>
      <rPr>
        <sz val="14"/>
        <color theme="1"/>
        <rFont val="Calibri"/>
        <family val="2"/>
        <charset val="204"/>
        <scheme val="minor"/>
      </rPr>
      <t>-F</t>
    </r>
    <r>
      <rPr>
        <vertAlign val="subscript"/>
        <sz val="14"/>
        <color theme="1"/>
        <rFont val="Calibri"/>
        <family val="2"/>
        <charset val="204"/>
        <scheme val="minor"/>
      </rPr>
      <t>t-1</t>
    </r>
    <r>
      <rPr>
        <sz val="14"/>
        <color theme="1"/>
        <rFont val="Calibri"/>
        <family val="2"/>
        <charset val="204"/>
        <scheme val="minor"/>
      </rPr>
      <t>)</t>
    </r>
  </si>
  <si>
    <t>Feb 1</t>
  </si>
  <si>
    <t>15</t>
  </si>
  <si>
    <t>22</t>
  </si>
  <si>
    <t>Mar 1</t>
  </si>
  <si>
    <t>8</t>
  </si>
  <si>
    <t>α</t>
  </si>
  <si>
    <t>The general manager of a building materials production plant feels  that the demand for plasterboard shipments might be related to the number of construction</t>
  </si>
  <si>
    <t>permits issued in the county during the previous quarter. The manager has collected the data shown in the table.</t>
  </si>
  <si>
    <t>1) Compute values for the slope b and intercept a.</t>
  </si>
  <si>
    <t>2) Determine a point estimate for plasterboard shipments when the number of construction permits is 30.</t>
  </si>
  <si>
    <t>3) Compute the Standard Deviation of Regression.</t>
  </si>
  <si>
    <t>Permits X</t>
  </si>
  <si>
    <t>Shipments Y</t>
  </si>
  <si>
    <r>
      <t>X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</si>
  <si>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r>
      <t>Y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</si>
  <si>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1)</t>
  </si>
  <si>
    <t>n = 8 pairs of observations</t>
  </si>
  <si>
    <t>a</t>
  </si>
  <si>
    <t>b</t>
  </si>
  <si>
    <t>2)</t>
  </si>
  <si>
    <t>Yc = 0,91+0,395*X</t>
  </si>
  <si>
    <t>if X = 30</t>
  </si>
  <si>
    <r>
      <t xml:space="preserve">Yc = 0,91+0,395*30 = 12,76 </t>
    </r>
    <r>
      <rPr>
        <sz val="11"/>
        <color theme="1"/>
        <rFont val="Calibri"/>
        <family val="2"/>
        <charset val="204"/>
      </rPr>
      <t>≈ 13 shipments</t>
    </r>
  </si>
  <si>
    <t>3)</t>
  </si>
  <si>
    <t>shipments</t>
  </si>
  <si>
    <t>Compute the correlation coefficient.</t>
  </si>
  <si>
    <t>A study to determine the correlation between plasterboard shipments X and construction permits Y revealed the following data:</t>
  </si>
  <si>
    <t>∑X</t>
  </si>
  <si>
    <t>∑Y</t>
  </si>
  <si>
    <r>
      <t>∑X</t>
    </r>
    <r>
      <rPr>
        <vertAlign val="superscript"/>
        <sz val="14"/>
        <color theme="1"/>
        <rFont val="Calibri"/>
        <family val="2"/>
        <charset val="204"/>
      </rPr>
      <t>2</t>
    </r>
  </si>
  <si>
    <r>
      <t>∑Y</t>
    </r>
    <r>
      <rPr>
        <vertAlign val="superscript"/>
        <sz val="14"/>
        <color theme="1"/>
        <rFont val="Calibri"/>
        <family val="2"/>
        <charset val="204"/>
      </rPr>
      <t>2</t>
    </r>
  </si>
  <si>
    <t>∑XY</t>
  </si>
  <si>
    <t>n</t>
  </si>
  <si>
    <t>A high-valued item has a tracking signal action limit of 4 and has</t>
  </si>
  <si>
    <t>been forecasted as shown in the table. 1)Compute the tracking signal, and indicate whether some</t>
  </si>
  <si>
    <r>
      <t>corrective action is appropriate. 2) Compute the 2 S</t>
    </r>
    <r>
      <rPr>
        <vertAlign val="subscript"/>
        <sz val="12"/>
        <color theme="1"/>
        <rFont val="Calibri"/>
        <family val="2"/>
        <charset val="204"/>
        <scheme val="minor"/>
      </rPr>
      <t>F</t>
    </r>
    <r>
      <rPr>
        <sz val="12"/>
        <color theme="1"/>
        <rFont val="Calibri"/>
        <family val="2"/>
        <charset val="204"/>
        <scheme val="minor"/>
      </rPr>
      <t xml:space="preserve"> control limits.</t>
    </r>
  </si>
  <si>
    <t>Period</t>
  </si>
  <si>
    <t>Actual</t>
  </si>
  <si>
    <t>Forecast</t>
  </si>
  <si>
    <t>Error (A-F)</t>
  </si>
  <si>
    <t>|Error|</t>
  </si>
  <si>
    <r>
      <t>(Error)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(A-F)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</si>
  <si>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Totals</t>
  </si>
  <si>
    <t>MAD = Σ |Error| / n</t>
  </si>
  <si>
    <t>Tracking signal = Σ (actual – forecast)/MAD</t>
  </si>
  <si>
    <t>month’s demand. Past actual demand (in units) is as shown in the table.</t>
  </si>
  <si>
    <t>latest months and descend in order of 3, 2 and 1.</t>
  </si>
  <si>
    <t>1) Compute a simple 5-month moving average to forecast demand for month 52.</t>
  </si>
  <si>
    <t>2) Compute a weighted 3-month moving average, where the weights are highest for the</t>
  </si>
  <si>
    <t>Month</t>
  </si>
  <si>
    <t>Actual Demand</t>
  </si>
  <si>
    <r>
      <t xml:space="preserve">MA = </t>
    </r>
    <r>
      <rPr>
        <sz val="11"/>
        <color theme="1"/>
        <rFont val="Calibri"/>
        <family val="2"/>
        <charset val="204"/>
      </rPr>
      <t>∑X/number of periods</t>
    </r>
  </si>
  <si>
    <t>units</t>
  </si>
  <si>
    <r>
      <t xml:space="preserve">MAwt = </t>
    </r>
    <r>
      <rPr>
        <sz val="11"/>
        <color theme="1"/>
        <rFont val="Calibri"/>
        <family val="2"/>
        <charset val="204"/>
      </rPr>
      <t xml:space="preserve">∑ (Wt)X/∑ Wt </t>
    </r>
  </si>
  <si>
    <t>Quarterly trend values for units demanded have been computed as Ql = 620, Q2 = 655,Q3 = 690, and Q4 = 725. The corresponding seasonal indexes for the</t>
  </si>
  <si>
    <t>quarters are 0.72, 1.33, 1.05, and 0.90, respectively. Forecast the actual (seasonalized) sales forQ3 and Q4.</t>
  </si>
  <si>
    <t>for Q3:</t>
  </si>
  <si>
    <t>for Q4:</t>
  </si>
  <si>
    <t>Ysz = SI*Yc = 1.05*690 = 725 units</t>
  </si>
  <si>
    <t>Ysz = SI*Yc = 0.9*725 = 653 units</t>
  </si>
  <si>
    <t>exponential smoothing forecast for month 33.</t>
  </si>
  <si>
    <t>one item is as shown in the table. Using the previous moving-average data, convert to an</t>
  </si>
  <si>
    <t>Demand</t>
  </si>
  <si>
    <r>
      <t>F</t>
    </r>
    <r>
      <rPr>
        <vertAlign val="subscript"/>
        <sz val="12"/>
        <color theme="1"/>
        <rFont val="Calibri"/>
        <family val="2"/>
        <charset val="204"/>
        <scheme val="minor"/>
      </rPr>
      <t>t-1</t>
    </r>
    <r>
      <rPr>
        <sz val="12"/>
        <color theme="1"/>
        <rFont val="Calibri"/>
        <family val="2"/>
        <charset val="204"/>
        <scheme val="minor"/>
      </rPr>
      <t xml:space="preserve"> = 78</t>
    </r>
  </si>
  <si>
    <t xml:space="preserve">α = 2/(n+1) = </t>
  </si>
  <si>
    <r>
      <t>F</t>
    </r>
    <r>
      <rPr>
        <vertAlign val="subscript"/>
        <sz val="12"/>
        <color theme="1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charset val="204"/>
        <scheme val="minor"/>
      </rPr>
      <t xml:space="preserve"> = F</t>
    </r>
    <r>
      <rPr>
        <vertAlign val="subscript"/>
        <sz val="12"/>
        <color theme="1"/>
        <rFont val="Calibri"/>
        <family val="2"/>
        <charset val="204"/>
        <scheme val="minor"/>
      </rPr>
      <t>t–1</t>
    </r>
    <r>
      <rPr>
        <sz val="12"/>
        <color theme="1"/>
        <rFont val="Calibri"/>
        <family val="2"/>
        <charset val="204"/>
        <scheme val="minor"/>
      </rPr>
      <t xml:space="preserve">+ </t>
    </r>
    <r>
      <rPr>
        <sz val="12"/>
        <color theme="1"/>
        <rFont val="Calibri"/>
        <family val="2"/>
        <charset val="204"/>
      </rPr>
      <t>α</t>
    </r>
    <r>
      <rPr>
        <sz val="12"/>
        <color theme="1"/>
        <rFont val="Calibri"/>
        <family val="2"/>
        <charset val="204"/>
        <scheme val="minor"/>
      </rPr>
      <t>(A</t>
    </r>
    <r>
      <rPr>
        <vertAlign val="subscript"/>
        <sz val="12"/>
        <color theme="1"/>
        <rFont val="Calibri"/>
        <family val="2"/>
        <charset val="204"/>
        <scheme val="minor"/>
      </rPr>
      <t>t–1</t>
    </r>
    <r>
      <rPr>
        <sz val="12"/>
        <color theme="1"/>
        <rFont val="Calibri"/>
        <family val="2"/>
        <charset val="204"/>
        <scheme val="minor"/>
      </rPr>
      <t xml:space="preserve"> – F</t>
    </r>
    <r>
      <rPr>
        <vertAlign val="subscript"/>
        <sz val="12"/>
        <color theme="1"/>
        <rFont val="Calibri"/>
        <family val="2"/>
        <charset val="204"/>
        <scheme val="minor"/>
      </rPr>
      <t>t–1</t>
    </r>
    <r>
      <rPr>
        <sz val="12"/>
        <color theme="1"/>
        <rFont val="Calibri"/>
        <family val="2"/>
        <charset val="204"/>
        <scheme val="minor"/>
      </rPr>
      <t>)</t>
    </r>
  </si>
  <si>
    <t>for year 16: Y = 10,3 + 1,6*16 = 35,9</t>
  </si>
  <si>
    <t>tonnes</t>
  </si>
  <si>
    <t>CL = 80 ± 2*13 = 54 to 106</t>
  </si>
  <si>
    <t>Ӯ = (ΣY )/n</t>
  </si>
  <si>
    <t xml:space="preserve">Control limits about the mean </t>
  </si>
  <si>
    <t>1) Using a hand fit line to “develop a forecasting equation for the data in the table.</t>
  </si>
  <si>
    <t>2) Using the equation to forecast raw material shipments during year 12 of Lowes supply chain business</t>
  </si>
  <si>
    <t>Using the least square method to develop a linear trend equation for the</t>
  </si>
  <si>
    <t>data from previous examples. Utilizing the equation to forecast Lowes supply cain business during year 16 of the company business</t>
  </si>
  <si>
    <t>Business case study for a business organization like Pella which is in business with Lowes</t>
  </si>
  <si>
    <t>The case study involves using simple exponential smoothing to forecast demand, with a smoothing constant α=0.1\alpha = 0.1α=0.1. Here's the step-by-step solution:</t>
  </si>
  <si>
    <t xml:space="preserve">Forecast the demand fo the week of February 8th </t>
  </si>
  <si>
    <t>Ft​=Ft−1​+α(At−1​−Ft−1​)</t>
  </si>
  <si>
    <t>Ft​ = New forecast</t>
  </si>
  <si>
    <t>Ft−1​ = Previous forecast</t>
  </si>
  <si>
    <t>At−1​ = Actual demand for the previous period</t>
  </si>
  <si>
    <t>α = Smoothing constant (0.1 in this case)</t>
  </si>
  <si>
    <t>Previous forecast (Ft−1F_{t-1}Ft−1​) = 500</t>
  </si>
  <si>
    <t>Actual demand for February 1 (At−1A_{t-1}At−1​) = 450</t>
  </si>
  <si>
    <t>Calculate forecast error: 450−500= -50</t>
  </si>
  <si>
    <t>Correction = α×Forecast error=0.1×−50=−5</t>
  </si>
  <si>
    <t>the new forecast for February 8th = 500 + (-5)=495</t>
  </si>
  <si>
    <t>forecast for February 15th, February 22nd, March 1st, March 8th and March 15th</t>
  </si>
  <si>
    <t>Ft−1​=495, At−1=505</t>
  </si>
  <si>
    <t>Forecast error = 505 -495=10</t>
  </si>
  <si>
    <t>correction = 0.1*10=1</t>
  </si>
  <si>
    <t>New forecast = 495+1=496</t>
  </si>
  <si>
    <t>forecast for February 15th</t>
  </si>
  <si>
    <t>Actual demand At−1​ for February 8 = 505</t>
  </si>
  <si>
    <t>Previous forecast Ft−1) = 495</t>
  </si>
  <si>
    <t>F15​=495+0.1×(505−495)</t>
  </si>
  <si>
    <t>February 15th =495+1=496</t>
  </si>
  <si>
    <t>For February 22nd</t>
  </si>
  <si>
    <t>Actual demand At−1​ for February 15 = 516</t>
  </si>
  <si>
    <t>Previous forecast Ft−1​ = 496</t>
  </si>
  <si>
    <t>F22​=496+0.1×(516−496)</t>
  </si>
  <si>
    <t>February 22nd =496+2=498</t>
  </si>
  <si>
    <t>ctual demand At−1​ for February 22 = 488</t>
  </si>
  <si>
    <t>Previous forecast Ft−1​ = 498</t>
  </si>
  <si>
    <t>F1​=498+0.1×(488−498)</t>
  </si>
  <si>
    <t>For March 1st =498-1=497</t>
  </si>
  <si>
    <t>Actual demand At−1) for March 1 = 467</t>
  </si>
  <si>
    <t>Previous forecast Ft−1​ = 497</t>
  </si>
  <si>
    <t>March 8th =497 + 0.1(467-497)</t>
  </si>
  <si>
    <t>March 8th =497-3=494</t>
  </si>
  <si>
    <t>Actual demand At−1​ for March 8 = 554</t>
  </si>
  <si>
    <t>Previous forecast Ft−1​ = 494</t>
  </si>
  <si>
    <t>March 15th =494 + 0.1(554-494)</t>
  </si>
  <si>
    <t>March 15th = 494 + 6 =500</t>
  </si>
  <si>
    <t>Actual Demand At−1​</t>
  </si>
  <si>
    <t>Old Forecast Ft−1​</t>
  </si>
  <si>
    <t>Correction (α×Error)</t>
  </si>
  <si>
    <t>New Forcast F1</t>
  </si>
  <si>
    <t>Forecast Error (At−1)(Ft−1​)</t>
  </si>
  <si>
    <t>Lowes INC  uses a moving average to forecast next</t>
  </si>
  <si>
    <t>method to predict business products and inventory requirements. The actual demand for</t>
  </si>
  <si>
    <t>Lowes INC has used a 9-month, moving-average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</si>
</sst>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bscript"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vertAlign val="superscript"/>
      <sz val="14"/>
      <color theme="1"/>
      <name val="Calibri"/>
      <family val="2"/>
      <charset val="204"/>
    </font>
    <font>
      <b/>
      <sz val="14"/>
      <color rgb="FF00B050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center"/>
    </xf>
    <xf numFmtId="165" fontId="13" fillId="0" borderId="9" xfId="0" applyNumberFormat="1" applyFont="1" applyBorder="1" applyAlignment="1">
      <alignment horizontal="center" vertical="center" wrapText="1"/>
    </xf>
    <xf numFmtId="165" fontId="13" fillId="0" borderId="10" xfId="0" applyNumberFormat="1" applyFont="1" applyBorder="1" applyAlignment="1">
      <alignment horizontal="center" vertical="center" wrapText="1"/>
    </xf>
    <xf numFmtId="2" fontId="13" fillId="0" borderId="9" xfId="0" applyNumberFormat="1" applyFont="1" applyBorder="1" applyAlignment="1">
      <alignment horizontal="center" vertical="center" wrapText="1"/>
    </xf>
    <xf numFmtId="2" fontId="13" fillId="0" borderId="10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85726</xdr:colOff>
      <xdr:row>6</xdr:row>
      <xdr:rowOff>0</xdr:rowOff>
    </xdr:from>
    <xdr:to>
      <xdr:col>16</xdr:col>
      <xdr:colOff>261172</xdr:colOff>
      <xdr:row>8</xdr:row>
      <xdr:rowOff>114300</xdr:rowOff>
    </xdr:to>
    <xdr:pic>
      <xdr:nvPicPr>
        <xdr:cNvPr id="3" name="Picture 2" descr="D:\My Stuff Important\Udemy Courses\3 New Course Kit\1. Manufacturing Operations Management\Section 7 Forecasting Demand\Lec4.2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1" y="1152525"/>
          <a:ext cx="2004246" cy="54292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289560</xdr:colOff>
      <xdr:row>11</xdr:row>
      <xdr:rowOff>129541</xdr:rowOff>
    </xdr:from>
    <xdr:to>
      <xdr:col>9</xdr:col>
      <xdr:colOff>0</xdr:colOff>
      <xdr:row>16</xdr:row>
      <xdr:rowOff>30480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A2C84EC-476E-4033-9B2B-1309AF10DC03}"/>
            </a:ext>
          </a:extLst>
        </xdr:cNvPr>
        <xdr:cNvGrpSpPr/>
      </xdr:nvGrpSpPr>
      <xdr:grpSpPr>
        <a:xfrm>
          <a:off x="4175760" y="2282191"/>
          <a:ext cx="1539240" cy="891539"/>
          <a:chOff x="4860032" y="2643758"/>
          <a:chExt cx="1943100" cy="115252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29F3C5EB-1713-4C4A-B66A-FDEC28DDE6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60032" y="2643758"/>
            <a:ext cx="1943100" cy="1152525"/>
          </a:xfrm>
          <a:prstGeom prst="rect">
            <a:avLst/>
          </a:prstGeom>
          <a:noFill/>
          <a:ln w="19050">
            <a:solidFill>
              <a:srgbClr val="00B05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6C52C560-8AE4-40AF-9D8B-7FB9E1B55A1D}"/>
              </a:ext>
            </a:extLst>
          </xdr:cNvPr>
          <xdr:cNvCxnSpPr>
            <a:cxnSpLocks/>
          </xdr:cNvCxnSpPr>
        </xdr:nvCxnSpPr>
        <xdr:spPr>
          <a:xfrm>
            <a:off x="6444208" y="3075806"/>
            <a:ext cx="144016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7</xdr:col>
      <xdr:colOff>30480</xdr:colOff>
      <xdr:row>8</xdr:row>
      <xdr:rowOff>7620</xdr:rowOff>
    </xdr:from>
    <xdr:ext cx="126492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13CC394-E036-445F-913A-05C16FEE865D}"/>
                </a:ext>
              </a:extLst>
            </xdr:cNvPr>
            <xdr:cNvSpPr txBox="1"/>
          </xdr:nvSpPr>
          <xdr:spPr>
            <a:xfrm>
              <a:off x="4572000" y="1524000"/>
              <a:ext cx="126492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001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</m:oMath>
              </a14:m>
              <a:r>
                <a:rPr lang="en-001" sz="1100">
                  <a:solidFill>
                    <a:sysClr val="windowText" lastClr="000000"/>
                  </a:solidFill>
                  <a:latin typeface="+mn-lt"/>
                </a:rPr>
                <a:t> = </a:t>
              </a:r>
              <a14:m>
                <m:oMath xmlns:m="http://schemas.openxmlformats.org/officeDocument/2006/math">
                  <m:r>
                    <a:rPr lang="en-001" sz="1100" b="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(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001" sz="11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001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001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)/</m:t>
                      </m:r>
                      <m:r>
                        <a:rPr lang="en-001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endParaRPr lang="en-US" sz="1100">
                <a:solidFill>
                  <a:sysClr val="windowText" lastClr="000000"/>
                </a:solidFill>
                <a:latin typeface="+mn-lt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13CC394-E036-445F-913A-05C16FEE865D}"/>
                </a:ext>
              </a:extLst>
            </xdr:cNvPr>
            <xdr:cNvSpPr txBox="1"/>
          </xdr:nvSpPr>
          <xdr:spPr>
            <a:xfrm>
              <a:off x="4572000" y="1524000"/>
              <a:ext cx="126492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001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𝑋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 ̅</a:t>
              </a:r>
              <a:r>
                <a:rPr lang="en-001" sz="1100">
                  <a:solidFill>
                    <a:sysClr val="windowText" lastClr="000000"/>
                  </a:solidFill>
                  <a:latin typeface="+mn-lt"/>
                </a:rPr>
                <a:t> = </a:t>
              </a:r>
              <a:r>
                <a:rPr lang="en-001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001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∑</a:t>
              </a:r>
              <a:r>
                <a:rPr lang="en-001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▒〖𝑋)/𝑛〗</a:t>
              </a:r>
              <a:endParaRPr lang="en-US" sz="1100">
                <a:solidFill>
                  <a:sysClr val="windowText" lastClr="000000"/>
                </a:solidFill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5</xdr:row>
      <xdr:rowOff>1</xdr:rowOff>
    </xdr:from>
    <xdr:to>
      <xdr:col>10</xdr:col>
      <xdr:colOff>24131</xdr:colOff>
      <xdr:row>7</xdr:row>
      <xdr:rowOff>142876</xdr:rowOff>
    </xdr:to>
    <xdr:pic>
      <xdr:nvPicPr>
        <xdr:cNvPr id="2" name="Picture 1" descr="D:\My Stuff Important\Udemy Courses\3 New Course Kit\1. Manufacturing Operations Management\Section 7 Forecasting Demand\Lec5.6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1" y="1123951"/>
          <a:ext cx="3072130" cy="647700"/>
        </a:xfrm>
        <a:prstGeom prst="rect">
          <a:avLst/>
        </a:prstGeom>
        <a:noFill/>
        <a:ln w="19050">
          <a:solidFill>
            <a:srgbClr val="008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15</xdr:row>
      <xdr:rowOff>85725</xdr:rowOff>
    </xdr:from>
    <xdr:to>
      <xdr:col>10</xdr:col>
      <xdr:colOff>416905</xdr:colOff>
      <xdr:row>17</xdr:row>
      <xdr:rowOff>171450</xdr:rowOff>
    </xdr:to>
    <xdr:pic>
      <xdr:nvPicPr>
        <xdr:cNvPr id="2" name="Picture 1" descr="D:\My Stuff Important\Udemy Courses\3 New Course Kit\1. Manufacturing Operations Management\Section 7 Forecasting Demand\Lec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3333750"/>
          <a:ext cx="1855179" cy="46672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256309</xdr:colOff>
      <xdr:row>14</xdr:row>
      <xdr:rowOff>6926</xdr:rowOff>
    </xdr:from>
    <xdr:ext cx="193964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FE32C1-7063-436D-AFE2-863F720BA5C6}"/>
                </a:ext>
              </a:extLst>
            </xdr:cNvPr>
            <xdr:cNvSpPr txBox="1"/>
          </xdr:nvSpPr>
          <xdr:spPr>
            <a:xfrm>
              <a:off x="6130636" y="2715490"/>
              <a:ext cx="19396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001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</m:oMath>
              </a14:m>
              <a:r>
                <a:rPr lang="en-001" sz="1100">
                  <a:solidFill>
                    <a:sysClr val="windowText" lastClr="000000"/>
                  </a:solidFill>
                  <a:latin typeface="+mn-lt"/>
                </a:rPr>
                <a:t> </a:t>
              </a:r>
              <a:endParaRPr lang="en-US" sz="1100">
                <a:solidFill>
                  <a:sysClr val="windowText" lastClr="000000"/>
                </a:solidFill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FE32C1-7063-436D-AFE2-863F720BA5C6}"/>
                </a:ext>
              </a:extLst>
            </xdr:cNvPr>
            <xdr:cNvSpPr txBox="1"/>
          </xdr:nvSpPr>
          <xdr:spPr>
            <a:xfrm>
              <a:off x="6130636" y="2715490"/>
              <a:ext cx="19396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001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𝑋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 ̅</a:t>
              </a:r>
              <a:r>
                <a:rPr lang="en-001" sz="1100">
                  <a:solidFill>
                    <a:sysClr val="windowText" lastClr="000000"/>
                  </a:solidFill>
                  <a:latin typeface="+mn-lt"/>
                </a:rPr>
                <a:t> </a:t>
              </a:r>
              <a:endParaRPr lang="en-US" sz="1100">
                <a:solidFill>
                  <a:sysClr val="windowText" lastClr="000000"/>
                </a:solidFill>
                <a:latin typeface="+mn-lt"/>
              </a:endParaRPr>
            </a:p>
          </xdr:txBody>
        </xdr:sp>
      </mc:Fallback>
    </mc:AlternateContent>
    <xdr:clientData/>
  </xdr:oneCellAnchor>
  <xdr:twoCellAnchor editAs="oneCell">
    <xdr:from>
      <xdr:col>11</xdr:col>
      <xdr:colOff>41563</xdr:colOff>
      <xdr:row>11</xdr:row>
      <xdr:rowOff>187036</xdr:rowOff>
    </xdr:from>
    <xdr:to>
      <xdr:col>12</xdr:col>
      <xdr:colOff>484911</xdr:colOff>
      <xdr:row>13</xdr:row>
      <xdr:rowOff>55418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3116EE-4EF4-4EDE-88A1-DF30FE6AC4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0" t="10629" r="21794" b="10629"/>
        <a:stretch/>
      </xdr:blipFill>
      <xdr:spPr>
        <a:xfrm>
          <a:off x="7135090" y="2320636"/>
          <a:ext cx="1052948" cy="26323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muel Nwakolam" id="{985CFFDE-0AFB-4055-9D2C-CFA5E86830AB}" userId="S::Samuel.Nwakolam@amyntagroup.com::5865fe31-b3be-472c-8eea-7e3bd5ee789f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1-09T22:22:48.32" personId="{985CFFDE-0AFB-4055-9D2C-CFA5E86830AB}" id="{CEE5C860-E8C0-4223-9981-19E69F3DB581}">
    <text>This anova is suitable for lowes supply chain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zoomScaleNormal="100" workbookViewId="0">
      <selection activeCell="C13" sqref="C13"/>
    </sheetView>
  </sheetViews>
  <sheetFormatPr defaultRowHeight="15" x14ac:dyDescent="0.25"/>
  <cols>
    <col min="2" max="2" width="10.42578125" bestFit="1" customWidth="1"/>
    <col min="3" max="3" width="13.5703125" customWidth="1"/>
  </cols>
  <sheetData>
    <row r="1" spans="1:12" ht="18.75" x14ac:dyDescent="0.3">
      <c r="A1" s="2" t="s">
        <v>0</v>
      </c>
    </row>
    <row r="2" spans="1:12" ht="18.75" x14ac:dyDescent="0.3">
      <c r="A2" s="2"/>
    </row>
    <row r="3" spans="1:12" ht="15.75" thickBot="1" x14ac:dyDescent="0.3">
      <c r="A3" s="6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</row>
    <row r="4" spans="1:12" x14ac:dyDescent="0.25">
      <c r="A4" s="5" t="s">
        <v>2</v>
      </c>
      <c r="B4" s="5">
        <v>2</v>
      </c>
      <c r="C4" s="5">
        <v>3</v>
      </c>
      <c r="D4" s="5">
        <v>6</v>
      </c>
      <c r="E4" s="5">
        <v>10</v>
      </c>
      <c r="F4" s="5">
        <v>8</v>
      </c>
      <c r="G4" s="5">
        <v>7</v>
      </c>
      <c r="H4" s="5">
        <v>12</v>
      </c>
      <c r="I4" s="5">
        <v>14</v>
      </c>
      <c r="J4" s="5">
        <v>14</v>
      </c>
      <c r="K4" s="5">
        <v>18</v>
      </c>
      <c r="L4" s="5">
        <v>19</v>
      </c>
    </row>
    <row r="6" spans="1:12" ht="18.75" x14ac:dyDescent="0.3">
      <c r="A6" s="2" t="s">
        <v>4</v>
      </c>
    </row>
    <row r="7" spans="1:12" ht="18.75" x14ac:dyDescent="0.3">
      <c r="A7" s="2" t="s">
        <v>3</v>
      </c>
    </row>
    <row r="8" spans="1:12" ht="12.75" customHeight="1" x14ac:dyDescent="0.3">
      <c r="A8" s="2"/>
    </row>
    <row r="9" spans="1:12" ht="30" customHeight="1" thickBot="1" x14ac:dyDescent="0.3">
      <c r="A9" s="6" t="s">
        <v>1</v>
      </c>
      <c r="B9" s="6" t="s">
        <v>5</v>
      </c>
      <c r="C9" s="7" t="s">
        <v>6</v>
      </c>
    </row>
    <row r="10" spans="1:12" x14ac:dyDescent="0.25">
      <c r="A10" s="5">
        <v>1</v>
      </c>
      <c r="B10" s="5">
        <v>2</v>
      </c>
      <c r="C10" s="5"/>
      <c r="E10" s="9" t="s">
        <v>8</v>
      </c>
      <c r="F10" s="9" t="s">
        <v>9</v>
      </c>
    </row>
    <row r="11" spans="1:12" x14ac:dyDescent="0.25">
      <c r="A11" s="4">
        <v>2</v>
      </c>
      <c r="B11" s="4">
        <v>3</v>
      </c>
      <c r="C11" s="4"/>
      <c r="E11" s="3">
        <f>B18</f>
        <v>14</v>
      </c>
      <c r="F11" s="3">
        <v>1</v>
      </c>
    </row>
    <row r="12" spans="1:12" x14ac:dyDescent="0.25">
      <c r="A12" s="4">
        <v>3</v>
      </c>
      <c r="B12" s="4">
        <v>6</v>
      </c>
      <c r="C12" s="4"/>
      <c r="E12" s="3">
        <f t="shared" ref="E12:E13" si="0">B19</f>
        <v>18</v>
      </c>
      <c r="F12" s="3">
        <v>2</v>
      </c>
    </row>
    <row r="13" spans="1:12" ht="15.75" x14ac:dyDescent="0.25">
      <c r="A13" s="4">
        <v>4</v>
      </c>
      <c r="B13" s="4">
        <v>10</v>
      </c>
      <c r="C13" s="8">
        <f>SUM(B10:B12)/3</f>
        <v>3.6666666666666665</v>
      </c>
      <c r="E13" s="3">
        <f t="shared" si="0"/>
        <v>19</v>
      </c>
      <c r="F13" s="3">
        <v>3</v>
      </c>
    </row>
    <row r="14" spans="1:12" ht="15.75" x14ac:dyDescent="0.25">
      <c r="A14" s="4">
        <v>5</v>
      </c>
      <c r="B14" s="4">
        <v>8</v>
      </c>
      <c r="C14" s="8">
        <f t="shared" ref="C14:C21" si="1">SUM(B11:B13)/3</f>
        <v>6.333333333333333</v>
      </c>
    </row>
    <row r="15" spans="1:12" ht="15.75" x14ac:dyDescent="0.25">
      <c r="A15" s="4">
        <v>6</v>
      </c>
      <c r="B15" s="4">
        <v>7</v>
      </c>
      <c r="C15" s="8">
        <f t="shared" si="1"/>
        <v>8</v>
      </c>
    </row>
    <row r="16" spans="1:12" ht="15.75" x14ac:dyDescent="0.25">
      <c r="A16" s="4">
        <v>7</v>
      </c>
      <c r="B16" s="4">
        <v>12</v>
      </c>
      <c r="C16" s="8">
        <f t="shared" si="1"/>
        <v>8.3333333333333339</v>
      </c>
    </row>
    <row r="17" spans="1:9" ht="15.75" x14ac:dyDescent="0.25">
      <c r="A17" s="4">
        <v>8</v>
      </c>
      <c r="B17" s="4">
        <v>14</v>
      </c>
      <c r="C17" s="8">
        <f t="shared" si="1"/>
        <v>9</v>
      </c>
      <c r="F17" t="s">
        <v>7</v>
      </c>
      <c r="I17" s="11">
        <f>(E11*F11+E12*F12+E13*F13)/SUM(F11:F13)</f>
        <v>17.833333333333332</v>
      </c>
    </row>
    <row r="18" spans="1:9" ht="15.75" x14ac:dyDescent="0.25">
      <c r="A18" s="4">
        <v>9</v>
      </c>
      <c r="B18" s="4">
        <v>14</v>
      </c>
      <c r="C18" s="8">
        <f t="shared" si="1"/>
        <v>11</v>
      </c>
    </row>
    <row r="19" spans="1:9" ht="15.75" x14ac:dyDescent="0.25">
      <c r="A19" s="4">
        <v>10</v>
      </c>
      <c r="B19" s="4">
        <v>18</v>
      </c>
      <c r="C19" s="8">
        <f t="shared" si="1"/>
        <v>13.333333333333334</v>
      </c>
    </row>
    <row r="20" spans="1:9" ht="15.75" x14ac:dyDescent="0.25">
      <c r="A20" s="4">
        <v>11</v>
      </c>
      <c r="B20" s="4">
        <v>19</v>
      </c>
      <c r="C20" s="8">
        <f t="shared" si="1"/>
        <v>15.333333333333334</v>
      </c>
    </row>
    <row r="21" spans="1:9" ht="15.75" x14ac:dyDescent="0.25">
      <c r="A21" s="4">
        <v>12</v>
      </c>
      <c r="B21" s="4"/>
      <c r="C21" s="8">
        <f t="shared" si="1"/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5"/>
  <sheetViews>
    <sheetView tabSelected="1" zoomScale="120" zoomScaleNormal="120" workbookViewId="0">
      <selection activeCell="L14" sqref="L14"/>
    </sheetView>
  </sheetViews>
  <sheetFormatPr defaultRowHeight="15" x14ac:dyDescent="0.25"/>
  <sheetData>
    <row r="1" spans="1:10" x14ac:dyDescent="0.25">
      <c r="A1" t="s">
        <v>158</v>
      </c>
    </row>
    <row r="2" spans="1:10" x14ac:dyDescent="0.25">
      <c r="A2" t="s">
        <v>157</v>
      </c>
    </row>
    <row r="3" spans="1:10" x14ac:dyDescent="0.25">
      <c r="A3" t="s">
        <v>97</v>
      </c>
    </row>
    <row r="4" spans="1:10" x14ac:dyDescent="0.25">
      <c r="A4" t="s">
        <v>96</v>
      </c>
    </row>
    <row r="6" spans="1:10" x14ac:dyDescent="0.25">
      <c r="A6" s="4" t="s">
        <v>85</v>
      </c>
      <c r="B6" s="4" t="s">
        <v>98</v>
      </c>
    </row>
    <row r="7" spans="1:10" x14ac:dyDescent="0.25">
      <c r="A7" s="4">
        <v>24</v>
      </c>
      <c r="B7" s="4">
        <v>78</v>
      </c>
      <c r="E7" t="s">
        <v>87</v>
      </c>
      <c r="I7" s="44">
        <f>SUM(B7:B15)/9</f>
        <v>78</v>
      </c>
      <c r="J7" t="s">
        <v>88</v>
      </c>
    </row>
    <row r="8" spans="1:10" x14ac:dyDescent="0.25">
      <c r="A8" s="4">
        <v>25</v>
      </c>
      <c r="B8" s="4">
        <v>65</v>
      </c>
    </row>
    <row r="9" spans="1:10" ht="18.75" x14ac:dyDescent="0.35">
      <c r="A9" s="4">
        <v>26</v>
      </c>
      <c r="B9" s="4">
        <v>90</v>
      </c>
      <c r="E9" s="1" t="s">
        <v>99</v>
      </c>
    </row>
    <row r="10" spans="1:10" x14ac:dyDescent="0.25">
      <c r="A10" s="4">
        <v>27</v>
      </c>
      <c r="B10" s="4">
        <v>71</v>
      </c>
    </row>
    <row r="11" spans="1:10" x14ac:dyDescent="0.25">
      <c r="A11" s="4">
        <v>28</v>
      </c>
      <c r="B11" s="4">
        <v>80</v>
      </c>
      <c r="E11" s="30" t="s">
        <v>100</v>
      </c>
      <c r="G11" s="44">
        <v>0.2</v>
      </c>
    </row>
    <row r="12" spans="1:10" x14ac:dyDescent="0.25">
      <c r="A12" s="4">
        <v>29</v>
      </c>
      <c r="B12" s="4">
        <v>101</v>
      </c>
    </row>
    <row r="13" spans="1:10" x14ac:dyDescent="0.25">
      <c r="A13" s="4">
        <v>30</v>
      </c>
      <c r="B13" s="4">
        <v>84</v>
      </c>
    </row>
    <row r="14" spans="1:10" ht="18.75" x14ac:dyDescent="0.35">
      <c r="A14" s="4">
        <v>31</v>
      </c>
      <c r="B14" s="4">
        <v>60</v>
      </c>
      <c r="E14" s="1" t="s">
        <v>101</v>
      </c>
      <c r="F14" s="1"/>
      <c r="H14" s="44">
        <f>I7+G11*(B15-I7)</f>
        <v>77</v>
      </c>
      <c r="I14" t="s">
        <v>88</v>
      </c>
    </row>
    <row r="15" spans="1:10" x14ac:dyDescent="0.25">
      <c r="A15" s="4">
        <v>32</v>
      </c>
      <c r="B15" s="4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zoomScale="110" zoomScaleNormal="110" workbookViewId="0">
      <selection activeCell="A3" sqref="A3"/>
    </sheetView>
  </sheetViews>
  <sheetFormatPr defaultRowHeight="15" x14ac:dyDescent="0.25"/>
  <sheetData>
    <row r="1" spans="1:12" ht="18.75" x14ac:dyDescent="0.3">
      <c r="A1" s="2" t="s">
        <v>107</v>
      </c>
    </row>
    <row r="2" spans="1:12" ht="18.75" x14ac:dyDescent="0.3">
      <c r="A2" s="2" t="s">
        <v>108</v>
      </c>
    </row>
    <row r="3" spans="1:12" ht="18.75" x14ac:dyDescent="0.3">
      <c r="A3" s="2"/>
    </row>
    <row r="4" spans="1:12" ht="18.75" x14ac:dyDescent="0.3">
      <c r="A4" s="2"/>
    </row>
    <row r="5" spans="1:12" ht="15.75" thickBot="1" x14ac:dyDescent="0.3">
      <c r="A5" s="6" t="s">
        <v>1</v>
      </c>
      <c r="B5" s="6">
        <v>1</v>
      </c>
      <c r="C5" s="6">
        <v>2</v>
      </c>
      <c r="D5" s="12">
        <v>3</v>
      </c>
      <c r="E5" s="12">
        <v>4</v>
      </c>
      <c r="F5" s="12">
        <v>5</v>
      </c>
      <c r="G5" s="12">
        <v>6</v>
      </c>
      <c r="H5" s="12">
        <v>7</v>
      </c>
      <c r="I5" s="12">
        <v>8</v>
      </c>
      <c r="J5" s="6">
        <v>9</v>
      </c>
      <c r="K5" s="6">
        <v>10</v>
      </c>
      <c r="L5" s="6">
        <v>11</v>
      </c>
    </row>
    <row r="6" spans="1:12" x14ac:dyDescent="0.25">
      <c r="A6" s="5" t="s">
        <v>2</v>
      </c>
      <c r="B6" s="5">
        <v>2</v>
      </c>
      <c r="C6" s="5">
        <v>3</v>
      </c>
      <c r="D6" s="13">
        <v>6</v>
      </c>
      <c r="E6" s="13">
        <v>10</v>
      </c>
      <c r="F6" s="13">
        <v>8</v>
      </c>
      <c r="G6" s="13">
        <v>7</v>
      </c>
      <c r="H6" s="13">
        <v>12</v>
      </c>
      <c r="I6" s="13">
        <v>14</v>
      </c>
      <c r="J6" s="5">
        <v>14</v>
      </c>
      <c r="K6" s="5">
        <v>18</v>
      </c>
      <c r="L6" s="5">
        <v>19</v>
      </c>
    </row>
    <row r="9" spans="1:12" x14ac:dyDescent="0.25">
      <c r="B9" t="s">
        <v>10</v>
      </c>
      <c r="F9" s="14">
        <f>(I6-D6)/(I5-D5)</f>
        <v>1.6</v>
      </c>
      <c r="G9" t="s">
        <v>11</v>
      </c>
    </row>
    <row r="11" spans="1:12" x14ac:dyDescent="0.25">
      <c r="B11" t="s">
        <v>12</v>
      </c>
    </row>
    <row r="13" spans="1:12" x14ac:dyDescent="0.25">
      <c r="B13" t="s">
        <v>13</v>
      </c>
    </row>
    <row r="15" spans="1:12" x14ac:dyDescent="0.25">
      <c r="B1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opLeftCell="A3" zoomScale="110" zoomScaleNormal="110" workbookViewId="0">
      <selection activeCell="A3" sqref="A3"/>
    </sheetView>
  </sheetViews>
  <sheetFormatPr defaultRowHeight="15" x14ac:dyDescent="0.25"/>
  <cols>
    <col min="3" max="3" width="11.28515625" customWidth="1"/>
  </cols>
  <sheetData>
    <row r="1" spans="1:12" ht="15.75" x14ac:dyDescent="0.25">
      <c r="A1" s="1" t="s">
        <v>109</v>
      </c>
    </row>
    <row r="2" spans="1:12" ht="15.75" x14ac:dyDescent="0.25">
      <c r="A2" s="1" t="s">
        <v>110</v>
      </c>
    </row>
    <row r="4" spans="1:12" ht="15.75" thickBot="1" x14ac:dyDescent="0.3">
      <c r="A4" s="6" t="s">
        <v>1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</row>
    <row r="5" spans="1:12" x14ac:dyDescent="0.25">
      <c r="A5" s="5" t="s">
        <v>2</v>
      </c>
      <c r="B5" s="5">
        <v>2</v>
      </c>
      <c r="C5" s="5">
        <v>3</v>
      </c>
      <c r="D5" s="5">
        <v>6</v>
      </c>
      <c r="E5" s="5">
        <v>10</v>
      </c>
      <c r="F5" s="5">
        <v>8</v>
      </c>
      <c r="G5" s="5">
        <v>7</v>
      </c>
      <c r="H5" s="5">
        <v>12</v>
      </c>
      <c r="I5" s="5">
        <v>14</v>
      </c>
      <c r="J5" s="5">
        <v>14</v>
      </c>
      <c r="K5" s="5">
        <v>18</v>
      </c>
      <c r="L5" s="5">
        <v>19</v>
      </c>
    </row>
    <row r="8" spans="1:12" ht="30.75" customHeight="1" thickBot="1" x14ac:dyDescent="0.3">
      <c r="A8" s="6" t="s">
        <v>1</v>
      </c>
      <c r="B8" s="7" t="s">
        <v>15</v>
      </c>
      <c r="C8" s="6" t="s">
        <v>16</v>
      </c>
      <c r="D8" s="6" t="s">
        <v>17</v>
      </c>
      <c r="E8" s="6" t="s">
        <v>18</v>
      </c>
    </row>
    <row r="9" spans="1:12" x14ac:dyDescent="0.25">
      <c r="A9" s="5">
        <v>1</v>
      </c>
      <c r="B9" s="5">
        <v>-5</v>
      </c>
      <c r="C9" s="5">
        <v>2</v>
      </c>
      <c r="D9" s="5">
        <f>B9*C9</f>
        <v>-10</v>
      </c>
      <c r="E9" s="5">
        <f>POWER(B9,2)</f>
        <v>25</v>
      </c>
      <c r="H9" t="s">
        <v>20</v>
      </c>
      <c r="J9" s="10">
        <f>C20/A19</f>
        <v>10.272727272727273</v>
      </c>
    </row>
    <row r="10" spans="1:12" x14ac:dyDescent="0.25">
      <c r="A10" s="4">
        <v>2</v>
      </c>
      <c r="B10" s="4">
        <v>-4</v>
      </c>
      <c r="C10" s="4">
        <v>3</v>
      </c>
      <c r="D10" s="5">
        <f t="shared" ref="D10:D19" si="0">B10*C10</f>
        <v>-12</v>
      </c>
      <c r="E10" s="5">
        <f t="shared" ref="E10:E19" si="1">POWER(B10,2)</f>
        <v>16</v>
      </c>
    </row>
    <row r="11" spans="1:12" ht="17.25" x14ac:dyDescent="0.25">
      <c r="A11" s="4">
        <v>3</v>
      </c>
      <c r="B11" s="4">
        <v>-3</v>
      </c>
      <c r="C11" s="4">
        <v>6</v>
      </c>
      <c r="D11" s="5">
        <f t="shared" si="0"/>
        <v>-18</v>
      </c>
      <c r="E11" s="5">
        <f t="shared" si="1"/>
        <v>9</v>
      </c>
      <c r="H11" t="s">
        <v>21</v>
      </c>
      <c r="J11" s="10">
        <f>D20/E20</f>
        <v>1.6454545454545455</v>
      </c>
    </row>
    <row r="12" spans="1:12" x14ac:dyDescent="0.25">
      <c r="A12" s="4">
        <v>4</v>
      </c>
      <c r="B12" s="4">
        <v>-2</v>
      </c>
      <c r="C12" s="4">
        <v>10</v>
      </c>
      <c r="D12" s="5">
        <f t="shared" si="0"/>
        <v>-20</v>
      </c>
      <c r="E12" s="5">
        <f t="shared" si="1"/>
        <v>4</v>
      </c>
    </row>
    <row r="13" spans="1:12" x14ac:dyDescent="0.25">
      <c r="A13" s="4">
        <v>5</v>
      </c>
      <c r="B13" s="4">
        <v>-1</v>
      </c>
      <c r="C13" s="4">
        <v>8</v>
      </c>
      <c r="D13" s="5">
        <f t="shared" si="0"/>
        <v>-8</v>
      </c>
      <c r="E13" s="5">
        <f t="shared" si="1"/>
        <v>1</v>
      </c>
    </row>
    <row r="14" spans="1:12" x14ac:dyDescent="0.25">
      <c r="A14" s="4">
        <v>6</v>
      </c>
      <c r="B14" s="4">
        <v>0</v>
      </c>
      <c r="C14" s="4">
        <v>7</v>
      </c>
      <c r="D14" s="5">
        <f t="shared" si="0"/>
        <v>0</v>
      </c>
      <c r="E14" s="5">
        <f t="shared" si="1"/>
        <v>0</v>
      </c>
      <c r="H14" t="s">
        <v>22</v>
      </c>
    </row>
    <row r="15" spans="1:12" x14ac:dyDescent="0.25">
      <c r="A15" s="4">
        <v>7</v>
      </c>
      <c r="B15" s="4">
        <v>1</v>
      </c>
      <c r="C15" s="4">
        <v>12</v>
      </c>
      <c r="D15" s="5">
        <f t="shared" si="0"/>
        <v>12</v>
      </c>
      <c r="E15" s="5">
        <f t="shared" si="1"/>
        <v>1</v>
      </c>
    </row>
    <row r="16" spans="1:12" x14ac:dyDescent="0.25">
      <c r="A16" s="4">
        <v>8</v>
      </c>
      <c r="B16" s="4">
        <v>2</v>
      </c>
      <c r="C16" s="4">
        <v>14</v>
      </c>
      <c r="D16" s="5">
        <f t="shared" si="0"/>
        <v>28</v>
      </c>
      <c r="E16" s="5">
        <f t="shared" si="1"/>
        <v>4</v>
      </c>
      <c r="H16" t="s">
        <v>102</v>
      </c>
      <c r="L16" t="s">
        <v>103</v>
      </c>
    </row>
    <row r="17" spans="1:5" x14ac:dyDescent="0.25">
      <c r="A17" s="4">
        <v>9</v>
      </c>
      <c r="B17" s="4">
        <v>3</v>
      </c>
      <c r="C17" s="4">
        <v>14</v>
      </c>
      <c r="D17" s="5">
        <f t="shared" si="0"/>
        <v>42</v>
      </c>
      <c r="E17" s="5">
        <f t="shared" si="1"/>
        <v>9</v>
      </c>
    </row>
    <row r="18" spans="1:5" x14ac:dyDescent="0.25">
      <c r="A18" s="4">
        <v>10</v>
      </c>
      <c r="B18" s="4">
        <v>4</v>
      </c>
      <c r="C18" s="4">
        <v>18</v>
      </c>
      <c r="D18" s="5">
        <f t="shared" si="0"/>
        <v>72</v>
      </c>
      <c r="E18" s="5">
        <f t="shared" si="1"/>
        <v>16</v>
      </c>
    </row>
    <row r="19" spans="1:5" ht="15.75" thickBot="1" x14ac:dyDescent="0.3">
      <c r="A19" s="6">
        <v>11</v>
      </c>
      <c r="B19" s="6">
        <v>5</v>
      </c>
      <c r="C19" s="6">
        <v>19</v>
      </c>
      <c r="D19" s="6">
        <f t="shared" si="0"/>
        <v>95</v>
      </c>
      <c r="E19" s="6">
        <f t="shared" si="1"/>
        <v>25</v>
      </c>
    </row>
    <row r="20" spans="1:5" x14ac:dyDescent="0.25">
      <c r="A20" s="15" t="s">
        <v>19</v>
      </c>
      <c r="B20" s="16">
        <f>SUM(B9:B19)</f>
        <v>0</v>
      </c>
      <c r="C20" s="16">
        <f t="shared" ref="C20:E20" si="2">SUM(C9:C19)</f>
        <v>113</v>
      </c>
      <c r="D20" s="16">
        <f t="shared" si="2"/>
        <v>181</v>
      </c>
      <c r="E20" s="16">
        <f t="shared" si="2"/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4"/>
  <sheetViews>
    <sheetView topLeftCell="C12" zoomScale="110" zoomScaleNormal="110" workbookViewId="0">
      <selection activeCell="H45" sqref="H45"/>
    </sheetView>
  </sheetViews>
  <sheetFormatPr defaultRowHeight="15" x14ac:dyDescent="0.25"/>
  <cols>
    <col min="1" max="1" width="12" customWidth="1"/>
    <col min="2" max="2" width="19.7109375" customWidth="1"/>
    <col min="3" max="4" width="17.140625" customWidth="1"/>
    <col min="5" max="5" width="14.85546875" customWidth="1"/>
    <col min="6" max="6" width="17.42578125" customWidth="1"/>
    <col min="9" max="9" width="18.5703125" customWidth="1"/>
    <col min="10" max="11" width="25.5703125" customWidth="1"/>
    <col min="12" max="12" width="17.42578125" customWidth="1"/>
  </cols>
  <sheetData>
    <row r="1" spans="1:10" x14ac:dyDescent="0.25">
      <c r="A1" t="s">
        <v>111</v>
      </c>
    </row>
    <row r="2" spans="1:10" x14ac:dyDescent="0.25">
      <c r="A2" t="s">
        <v>26</v>
      </c>
    </row>
    <row r="3" spans="1:10" x14ac:dyDescent="0.25">
      <c r="A3" t="s">
        <v>27</v>
      </c>
      <c r="J3" t="s">
        <v>112</v>
      </c>
    </row>
    <row r="5" spans="1:10" x14ac:dyDescent="0.25">
      <c r="A5" t="s">
        <v>28</v>
      </c>
    </row>
    <row r="6" spans="1:10" x14ac:dyDescent="0.25">
      <c r="A6" t="s">
        <v>29</v>
      </c>
      <c r="J6" t="s">
        <v>113</v>
      </c>
    </row>
    <row r="7" spans="1:10" x14ac:dyDescent="0.25">
      <c r="A7" t="s">
        <v>23</v>
      </c>
      <c r="G7" s="3" t="s">
        <v>41</v>
      </c>
      <c r="H7" s="17">
        <v>0.1</v>
      </c>
      <c r="J7" t="s">
        <v>114</v>
      </c>
    </row>
    <row r="8" spans="1:10" x14ac:dyDescent="0.25">
      <c r="A8" t="s">
        <v>24</v>
      </c>
      <c r="J8" t="s">
        <v>115</v>
      </c>
    </row>
    <row r="9" spans="1:10" x14ac:dyDescent="0.25">
      <c r="A9" t="s">
        <v>25</v>
      </c>
      <c r="J9" t="s">
        <v>116</v>
      </c>
    </row>
    <row r="10" spans="1:10" x14ac:dyDescent="0.25">
      <c r="J10" t="s">
        <v>117</v>
      </c>
    </row>
    <row r="11" spans="1:10" ht="48" customHeight="1" x14ac:dyDescent="0.25">
      <c r="A11" s="18" t="s">
        <v>30</v>
      </c>
      <c r="B11" s="19" t="s">
        <v>31</v>
      </c>
      <c r="C11" s="19" t="s">
        <v>32</v>
      </c>
      <c r="D11" s="19" t="s">
        <v>33</v>
      </c>
      <c r="E11" s="19" t="s">
        <v>34</v>
      </c>
      <c r="F11" s="19" t="s">
        <v>35</v>
      </c>
      <c r="J11" t="s">
        <v>118</v>
      </c>
    </row>
    <row r="12" spans="1:10" x14ac:dyDescent="0.25">
      <c r="A12" s="20" t="s">
        <v>36</v>
      </c>
      <c r="B12" s="3">
        <v>450</v>
      </c>
      <c r="C12" s="3">
        <v>500</v>
      </c>
      <c r="D12" s="3">
        <f>B12-C12</f>
        <v>-50</v>
      </c>
      <c r="E12" s="3">
        <f>$H$7*D12</f>
        <v>-5</v>
      </c>
      <c r="F12" s="3">
        <f>C12+E12</f>
        <v>495</v>
      </c>
      <c r="J12" t="s">
        <v>113</v>
      </c>
    </row>
    <row r="13" spans="1:10" x14ac:dyDescent="0.25">
      <c r="A13" s="20">
        <v>8</v>
      </c>
      <c r="B13" s="3">
        <v>505</v>
      </c>
      <c r="C13" s="3">
        <v>495</v>
      </c>
      <c r="D13" s="3">
        <f>B13-C13</f>
        <v>10</v>
      </c>
      <c r="E13" s="3">
        <f>$H$7*D13</f>
        <v>1</v>
      </c>
      <c r="F13" s="3">
        <f>C13+E13</f>
        <v>496</v>
      </c>
      <c r="J13" t="s">
        <v>119</v>
      </c>
    </row>
    <row r="14" spans="1:10" x14ac:dyDescent="0.25">
      <c r="A14" s="20" t="s">
        <v>37</v>
      </c>
      <c r="B14" s="3">
        <v>516</v>
      </c>
      <c r="C14" s="3">
        <v>496</v>
      </c>
      <c r="D14" s="3">
        <f>B14-C14</f>
        <v>20</v>
      </c>
      <c r="E14" s="3">
        <f>$H$7*D14</f>
        <v>2</v>
      </c>
      <c r="F14" s="3">
        <f>C14+E14</f>
        <v>498</v>
      </c>
      <c r="J14" t="s">
        <v>120</v>
      </c>
    </row>
    <row r="15" spans="1:10" x14ac:dyDescent="0.25">
      <c r="A15" s="20" t="s">
        <v>38</v>
      </c>
      <c r="B15" s="3">
        <v>488</v>
      </c>
      <c r="C15" s="3">
        <v>498</v>
      </c>
      <c r="D15" s="3">
        <f>B15-C15</f>
        <v>-10</v>
      </c>
      <c r="E15" s="3">
        <f>$H$7*D15</f>
        <v>-1</v>
      </c>
      <c r="F15" s="3">
        <f>C15+E15</f>
        <v>497</v>
      </c>
      <c r="J15" t="s">
        <v>121</v>
      </c>
    </row>
    <row r="16" spans="1:10" x14ac:dyDescent="0.25">
      <c r="A16" s="20" t="s">
        <v>39</v>
      </c>
      <c r="B16" s="3">
        <v>467</v>
      </c>
      <c r="C16" s="3">
        <v>497</v>
      </c>
      <c r="D16" s="3">
        <f t="shared" ref="D16:D18" si="0">B16-C16</f>
        <v>-30</v>
      </c>
      <c r="E16" s="3">
        <f t="shared" ref="E16:E18" si="1">$H$7*D16</f>
        <v>-3</v>
      </c>
      <c r="F16" s="3">
        <f t="shared" ref="F16:F18" si="2">C16+E16</f>
        <v>494</v>
      </c>
      <c r="J16" t="s">
        <v>122</v>
      </c>
    </row>
    <row r="17" spans="1:17" x14ac:dyDescent="0.25">
      <c r="A17" s="20" t="s">
        <v>40</v>
      </c>
      <c r="B17" s="3">
        <v>554</v>
      </c>
      <c r="C17" s="3">
        <v>494</v>
      </c>
      <c r="D17" s="3">
        <f t="shared" si="0"/>
        <v>60</v>
      </c>
      <c r="E17" s="3">
        <f t="shared" si="1"/>
        <v>6</v>
      </c>
      <c r="F17" s="3">
        <f t="shared" si="2"/>
        <v>500</v>
      </c>
      <c r="J17" t="s">
        <v>123</v>
      </c>
    </row>
    <row r="18" spans="1:17" x14ac:dyDescent="0.25">
      <c r="A18" s="20" t="s">
        <v>37</v>
      </c>
      <c r="B18" s="3">
        <v>510</v>
      </c>
      <c r="C18" s="3">
        <v>500</v>
      </c>
      <c r="D18" s="3">
        <f t="shared" si="0"/>
        <v>10</v>
      </c>
      <c r="E18" s="3">
        <f t="shared" si="1"/>
        <v>1</v>
      </c>
      <c r="F18" s="3">
        <f t="shared" si="2"/>
        <v>501</v>
      </c>
    </row>
    <row r="19" spans="1:17" x14ac:dyDescent="0.25">
      <c r="J19" t="s">
        <v>124</v>
      </c>
    </row>
    <row r="20" spans="1:17" x14ac:dyDescent="0.25">
      <c r="J20" t="s">
        <v>125</v>
      </c>
    </row>
    <row r="21" spans="1:17" x14ac:dyDescent="0.25">
      <c r="J21" t="s">
        <v>126</v>
      </c>
      <c r="Q21" t="s">
        <v>139</v>
      </c>
    </row>
    <row r="22" spans="1:17" x14ac:dyDescent="0.25">
      <c r="J22" t="s">
        <v>127</v>
      </c>
      <c r="Q22" t="s">
        <v>140</v>
      </c>
    </row>
    <row r="23" spans="1:17" x14ac:dyDescent="0.25">
      <c r="J23" t="s">
        <v>128</v>
      </c>
      <c r="Q23" t="s">
        <v>141</v>
      </c>
    </row>
    <row r="24" spans="1:17" x14ac:dyDescent="0.25">
      <c r="J24" t="s">
        <v>129</v>
      </c>
      <c r="Q24" t="s">
        <v>142</v>
      </c>
    </row>
    <row r="25" spans="1:17" x14ac:dyDescent="0.25">
      <c r="J25" t="s">
        <v>130</v>
      </c>
      <c r="Q25" t="s">
        <v>143</v>
      </c>
    </row>
    <row r="26" spans="1:17" x14ac:dyDescent="0.25">
      <c r="J26" t="s">
        <v>131</v>
      </c>
      <c r="Q26" t="s">
        <v>144</v>
      </c>
    </row>
    <row r="27" spans="1:17" x14ac:dyDescent="0.25">
      <c r="J27" t="s">
        <v>132</v>
      </c>
      <c r="Q27" t="s">
        <v>145</v>
      </c>
    </row>
    <row r="28" spans="1:17" x14ac:dyDescent="0.25">
      <c r="J28" t="s">
        <v>133</v>
      </c>
      <c r="Q28" t="s">
        <v>146</v>
      </c>
    </row>
    <row r="29" spans="1:17" x14ac:dyDescent="0.25">
      <c r="J29" t="s">
        <v>134</v>
      </c>
    </row>
    <row r="30" spans="1:17" x14ac:dyDescent="0.25">
      <c r="J30" t="s">
        <v>135</v>
      </c>
      <c r="Q30" t="s">
        <v>147</v>
      </c>
    </row>
    <row r="31" spans="1:17" x14ac:dyDescent="0.25">
      <c r="J31" t="s">
        <v>136</v>
      </c>
      <c r="Q31" t="s">
        <v>148</v>
      </c>
    </row>
    <row r="32" spans="1:17" x14ac:dyDescent="0.25">
      <c r="J32" t="s">
        <v>137</v>
      </c>
      <c r="Q32" t="s">
        <v>149</v>
      </c>
    </row>
    <row r="33" spans="8:17" x14ac:dyDescent="0.25">
      <c r="J33" t="s">
        <v>138</v>
      </c>
      <c r="Q33" t="s">
        <v>150</v>
      </c>
    </row>
    <row r="37" spans="8:17" x14ac:dyDescent="0.25">
      <c r="H37" t="s">
        <v>30</v>
      </c>
      <c r="I37" t="s">
        <v>151</v>
      </c>
      <c r="J37" t="s">
        <v>152</v>
      </c>
      <c r="K37" t="s">
        <v>155</v>
      </c>
      <c r="L37" t="s">
        <v>153</v>
      </c>
      <c r="M37" t="s">
        <v>154</v>
      </c>
    </row>
    <row r="38" spans="8:17" x14ac:dyDescent="0.25">
      <c r="H38" s="52">
        <v>45689</v>
      </c>
      <c r="I38">
        <v>450</v>
      </c>
      <c r="J38">
        <v>500</v>
      </c>
      <c r="K38">
        <v>-50</v>
      </c>
      <c r="L38">
        <v>-50</v>
      </c>
      <c r="M38">
        <v>495</v>
      </c>
    </row>
    <row r="39" spans="8:17" x14ac:dyDescent="0.25">
      <c r="H39" s="52">
        <v>45696</v>
      </c>
      <c r="I39">
        <v>505</v>
      </c>
      <c r="J39">
        <v>495</v>
      </c>
      <c r="K39">
        <v>10</v>
      </c>
      <c r="L39">
        <v>1</v>
      </c>
      <c r="M39">
        <v>496</v>
      </c>
    </row>
    <row r="40" spans="8:17" x14ac:dyDescent="0.25">
      <c r="H40" s="52">
        <v>45703</v>
      </c>
      <c r="I40">
        <v>516</v>
      </c>
      <c r="J40">
        <v>496</v>
      </c>
      <c r="K40">
        <v>20</v>
      </c>
      <c r="L40">
        <v>2</v>
      </c>
      <c r="M40">
        <v>498</v>
      </c>
    </row>
    <row r="41" spans="8:17" x14ac:dyDescent="0.25">
      <c r="H41" s="52">
        <v>45710</v>
      </c>
      <c r="I41">
        <v>488</v>
      </c>
      <c r="J41">
        <v>498</v>
      </c>
      <c r="K41">
        <v>-10</v>
      </c>
      <c r="L41">
        <v>-1</v>
      </c>
      <c r="M41">
        <v>497</v>
      </c>
    </row>
    <row r="42" spans="8:17" x14ac:dyDescent="0.25">
      <c r="H42" s="52">
        <v>45717</v>
      </c>
      <c r="I42">
        <v>467</v>
      </c>
      <c r="J42">
        <v>497</v>
      </c>
      <c r="K42">
        <v>-30</v>
      </c>
      <c r="L42">
        <v>-3</v>
      </c>
      <c r="M42">
        <v>494</v>
      </c>
    </row>
    <row r="43" spans="8:17" x14ac:dyDescent="0.25">
      <c r="H43" s="52">
        <v>45724</v>
      </c>
      <c r="I43">
        <v>554</v>
      </c>
      <c r="J43">
        <v>494</v>
      </c>
      <c r="K43">
        <v>60</v>
      </c>
      <c r="L43">
        <v>6</v>
      </c>
      <c r="M43">
        <v>500</v>
      </c>
    </row>
    <row r="44" spans="8:17" x14ac:dyDescent="0.25">
      <c r="H44" s="52">
        <v>45731</v>
      </c>
      <c r="I44">
        <v>510</v>
      </c>
      <c r="J44">
        <v>500</v>
      </c>
      <c r="K44">
        <v>10</v>
      </c>
      <c r="L44">
        <v>1</v>
      </c>
      <c r="M44">
        <v>501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workbookViewId="0">
      <selection activeCell="K9" sqref="K9"/>
    </sheetView>
  </sheetViews>
  <sheetFormatPr defaultRowHeight="15" x14ac:dyDescent="0.25"/>
  <cols>
    <col min="1" max="1" width="9.85546875" customWidth="1"/>
    <col min="2" max="2" width="11.85546875" customWidth="1"/>
    <col min="8" max="8" width="9.140625" customWidth="1"/>
    <col min="11" max="11" width="11.5703125" bestFit="1" customWidth="1"/>
    <col min="18" max="18" width="11.5703125" bestFit="1" customWidth="1"/>
  </cols>
  <sheetData>
    <row r="1" spans="1:19" x14ac:dyDescent="0.25">
      <c r="A1" t="s">
        <v>42</v>
      </c>
    </row>
    <row r="2" spans="1:19" x14ac:dyDescent="0.25">
      <c r="A2" t="s">
        <v>43</v>
      </c>
    </row>
    <row r="3" spans="1:19" x14ac:dyDescent="0.25">
      <c r="A3" t="s">
        <v>44</v>
      </c>
    </row>
    <row r="4" spans="1:19" x14ac:dyDescent="0.25">
      <c r="A4" t="s">
        <v>45</v>
      </c>
    </row>
    <row r="5" spans="1:19" x14ac:dyDescent="0.25">
      <c r="A5" t="s">
        <v>46</v>
      </c>
    </row>
    <row r="6" spans="1:19" ht="15.75" thickBot="1" x14ac:dyDescent="0.3"/>
    <row r="7" spans="1:19" ht="18.75" thickBot="1" x14ac:dyDescent="0.3">
      <c r="A7" s="23" t="s">
        <v>47</v>
      </c>
      <c r="B7" s="24" t="s">
        <v>48</v>
      </c>
      <c r="C7" s="24" t="s">
        <v>17</v>
      </c>
      <c r="D7" s="24" t="s">
        <v>49</v>
      </c>
      <c r="E7" s="25" t="s">
        <v>50</v>
      </c>
      <c r="G7" s="21" t="s">
        <v>51</v>
      </c>
      <c r="H7" s="28" t="s">
        <v>52</v>
      </c>
      <c r="M7" s="21" t="s">
        <v>59</v>
      </c>
      <c r="R7" s="50">
        <f>SQRT((E16-K15*B16-K13*C16)/(8-2))</f>
        <v>2.1993656590766348</v>
      </c>
    </row>
    <row r="8" spans="1:19" x14ac:dyDescent="0.25">
      <c r="A8" s="5">
        <v>15</v>
      </c>
      <c r="B8" s="5">
        <v>6</v>
      </c>
      <c r="C8" s="5">
        <f>A8*B8</f>
        <v>90</v>
      </c>
      <c r="D8" s="5">
        <f>POWER(A8,2)</f>
        <v>225</v>
      </c>
      <c r="E8" s="5">
        <f>POWER(B8,2)</f>
        <v>36</v>
      </c>
      <c r="R8" s="50"/>
      <c r="S8" t="s">
        <v>60</v>
      </c>
    </row>
    <row r="9" spans="1:19" x14ac:dyDescent="0.25">
      <c r="A9" s="4">
        <v>9</v>
      </c>
      <c r="B9" s="4">
        <v>4</v>
      </c>
      <c r="C9" s="5">
        <f t="shared" ref="C9:C15" si="0">A9*B9</f>
        <v>36</v>
      </c>
      <c r="D9" s="5">
        <f t="shared" ref="D9:D15" si="1">POWER(A9,2)</f>
        <v>81</v>
      </c>
      <c r="E9" s="5">
        <f t="shared" ref="E9:E15" si="2">POWER(B9,2)</f>
        <v>16</v>
      </c>
      <c r="J9" s="29">
        <f>A16/8</f>
        <v>23</v>
      </c>
      <c r="R9" s="50"/>
    </row>
    <row r="10" spans="1:19" x14ac:dyDescent="0.25">
      <c r="A10" s="4">
        <v>40</v>
      </c>
      <c r="B10" s="4">
        <v>16</v>
      </c>
      <c r="C10" s="5">
        <f t="shared" si="0"/>
        <v>640</v>
      </c>
      <c r="D10" s="5">
        <f t="shared" si="1"/>
        <v>1600</v>
      </c>
      <c r="E10" s="5">
        <f t="shared" si="2"/>
        <v>256</v>
      </c>
      <c r="J10" s="29"/>
    </row>
    <row r="11" spans="1:19" x14ac:dyDescent="0.25">
      <c r="A11" s="4">
        <v>20</v>
      </c>
      <c r="B11" s="4">
        <v>6</v>
      </c>
      <c r="C11" s="5">
        <f t="shared" si="0"/>
        <v>120</v>
      </c>
      <c r="D11" s="5">
        <f t="shared" si="1"/>
        <v>400</v>
      </c>
      <c r="E11" s="5">
        <f t="shared" si="2"/>
        <v>36</v>
      </c>
      <c r="H11" t="s">
        <v>105</v>
      </c>
      <c r="J11" s="29">
        <f>B16/8</f>
        <v>10</v>
      </c>
    </row>
    <row r="12" spans="1:19" ht="15.75" thickBot="1" x14ac:dyDescent="0.3">
      <c r="A12" s="4">
        <v>25</v>
      </c>
      <c r="B12" s="4">
        <v>13</v>
      </c>
      <c r="C12" s="5">
        <f t="shared" si="0"/>
        <v>325</v>
      </c>
      <c r="D12" s="5">
        <f t="shared" si="1"/>
        <v>625</v>
      </c>
      <c r="E12" s="5">
        <f t="shared" si="2"/>
        <v>169</v>
      </c>
    </row>
    <row r="13" spans="1:19" x14ac:dyDescent="0.25">
      <c r="A13" s="4">
        <v>25</v>
      </c>
      <c r="B13" s="4">
        <v>9</v>
      </c>
      <c r="C13" s="5">
        <f t="shared" si="0"/>
        <v>225</v>
      </c>
      <c r="D13" s="5">
        <f t="shared" si="1"/>
        <v>625</v>
      </c>
      <c r="E13" s="5">
        <f t="shared" si="2"/>
        <v>81</v>
      </c>
      <c r="J13" s="49" t="s">
        <v>54</v>
      </c>
      <c r="K13" s="45">
        <f>(C16-8*J9*J11)/(D16-8*J9*J9)</f>
        <v>0.39534883720930231</v>
      </c>
    </row>
    <row r="14" spans="1:19" ht="15.75" thickBot="1" x14ac:dyDescent="0.3">
      <c r="A14" s="4">
        <v>15</v>
      </c>
      <c r="B14" s="4">
        <v>10</v>
      </c>
      <c r="C14" s="5">
        <f t="shared" si="0"/>
        <v>150</v>
      </c>
      <c r="D14" s="5">
        <f t="shared" si="1"/>
        <v>225</v>
      </c>
      <c r="E14" s="5">
        <f t="shared" si="2"/>
        <v>100</v>
      </c>
      <c r="J14" s="49"/>
      <c r="K14" s="46"/>
    </row>
    <row r="15" spans="1:19" ht="15.75" thickBot="1" x14ac:dyDescent="0.3">
      <c r="A15" s="26">
        <v>35</v>
      </c>
      <c r="B15" s="26">
        <v>16</v>
      </c>
      <c r="C15" s="5">
        <f t="shared" si="0"/>
        <v>560</v>
      </c>
      <c r="D15" s="5">
        <f t="shared" si="1"/>
        <v>1225</v>
      </c>
      <c r="E15" s="5">
        <f t="shared" si="2"/>
        <v>256</v>
      </c>
      <c r="J15" s="49" t="s">
        <v>53</v>
      </c>
      <c r="K15" s="47">
        <f>J11-K13*J9</f>
        <v>0.90697674418604635</v>
      </c>
    </row>
    <row r="16" spans="1:19" ht="15.75" thickBot="1" x14ac:dyDescent="0.3">
      <c r="A16" s="27">
        <f>SUM(A8:A15)</f>
        <v>184</v>
      </c>
      <c r="B16" s="27">
        <f t="shared" ref="B16:E16" si="3">SUM(B8:B15)</f>
        <v>80</v>
      </c>
      <c r="C16" s="27">
        <f t="shared" si="3"/>
        <v>2146</v>
      </c>
      <c r="D16" s="27">
        <f t="shared" si="3"/>
        <v>5006</v>
      </c>
      <c r="E16" s="27">
        <f t="shared" si="3"/>
        <v>950</v>
      </c>
      <c r="J16" s="49"/>
      <c r="K16" s="48"/>
    </row>
    <row r="19" spans="7:8" ht="15.75" x14ac:dyDescent="0.25">
      <c r="G19" s="21" t="s">
        <v>55</v>
      </c>
      <c r="H19" t="s">
        <v>56</v>
      </c>
    </row>
    <row r="21" spans="7:8" x14ac:dyDescent="0.25">
      <c r="H21" t="s">
        <v>57</v>
      </c>
    </row>
    <row r="23" spans="7:8" x14ac:dyDescent="0.25">
      <c r="H23" t="s">
        <v>58</v>
      </c>
    </row>
  </sheetData>
  <mergeCells count="5">
    <mergeCell ref="K13:K14"/>
    <mergeCell ref="K15:K16"/>
    <mergeCell ref="J13:J14"/>
    <mergeCell ref="J15:J16"/>
    <mergeCell ref="R7:R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"/>
  <sheetViews>
    <sheetView zoomScale="120" zoomScaleNormal="120" workbookViewId="0">
      <selection activeCell="O7" sqref="O7"/>
    </sheetView>
  </sheetViews>
  <sheetFormatPr defaultRowHeight="15" x14ac:dyDescent="0.25"/>
  <sheetData>
    <row r="1" spans="1:13" x14ac:dyDescent="0.25">
      <c r="A1" t="s">
        <v>62</v>
      </c>
    </row>
    <row r="3" spans="1:13" ht="18.75" x14ac:dyDescent="0.25">
      <c r="B3" s="32" t="s">
        <v>63</v>
      </c>
      <c r="C3" s="18">
        <v>184</v>
      </c>
      <c r="E3" t="s">
        <v>61</v>
      </c>
    </row>
    <row r="4" spans="1:13" ht="21" x14ac:dyDescent="0.25">
      <c r="B4" s="32" t="s">
        <v>65</v>
      </c>
      <c r="C4" s="18">
        <v>5006</v>
      </c>
    </row>
    <row r="5" spans="1:13" ht="18.75" x14ac:dyDescent="0.25">
      <c r="B5" s="32" t="s">
        <v>64</v>
      </c>
      <c r="C5" s="18">
        <v>80</v>
      </c>
    </row>
    <row r="6" spans="1:13" ht="21" x14ac:dyDescent="0.25">
      <c r="B6" s="32" t="s">
        <v>66</v>
      </c>
      <c r="C6" s="18">
        <v>950</v>
      </c>
      <c r="L6" s="51">
        <f>(C8*C7-C3*C5)/SQRT((C8*C4-POWER(C3,2))*(C8*C6-POWER(C5,2)))</f>
        <v>0.89805992445213623</v>
      </c>
      <c r="M6" s="51"/>
    </row>
    <row r="7" spans="1:13" ht="18.75" x14ac:dyDescent="0.25">
      <c r="B7" s="32" t="s">
        <v>67</v>
      </c>
      <c r="C7" s="18">
        <v>2146</v>
      </c>
      <c r="L7" s="51"/>
      <c r="M7" s="51"/>
    </row>
    <row r="8" spans="1:13" ht="18.75" x14ac:dyDescent="0.25">
      <c r="B8" s="32" t="s">
        <v>68</v>
      </c>
      <c r="C8" s="18">
        <v>8</v>
      </c>
    </row>
  </sheetData>
  <mergeCells count="1">
    <mergeCell ref="L6:M7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0"/>
  <sheetViews>
    <sheetView zoomScale="110" zoomScaleNormal="110" workbookViewId="0">
      <selection activeCell="O21" sqref="O21"/>
    </sheetView>
  </sheetViews>
  <sheetFormatPr defaultRowHeight="15" x14ac:dyDescent="0.25"/>
  <cols>
    <col min="4" max="4" width="10.42578125" customWidth="1"/>
    <col min="6" max="6" width="13" customWidth="1"/>
  </cols>
  <sheetData>
    <row r="1" spans="1:14" ht="15.75" x14ac:dyDescent="0.25">
      <c r="A1" s="1" t="s">
        <v>69</v>
      </c>
      <c r="B1" s="1"/>
      <c r="C1" s="1"/>
      <c r="D1" s="1"/>
      <c r="E1" s="1"/>
      <c r="F1" s="1"/>
    </row>
    <row r="2" spans="1:14" ht="15.75" x14ac:dyDescent="0.25">
      <c r="A2" s="1" t="s">
        <v>70</v>
      </c>
      <c r="B2" s="1"/>
      <c r="C2" s="1"/>
      <c r="D2" s="1"/>
      <c r="E2" s="1"/>
      <c r="F2" s="1"/>
    </row>
    <row r="3" spans="1:14" ht="18.75" x14ac:dyDescent="0.35">
      <c r="A3" s="1" t="s">
        <v>71</v>
      </c>
      <c r="B3" s="1"/>
      <c r="C3" s="1"/>
      <c r="D3" s="1"/>
      <c r="E3" s="1"/>
      <c r="F3" s="1"/>
    </row>
    <row r="4" spans="1:14" ht="15.75" thickBot="1" x14ac:dyDescent="0.3"/>
    <row r="5" spans="1:14" ht="18" thickBot="1" x14ac:dyDescent="0.3">
      <c r="A5" s="23" t="s">
        <v>72</v>
      </c>
      <c r="B5" s="34" t="s">
        <v>73</v>
      </c>
      <c r="C5" s="34" t="s">
        <v>74</v>
      </c>
      <c r="D5" s="34" t="s">
        <v>75</v>
      </c>
      <c r="E5" s="34" t="s">
        <v>76</v>
      </c>
      <c r="F5" s="35" t="s">
        <v>77</v>
      </c>
    </row>
    <row r="6" spans="1:14" x14ac:dyDescent="0.25">
      <c r="A6" s="5">
        <v>1</v>
      </c>
      <c r="B6" s="5">
        <v>80</v>
      </c>
      <c r="C6" s="5">
        <v>78</v>
      </c>
      <c r="D6" s="5">
        <f>B6-C6</f>
        <v>2</v>
      </c>
      <c r="E6" s="5">
        <f>ABS(D6)</f>
        <v>2</v>
      </c>
      <c r="F6" s="5">
        <f>POWER(D6,2)</f>
        <v>4</v>
      </c>
    </row>
    <row r="7" spans="1:14" x14ac:dyDescent="0.25">
      <c r="A7" s="4">
        <v>2</v>
      </c>
      <c r="B7" s="4">
        <v>92</v>
      </c>
      <c r="C7" s="4">
        <v>79</v>
      </c>
      <c r="D7" s="5">
        <f t="shared" ref="D7:D11" si="0">B7-C7</f>
        <v>13</v>
      </c>
      <c r="E7" s="5">
        <f t="shared" ref="E7:E11" si="1">ABS(D7)</f>
        <v>13</v>
      </c>
      <c r="F7" s="5">
        <f t="shared" ref="F7:F11" si="2">POWER(D7,2)</f>
        <v>169</v>
      </c>
      <c r="H7" s="3" t="s">
        <v>51</v>
      </c>
      <c r="I7" t="s">
        <v>79</v>
      </c>
      <c r="L7" s="40">
        <f>E12/A11</f>
        <v>10</v>
      </c>
    </row>
    <row r="8" spans="1:14" x14ac:dyDescent="0.25">
      <c r="A8" s="4">
        <v>3</v>
      </c>
      <c r="B8" s="4">
        <v>71</v>
      </c>
      <c r="C8" s="4">
        <v>83</v>
      </c>
      <c r="D8" s="5">
        <f t="shared" si="0"/>
        <v>-12</v>
      </c>
      <c r="E8" s="5">
        <f t="shared" si="1"/>
        <v>12</v>
      </c>
      <c r="F8" s="5">
        <f t="shared" si="2"/>
        <v>144</v>
      </c>
    </row>
    <row r="9" spans="1:14" x14ac:dyDescent="0.25">
      <c r="A9" s="4">
        <v>4</v>
      </c>
      <c r="B9" s="4">
        <v>83</v>
      </c>
      <c r="C9" s="4">
        <v>79</v>
      </c>
      <c r="D9" s="5">
        <f t="shared" si="0"/>
        <v>4</v>
      </c>
      <c r="E9" s="5">
        <f t="shared" si="1"/>
        <v>4</v>
      </c>
      <c r="F9" s="5">
        <f t="shared" si="2"/>
        <v>16</v>
      </c>
    </row>
    <row r="10" spans="1:14" x14ac:dyDescent="0.25">
      <c r="A10" s="4">
        <v>5</v>
      </c>
      <c r="B10" s="4">
        <v>90</v>
      </c>
      <c r="C10" s="4">
        <v>80</v>
      </c>
      <c r="D10" s="5">
        <f t="shared" si="0"/>
        <v>10</v>
      </c>
      <c r="E10" s="5">
        <f t="shared" si="1"/>
        <v>10</v>
      </c>
      <c r="F10" s="5">
        <f t="shared" si="2"/>
        <v>100</v>
      </c>
      <c r="I10" t="s">
        <v>80</v>
      </c>
      <c r="N10" s="40">
        <f>D12/L7</f>
        <v>3.6</v>
      </c>
    </row>
    <row r="11" spans="1:14" ht="15.75" thickBot="1" x14ac:dyDescent="0.3">
      <c r="A11" s="4">
        <v>6</v>
      </c>
      <c r="B11" s="4">
        <v>102</v>
      </c>
      <c r="C11" s="26">
        <v>83</v>
      </c>
      <c r="D11" s="37">
        <f t="shared" si="0"/>
        <v>19</v>
      </c>
      <c r="E11" s="37">
        <f t="shared" si="1"/>
        <v>19</v>
      </c>
      <c r="F11" s="37">
        <f t="shared" si="2"/>
        <v>361</v>
      </c>
    </row>
    <row r="12" spans="1:14" ht="15.75" thickBot="1" x14ac:dyDescent="0.3">
      <c r="A12" s="22"/>
      <c r="B12" s="36"/>
      <c r="C12" s="27" t="s">
        <v>78</v>
      </c>
      <c r="D12" s="38">
        <f>SUM(D6:D11)</f>
        <v>36</v>
      </c>
      <c r="E12" s="38">
        <f t="shared" ref="E12:F12" si="3">SUM(E6:E11)</f>
        <v>60</v>
      </c>
      <c r="F12" s="39">
        <f t="shared" si="3"/>
        <v>794</v>
      </c>
    </row>
    <row r="13" spans="1:14" x14ac:dyDescent="0.25">
      <c r="H13" s="17" t="s">
        <v>55</v>
      </c>
      <c r="I13" t="s">
        <v>106</v>
      </c>
    </row>
    <row r="15" spans="1:14" x14ac:dyDescent="0.25">
      <c r="J15" s="31"/>
      <c r="L15" s="41">
        <f>AVERAGE(C6:C11)</f>
        <v>80.333333333333329</v>
      </c>
    </row>
    <row r="17" spans="9:12" x14ac:dyDescent="0.25">
      <c r="L17" s="41">
        <f>SQRT(F12/(6-1))</f>
        <v>12.601587201618692</v>
      </c>
    </row>
    <row r="20" spans="9:12" ht="18.75" x14ac:dyDescent="0.3">
      <c r="I20" s="43" t="s">
        <v>104</v>
      </c>
      <c r="J20" s="43"/>
      <c r="K20" s="4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6"/>
  <sheetViews>
    <sheetView zoomScale="120" zoomScaleNormal="120" workbookViewId="0">
      <selection activeCell="J11" sqref="J11"/>
    </sheetView>
  </sheetViews>
  <sheetFormatPr defaultRowHeight="15" x14ac:dyDescent="0.25"/>
  <sheetData>
    <row r="1" spans="1:11" x14ac:dyDescent="0.25">
      <c r="A1" t="s">
        <v>156</v>
      </c>
    </row>
    <row r="2" spans="1:11" x14ac:dyDescent="0.25">
      <c r="A2" t="s">
        <v>81</v>
      </c>
    </row>
    <row r="3" spans="1:11" x14ac:dyDescent="0.25">
      <c r="A3" t="s">
        <v>83</v>
      </c>
    </row>
    <row r="4" spans="1:11" x14ac:dyDescent="0.25">
      <c r="A4" t="s">
        <v>84</v>
      </c>
    </row>
    <row r="5" spans="1:11" x14ac:dyDescent="0.25">
      <c r="A5" t="s">
        <v>82</v>
      </c>
    </row>
    <row r="7" spans="1:11" ht="30" x14ac:dyDescent="0.25">
      <c r="A7" s="4" t="s">
        <v>85</v>
      </c>
      <c r="B7" s="33" t="s">
        <v>86</v>
      </c>
    </row>
    <row r="8" spans="1:11" x14ac:dyDescent="0.25">
      <c r="A8" s="4">
        <v>43</v>
      </c>
      <c r="B8" s="4">
        <v>105</v>
      </c>
      <c r="E8" s="17" t="s">
        <v>51</v>
      </c>
      <c r="F8" t="s">
        <v>87</v>
      </c>
      <c r="J8" s="44">
        <f>SUM(B12:B16)/5</f>
        <v>126</v>
      </c>
      <c r="K8" t="s">
        <v>88</v>
      </c>
    </row>
    <row r="9" spans="1:11" x14ac:dyDescent="0.25">
      <c r="A9" s="4">
        <v>44</v>
      </c>
      <c r="B9" s="4">
        <v>106</v>
      </c>
    </row>
    <row r="10" spans="1:11" x14ac:dyDescent="0.25">
      <c r="A10" s="4">
        <v>45</v>
      </c>
      <c r="B10" s="4">
        <v>110</v>
      </c>
    </row>
    <row r="11" spans="1:11" x14ac:dyDescent="0.25">
      <c r="A11" s="4">
        <v>46</v>
      </c>
      <c r="B11" s="4">
        <v>110</v>
      </c>
      <c r="E11" s="17" t="s">
        <v>55</v>
      </c>
      <c r="F11" t="s">
        <v>89</v>
      </c>
      <c r="J11" s="42">
        <f>(C16*B16+C15*B15+C14*B14)/SUM(C14:C16)</f>
        <v>133.22222222222223</v>
      </c>
      <c r="K11" t="s">
        <v>88</v>
      </c>
    </row>
    <row r="12" spans="1:11" x14ac:dyDescent="0.25">
      <c r="A12" s="4">
        <v>47</v>
      </c>
      <c r="B12" s="4">
        <v>114</v>
      </c>
    </row>
    <row r="13" spans="1:11" x14ac:dyDescent="0.25">
      <c r="A13" s="4">
        <v>48</v>
      </c>
      <c r="B13" s="4">
        <v>121</v>
      </c>
      <c r="C13" s="17" t="s">
        <v>9</v>
      </c>
    </row>
    <row r="14" spans="1:11" x14ac:dyDescent="0.25">
      <c r="A14" s="4">
        <v>49</v>
      </c>
      <c r="B14" s="4">
        <v>130</v>
      </c>
      <c r="C14" s="17">
        <v>1</v>
      </c>
    </row>
    <row r="15" spans="1:11" x14ac:dyDescent="0.25">
      <c r="A15" s="4">
        <v>50</v>
      </c>
      <c r="B15" s="4">
        <v>128</v>
      </c>
      <c r="C15" s="17">
        <v>3</v>
      </c>
    </row>
    <row r="16" spans="1:11" x14ac:dyDescent="0.25">
      <c r="A16" s="4">
        <v>51</v>
      </c>
      <c r="B16" s="4">
        <v>137</v>
      </c>
      <c r="C16" s="17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zoomScale="120" zoomScaleNormal="120" workbookViewId="0">
      <selection activeCell="D10" sqref="D10"/>
    </sheetView>
  </sheetViews>
  <sheetFormatPr defaultRowHeight="15" x14ac:dyDescent="0.25"/>
  <sheetData>
    <row r="1" spans="1:4" x14ac:dyDescent="0.25">
      <c r="A1" t="s">
        <v>90</v>
      </c>
    </row>
    <row r="2" spans="1:4" x14ac:dyDescent="0.25">
      <c r="A2" t="s">
        <v>91</v>
      </c>
    </row>
    <row r="5" spans="1:4" x14ac:dyDescent="0.25">
      <c r="C5" t="s">
        <v>92</v>
      </c>
      <c r="D5" t="s">
        <v>94</v>
      </c>
    </row>
    <row r="7" spans="1:4" x14ac:dyDescent="0.25">
      <c r="C7" t="s">
        <v>93</v>
      </c>
      <c r="D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Lowes Demand Management</vt:lpstr>
      <vt:lpstr>Lowes Forecasting </vt:lpstr>
      <vt:lpstr>Forecasting</vt:lpstr>
      <vt:lpstr>Demand Forecasting</vt:lpstr>
      <vt:lpstr>Lowes Building &amp; Material</vt:lpstr>
      <vt:lpstr>Lowes analysis</vt:lpstr>
      <vt:lpstr>Lowes control limit</vt:lpstr>
      <vt:lpstr>Lowes demand</vt:lpstr>
      <vt:lpstr>Lowes Quarterly Trend</vt:lpstr>
      <vt:lpstr>Lowes Forecasting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Krasi Kirov</dc:creator>
  <cp:lastModifiedBy>Samuel Nwakolam</cp:lastModifiedBy>
  <dcterms:created xsi:type="dcterms:W3CDTF">2018-02-01T08:21:05Z</dcterms:created>
  <dcterms:modified xsi:type="dcterms:W3CDTF">2025-01-09T22:27:41Z</dcterms:modified>
</cp:coreProperties>
</file>