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ggle &amp; ML Projects\Data Science - ML Models\Supervised\Regression problem\Algorithms\Linear Regression\"/>
    </mc:Choice>
  </mc:AlternateContent>
  <xr:revisionPtr revIDLastSave="0" documentId="13_ncr:1_{BC9C92FB-93F8-4586-ACF4-22BBAF230683}" xr6:coauthVersionLast="45" xr6:coauthVersionMax="45" xr10:uidLastSave="{00000000-0000-0000-0000-000000000000}"/>
  <bookViews>
    <workbookView xWindow="-108" yWindow="-108" windowWidth="23256" windowHeight="12576" xr2:uid="{93B05DA4-4299-48C4-AFDB-2989AF534900}"/>
  </bookViews>
  <sheets>
    <sheet name="Mathematics" sheetId="1" r:id="rId1"/>
    <sheet name="Excel_LR_Formulas" sheetId="6" r:id="rId2"/>
    <sheet name="Excel_L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2" i="1" l="1"/>
  <c r="O42" i="1"/>
  <c r="I5" i="6" l="1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" i="6"/>
  <c r="F11" i="6"/>
  <c r="F6" i="6"/>
  <c r="F16" i="6"/>
  <c r="D45" i="1" l="1"/>
  <c r="F15" i="1" s="1"/>
  <c r="I15" i="1" s="1"/>
  <c r="C45" i="1"/>
  <c r="E9" i="1" s="1"/>
  <c r="E20" i="1" l="1"/>
  <c r="H20" i="1" s="1"/>
  <c r="E32" i="1"/>
  <c r="H32" i="1" s="1"/>
  <c r="E10" i="1"/>
  <c r="H10" i="1" s="1"/>
  <c r="E28" i="1"/>
  <c r="H28" i="1" s="1"/>
  <c r="E8" i="1"/>
  <c r="H8" i="1" s="1"/>
  <c r="E4" i="1"/>
  <c r="H4" i="1" s="1"/>
  <c r="E42" i="1"/>
  <c r="H42" i="1" s="1"/>
  <c r="E18" i="1"/>
  <c r="H18" i="1" s="1"/>
  <c r="E36" i="1"/>
  <c r="H36" i="1" s="1"/>
  <c r="E16" i="1"/>
  <c r="H16" i="1" s="1"/>
  <c r="E26" i="1"/>
  <c r="H26" i="1" s="1"/>
  <c r="E24" i="1"/>
  <c r="E40" i="1"/>
  <c r="H40" i="1" s="1"/>
  <c r="E34" i="1"/>
  <c r="H34" i="1" s="1"/>
  <c r="E12" i="1"/>
  <c r="H12" i="1" s="1"/>
  <c r="G24" i="1"/>
  <c r="H9" i="1"/>
  <c r="F40" i="1"/>
  <c r="I40" i="1" s="1"/>
  <c r="F24" i="1"/>
  <c r="I24" i="1" s="1"/>
  <c r="F8" i="1"/>
  <c r="I8" i="1" s="1"/>
  <c r="E39" i="1"/>
  <c r="E23" i="1"/>
  <c r="E7" i="1"/>
  <c r="F39" i="1"/>
  <c r="I39" i="1" s="1"/>
  <c r="F23" i="1"/>
  <c r="I23" i="1" s="1"/>
  <c r="F32" i="1"/>
  <c r="I32" i="1" s="1"/>
  <c r="F16" i="1"/>
  <c r="I16" i="1" s="1"/>
  <c r="H24" i="1"/>
  <c r="E31" i="1"/>
  <c r="E15" i="1"/>
  <c r="F31" i="1"/>
  <c r="I31" i="1" s="1"/>
  <c r="F7" i="1"/>
  <c r="I7" i="1" s="1"/>
  <c r="E38" i="1"/>
  <c r="E30" i="1"/>
  <c r="E22" i="1"/>
  <c r="E14" i="1"/>
  <c r="E6" i="1"/>
  <c r="F38" i="1"/>
  <c r="I38" i="1" s="1"/>
  <c r="F30" i="1"/>
  <c r="I30" i="1" s="1"/>
  <c r="F22" i="1"/>
  <c r="I22" i="1" s="1"/>
  <c r="F14" i="1"/>
  <c r="I14" i="1" s="1"/>
  <c r="F6" i="1"/>
  <c r="I6" i="1" s="1"/>
  <c r="E37" i="1"/>
  <c r="E29" i="1"/>
  <c r="E21" i="1"/>
  <c r="E13" i="1"/>
  <c r="E5" i="1"/>
  <c r="F37" i="1"/>
  <c r="I37" i="1" s="1"/>
  <c r="F29" i="1"/>
  <c r="I29" i="1" s="1"/>
  <c r="F21" i="1"/>
  <c r="I21" i="1" s="1"/>
  <c r="F13" i="1"/>
  <c r="I13" i="1" s="1"/>
  <c r="F5" i="1"/>
  <c r="I5" i="1" s="1"/>
  <c r="F36" i="1"/>
  <c r="I36" i="1" s="1"/>
  <c r="F28" i="1"/>
  <c r="I28" i="1" s="1"/>
  <c r="F20" i="1"/>
  <c r="I20" i="1" s="1"/>
  <c r="F12" i="1"/>
  <c r="I12" i="1" s="1"/>
  <c r="F4" i="1"/>
  <c r="I4" i="1" s="1"/>
  <c r="E3" i="1"/>
  <c r="E35" i="1"/>
  <c r="E27" i="1"/>
  <c r="E19" i="1"/>
  <c r="E11" i="1"/>
  <c r="F3" i="1"/>
  <c r="I3" i="1" s="1"/>
  <c r="F35" i="1"/>
  <c r="I35" i="1" s="1"/>
  <c r="F27" i="1"/>
  <c r="I27" i="1" s="1"/>
  <c r="F19" i="1"/>
  <c r="I19" i="1" s="1"/>
  <c r="F11" i="1"/>
  <c r="I11" i="1" s="1"/>
  <c r="F42" i="1"/>
  <c r="I42" i="1" s="1"/>
  <c r="F34" i="1"/>
  <c r="I34" i="1" s="1"/>
  <c r="F26" i="1"/>
  <c r="I26" i="1" s="1"/>
  <c r="F18" i="1"/>
  <c r="I18" i="1" s="1"/>
  <c r="F10" i="1"/>
  <c r="I10" i="1" s="1"/>
  <c r="E41" i="1"/>
  <c r="E33" i="1"/>
  <c r="E25" i="1"/>
  <c r="E17" i="1"/>
  <c r="F41" i="1"/>
  <c r="I41" i="1" s="1"/>
  <c r="F33" i="1"/>
  <c r="I33" i="1" s="1"/>
  <c r="F25" i="1"/>
  <c r="I25" i="1" s="1"/>
  <c r="F17" i="1"/>
  <c r="I17" i="1" s="1"/>
  <c r="F9" i="1"/>
  <c r="I9" i="1" s="1"/>
  <c r="G9" i="1" l="1"/>
  <c r="G10" i="1"/>
  <c r="G26" i="1"/>
  <c r="G42" i="1"/>
  <c r="G4" i="1"/>
  <c r="G20" i="1"/>
  <c r="G32" i="1"/>
  <c r="G36" i="1"/>
  <c r="H35" i="1"/>
  <c r="G35" i="1"/>
  <c r="G34" i="1"/>
  <c r="H3" i="1"/>
  <c r="G3" i="1"/>
  <c r="H5" i="1"/>
  <c r="G5" i="1"/>
  <c r="H17" i="1"/>
  <c r="G17" i="1"/>
  <c r="H13" i="1"/>
  <c r="G13" i="1"/>
  <c r="H15" i="1"/>
  <c r="G15" i="1"/>
  <c r="H25" i="1"/>
  <c r="G25" i="1"/>
  <c r="G12" i="1"/>
  <c r="H21" i="1"/>
  <c r="G21" i="1"/>
  <c r="H6" i="1"/>
  <c r="G6" i="1"/>
  <c r="H31" i="1"/>
  <c r="G31" i="1"/>
  <c r="H7" i="1"/>
  <c r="G7" i="1"/>
  <c r="H33" i="1"/>
  <c r="G33" i="1"/>
  <c r="I45" i="1"/>
  <c r="D50" i="1" s="1"/>
  <c r="H29" i="1"/>
  <c r="G29" i="1"/>
  <c r="H14" i="1"/>
  <c r="G14" i="1"/>
  <c r="H23" i="1"/>
  <c r="G23" i="1"/>
  <c r="H41" i="1"/>
  <c r="G41" i="1"/>
  <c r="H11" i="1"/>
  <c r="G11" i="1"/>
  <c r="G28" i="1"/>
  <c r="H37" i="1"/>
  <c r="G37" i="1"/>
  <c r="H22" i="1"/>
  <c r="G22" i="1"/>
  <c r="G40" i="1"/>
  <c r="H39" i="1"/>
  <c r="G39" i="1"/>
  <c r="H19" i="1"/>
  <c r="G19" i="1"/>
  <c r="H30" i="1"/>
  <c r="G30" i="1"/>
  <c r="G18" i="1"/>
  <c r="H27" i="1"/>
  <c r="G27" i="1"/>
  <c r="H38" i="1"/>
  <c r="G38" i="1"/>
  <c r="G8" i="1"/>
  <c r="G16" i="1"/>
  <c r="G45" i="1" l="1"/>
  <c r="H45" i="1"/>
  <c r="C50" i="1" s="1"/>
  <c r="G50" i="1" l="1"/>
  <c r="M21" i="1" s="1"/>
  <c r="M22" i="1" s="1"/>
  <c r="R6" i="1" l="1"/>
  <c r="R14" i="1"/>
  <c r="R22" i="1"/>
  <c r="R30" i="1"/>
  <c r="R38" i="1"/>
  <c r="R15" i="1"/>
  <c r="R23" i="1"/>
  <c r="R31" i="1"/>
  <c r="R39" i="1"/>
  <c r="R8" i="1"/>
  <c r="R16" i="1"/>
  <c r="R24" i="1"/>
  <c r="R32" i="1"/>
  <c r="R40" i="1"/>
  <c r="R17" i="1"/>
  <c r="R25" i="1"/>
  <c r="R33" i="1"/>
  <c r="R3" i="1"/>
  <c r="R10" i="1"/>
  <c r="R18" i="1"/>
  <c r="R26" i="1"/>
  <c r="R34" i="1"/>
  <c r="R41" i="1"/>
  <c r="R11" i="1"/>
  <c r="R19" i="1"/>
  <c r="R27" i="1"/>
  <c r="R35" i="1"/>
  <c r="R4" i="1"/>
  <c r="R12" i="1"/>
  <c r="R20" i="1"/>
  <c r="R36" i="1"/>
  <c r="R5" i="1"/>
  <c r="R13" i="1"/>
  <c r="R29" i="1"/>
  <c r="R37" i="1"/>
  <c r="R7" i="1"/>
  <c r="R9" i="1"/>
  <c r="R28" i="1"/>
  <c r="R21" i="1"/>
  <c r="O4" i="1"/>
  <c r="O7" i="1"/>
  <c r="O15" i="1"/>
  <c r="O23" i="1"/>
  <c r="O31" i="1"/>
  <c r="O39" i="1"/>
  <c r="O16" i="1"/>
  <c r="O24" i="1"/>
  <c r="O32" i="1"/>
  <c r="O17" i="1"/>
  <c r="O25" i="1"/>
  <c r="O33" i="1"/>
  <c r="O41" i="1"/>
  <c r="O18" i="1"/>
  <c r="O26" i="1"/>
  <c r="O34" i="1"/>
  <c r="O11" i="1"/>
  <c r="O19" i="1"/>
  <c r="O35" i="1"/>
  <c r="O20" i="1"/>
  <c r="O36" i="1"/>
  <c r="O37" i="1"/>
  <c r="O6" i="1"/>
  <c r="O8" i="1"/>
  <c r="O40" i="1"/>
  <c r="O10" i="1"/>
  <c r="O3" i="1"/>
  <c r="O12" i="1"/>
  <c r="O28" i="1"/>
  <c r="O13" i="1"/>
  <c r="O29" i="1"/>
  <c r="O14" i="1"/>
  <c r="O30" i="1"/>
  <c r="O9" i="1"/>
  <c r="O27" i="1"/>
  <c r="O5" i="1"/>
  <c r="O21" i="1"/>
  <c r="O22" i="1"/>
  <c r="O38" i="1"/>
</calcChain>
</file>

<file path=xl/sharedStrings.xml><?xml version="1.0" encoding="utf-8"?>
<sst xmlns="http://schemas.openxmlformats.org/spreadsheetml/2006/main" count="102" uniqueCount="91">
  <si>
    <t>ID</t>
  </si>
  <si>
    <t>Income (x)</t>
  </si>
  <si>
    <t>Consumption (y)</t>
  </si>
  <si>
    <t>∑(x-x̄) * (y-ȳ)</t>
  </si>
  <si>
    <t>∑(x-x̄)^2</t>
  </si>
  <si>
    <t>∑(y-ȳ)^2</t>
  </si>
  <si>
    <t>Standard Deviation X</t>
  </si>
  <si>
    <t>Standard Deviation Y</t>
  </si>
  <si>
    <t>Sx</t>
  </si>
  <si>
    <t>Sy</t>
  </si>
  <si>
    <t>Sx = SQRT(∑(x-x̄)^2/n-1)</t>
  </si>
  <si>
    <t>Sy = SQRT(∑(y-ȳ)^2/n-1)</t>
  </si>
  <si>
    <t>X Mean</t>
  </si>
  <si>
    <t>Y Mean</t>
  </si>
  <si>
    <t>Pearson Coefficient Correlation (r)</t>
  </si>
  <si>
    <r>
      <t>x</t>
    </r>
    <r>
      <rPr>
        <b/>
        <sz val="10"/>
        <color rgb="FF002060"/>
        <rFont val="Calibri"/>
        <family val="2"/>
      </rPr>
      <t>̄</t>
    </r>
  </si>
  <si>
    <r>
      <t>y</t>
    </r>
    <r>
      <rPr>
        <b/>
        <sz val="10"/>
        <color rgb="FF002060"/>
        <rFont val="Calibri"/>
        <family val="2"/>
      </rPr>
      <t>̄</t>
    </r>
  </si>
  <si>
    <r>
      <t xml:space="preserve">r = </t>
    </r>
    <r>
      <rPr>
        <sz val="10"/>
        <color theme="1"/>
        <rFont val="Calibri"/>
        <family val="2"/>
      </rPr>
      <t>∑</t>
    </r>
    <r>
      <rPr>
        <sz val="10"/>
        <color theme="1"/>
        <rFont val="Calibri"/>
        <family val="2"/>
        <scheme val="minor"/>
      </rPr>
      <t>(x-x̄) * (y-ȳ) / Sqrt(∑(x-x̄)^2 * ∑(y-ȳ)^2)</t>
    </r>
  </si>
  <si>
    <t>Linear Regression Formula</t>
  </si>
  <si>
    <t>y = a + bx</t>
  </si>
  <si>
    <t>y</t>
  </si>
  <si>
    <t>Dependant Variable</t>
  </si>
  <si>
    <t>x</t>
  </si>
  <si>
    <t>Independent Variable</t>
  </si>
  <si>
    <t>a</t>
  </si>
  <si>
    <t>b</t>
  </si>
  <si>
    <t>Slope of regression</t>
  </si>
  <si>
    <t>Intercept of regression line</t>
  </si>
  <si>
    <t>Intercept - a</t>
  </si>
  <si>
    <t>r</t>
  </si>
  <si>
    <t>Pearson Coefficent Correlation</t>
  </si>
  <si>
    <t>Standard Deviation of x</t>
  </si>
  <si>
    <t>Standard Deviation of y</t>
  </si>
  <si>
    <t>Slope - b</t>
  </si>
  <si>
    <t>b = r * (Sy/Sx)</t>
  </si>
  <si>
    <t>Slope of Regression</t>
  </si>
  <si>
    <t>Intercept of Regression</t>
  </si>
  <si>
    <t>Mean of x</t>
  </si>
  <si>
    <t>Mean of y</t>
  </si>
  <si>
    <r>
      <t>x</t>
    </r>
    <r>
      <rPr>
        <sz val="10"/>
        <color theme="1"/>
        <rFont val="Calibri"/>
        <family val="2"/>
      </rPr>
      <t>̄</t>
    </r>
  </si>
  <si>
    <r>
      <t>y</t>
    </r>
    <r>
      <rPr>
        <sz val="10"/>
        <color theme="1"/>
        <rFont val="Calibri"/>
        <family val="2"/>
      </rPr>
      <t>̄</t>
    </r>
  </si>
  <si>
    <t>Linear Regression Points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</si>
  <si>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</si>
  <si>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</si>
  <si>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</si>
  <si>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</si>
  <si>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</si>
  <si>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</si>
  <si>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</si>
  <si>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</si>
  <si>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</si>
  <si>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</si>
  <si>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</si>
  <si>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</si>
  <si>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</si>
  <si>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</si>
  <si>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</si>
  <si>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</si>
  <si>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</si>
  <si>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</si>
  <si>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</si>
  <si>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</si>
  <si>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</si>
  <si>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</si>
  <si>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</si>
  <si>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</si>
  <si>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</si>
  <si>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</si>
  <si>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</si>
  <si>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</si>
  <si>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</si>
  <si>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</si>
  <si>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</si>
  <si>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</si>
  <si>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r>
      <t>x - x</t>
    </r>
    <r>
      <rPr>
        <b/>
        <sz val="10"/>
        <color theme="1"/>
        <rFont val="Calibri"/>
        <family val="2"/>
      </rPr>
      <t>̄</t>
    </r>
  </si>
  <si>
    <r>
      <t>y - y</t>
    </r>
    <r>
      <rPr>
        <sz val="10"/>
        <color theme="1"/>
        <rFont val="Calibri"/>
        <family val="2"/>
      </rPr>
      <t>̄</t>
    </r>
  </si>
  <si>
    <r>
      <t>(x - x</t>
    </r>
    <r>
      <rPr>
        <b/>
        <sz val="10"/>
        <color theme="1"/>
        <rFont val="Calibri"/>
        <family val="2"/>
      </rPr>
      <t>̄</t>
    </r>
    <r>
      <rPr>
        <b/>
        <sz val="10"/>
        <color theme="1"/>
        <rFont val="Calibri"/>
        <family val="2"/>
        <scheme val="minor"/>
      </rPr>
      <t>) * (y - y</t>
    </r>
    <r>
      <rPr>
        <b/>
        <sz val="10"/>
        <color theme="1"/>
        <rFont val="Calibri"/>
        <family val="2"/>
      </rPr>
      <t>̄</t>
    </r>
    <r>
      <rPr>
        <b/>
        <sz val="10"/>
        <color theme="1"/>
        <rFont val="Calibri"/>
        <family val="2"/>
        <scheme val="minor"/>
      </rPr>
      <t>)</t>
    </r>
  </si>
  <si>
    <r>
      <t>(x - x</t>
    </r>
    <r>
      <rPr>
        <b/>
        <sz val="10"/>
        <color theme="1"/>
        <rFont val="Calibri"/>
        <family val="2"/>
      </rPr>
      <t>̄</t>
    </r>
    <r>
      <rPr>
        <b/>
        <sz val="10"/>
        <color theme="1"/>
        <rFont val="Calibri"/>
        <family val="2"/>
        <scheme val="minor"/>
      </rPr>
      <t>)</t>
    </r>
    <r>
      <rPr>
        <b/>
        <sz val="10"/>
        <color theme="1"/>
        <rFont val="Calibri"/>
        <family val="2"/>
      </rPr>
      <t>˄2</t>
    </r>
  </si>
  <si>
    <r>
      <t>(y - y</t>
    </r>
    <r>
      <rPr>
        <b/>
        <sz val="10"/>
        <color theme="1"/>
        <rFont val="Calibri"/>
        <family val="2"/>
      </rPr>
      <t>̄</t>
    </r>
    <r>
      <rPr>
        <b/>
        <sz val="10"/>
        <color theme="1"/>
        <rFont val="Calibri"/>
        <family val="2"/>
        <scheme val="minor"/>
      </rPr>
      <t>)^2</t>
    </r>
  </si>
  <si>
    <r>
      <t>a = y</t>
    </r>
    <r>
      <rPr>
        <b/>
        <sz val="10"/>
        <color theme="1"/>
        <rFont val="Calibri"/>
        <family val="2"/>
      </rPr>
      <t>̄</t>
    </r>
    <r>
      <rPr>
        <b/>
        <sz val="10"/>
        <color theme="1"/>
        <rFont val="Calibri"/>
        <family val="2"/>
        <scheme val="minor"/>
      </rPr>
      <t xml:space="preserve"> - bx</t>
    </r>
    <r>
      <rPr>
        <b/>
        <sz val="10"/>
        <color theme="1"/>
        <rFont val="Calibri"/>
        <family val="2"/>
      </rPr>
      <t>̄</t>
    </r>
  </si>
  <si>
    <t>Regression formula</t>
  </si>
  <si>
    <t>a=r * (Sy/Sx)</t>
  </si>
  <si>
    <r>
      <t>b = y</t>
    </r>
    <r>
      <rPr>
        <sz val="11"/>
        <color theme="1"/>
        <rFont val="Calibri"/>
        <family val="2"/>
      </rPr>
      <t>̄ - ax̄</t>
    </r>
  </si>
  <si>
    <t>a  (Y - intercept)</t>
  </si>
  <si>
    <t>b  (Slope of regression line)</t>
  </si>
  <si>
    <t>r (coefficient correlation)</t>
  </si>
  <si>
    <r>
      <t xml:space="preserve">r = </t>
    </r>
    <r>
      <rPr>
        <sz val="10"/>
        <color theme="1"/>
        <rFont val="Calibri"/>
        <family val="2"/>
      </rPr>
      <t>∑</t>
    </r>
    <r>
      <rPr>
        <sz val="10"/>
        <color theme="1"/>
        <rFont val="Calibri"/>
        <family val="2"/>
        <scheme val="minor"/>
      </rPr>
      <t xml:space="preserve">(x-x̄) * (y-ȳ)  </t>
    </r>
    <r>
      <rPr>
        <b/>
        <sz val="12"/>
        <color theme="1"/>
        <rFont val="Calibri"/>
        <family val="2"/>
        <scheme val="minor"/>
      </rPr>
      <t xml:space="preserve">/ </t>
    </r>
    <r>
      <rPr>
        <sz val="10"/>
        <color theme="1"/>
        <rFont val="Calibri"/>
        <family val="2"/>
        <scheme val="minor"/>
      </rPr>
      <t>Sqrt(∑(x-x̄)^2 * ∑(y-ȳ)^2)</t>
    </r>
  </si>
  <si>
    <t>INTERCEPT(D3:D42,C3:C42)</t>
  </si>
  <si>
    <t>CORREL(C3:C42,D3:D42)</t>
  </si>
  <si>
    <t>SLOPE(D3:D42,C3:C42)</t>
  </si>
  <si>
    <t xml:space="preserve"> R = Yr - 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</si>
</sst>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0"/>
      <color rgb="FF002060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0"/>
      <color rgb="FF002060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7" fillId="0" borderId="5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4" xfId="0" applyFont="1" applyFill="1" applyBorder="1" applyAlignment="1"/>
    <xf numFmtId="0" fontId="7" fillId="0" borderId="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Linear Regression</a:t>
            </a:r>
          </a:p>
        </c:rich>
      </c:tx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Excel_LR_Formulas!$D$3</c:f>
              <c:strCache>
                <c:ptCount val="1"/>
                <c:pt idx="0">
                  <c:v>Consumption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Predicted Trend</c:name>
            <c:spPr>
              <a:ln w="12700" cap="rnd">
                <a:solidFill>
                  <a:schemeClr val="accent4">
                    <a:lumMod val="50000"/>
                    <a:alpha val="99000"/>
                  </a:schemeClr>
                </a:solidFill>
                <a:prstDash val="sysDash"/>
              </a:ln>
              <a:effectLst/>
            </c:spPr>
            <c:trendlineType val="linear"/>
            <c:forward val="200"/>
            <c:backward val="75"/>
            <c:dispRSqr val="1"/>
            <c:dispEq val="1"/>
            <c:trendlineLbl>
              <c:layout>
                <c:manualLayout>
                  <c:x val="-0.74521812080536909"/>
                  <c:y val="8.84979199734420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Excel_LR_Formulas!$C$4:$C$43</c:f>
              <c:numCache>
                <c:formatCode>General</c:formatCode>
                <c:ptCount val="40"/>
                <c:pt idx="0">
                  <c:v>119</c:v>
                </c:pt>
                <c:pt idx="1">
                  <c:v>85</c:v>
                </c:pt>
                <c:pt idx="2">
                  <c:v>97</c:v>
                </c:pt>
                <c:pt idx="3">
                  <c:v>95</c:v>
                </c:pt>
                <c:pt idx="4">
                  <c:v>120</c:v>
                </c:pt>
                <c:pt idx="5">
                  <c:v>92</c:v>
                </c:pt>
                <c:pt idx="6">
                  <c:v>105</c:v>
                </c:pt>
                <c:pt idx="7">
                  <c:v>110</c:v>
                </c:pt>
                <c:pt idx="8">
                  <c:v>98</c:v>
                </c:pt>
                <c:pt idx="9">
                  <c:v>98</c:v>
                </c:pt>
                <c:pt idx="10">
                  <c:v>81</c:v>
                </c:pt>
                <c:pt idx="11">
                  <c:v>81</c:v>
                </c:pt>
                <c:pt idx="12">
                  <c:v>91</c:v>
                </c:pt>
                <c:pt idx="13">
                  <c:v>105</c:v>
                </c:pt>
                <c:pt idx="14">
                  <c:v>100</c:v>
                </c:pt>
                <c:pt idx="15">
                  <c:v>107</c:v>
                </c:pt>
                <c:pt idx="16">
                  <c:v>82</c:v>
                </c:pt>
                <c:pt idx="17">
                  <c:v>84</c:v>
                </c:pt>
                <c:pt idx="18">
                  <c:v>100</c:v>
                </c:pt>
                <c:pt idx="19">
                  <c:v>108</c:v>
                </c:pt>
                <c:pt idx="20">
                  <c:v>116</c:v>
                </c:pt>
                <c:pt idx="21">
                  <c:v>115</c:v>
                </c:pt>
                <c:pt idx="22">
                  <c:v>93</c:v>
                </c:pt>
                <c:pt idx="23">
                  <c:v>105</c:v>
                </c:pt>
                <c:pt idx="24">
                  <c:v>89</c:v>
                </c:pt>
                <c:pt idx="25">
                  <c:v>104</c:v>
                </c:pt>
                <c:pt idx="26">
                  <c:v>108</c:v>
                </c:pt>
                <c:pt idx="27">
                  <c:v>88</c:v>
                </c:pt>
                <c:pt idx="28">
                  <c:v>109</c:v>
                </c:pt>
                <c:pt idx="29">
                  <c:v>112</c:v>
                </c:pt>
                <c:pt idx="30">
                  <c:v>96</c:v>
                </c:pt>
                <c:pt idx="31">
                  <c:v>89</c:v>
                </c:pt>
                <c:pt idx="32">
                  <c:v>93</c:v>
                </c:pt>
                <c:pt idx="33">
                  <c:v>114</c:v>
                </c:pt>
                <c:pt idx="34">
                  <c:v>81</c:v>
                </c:pt>
                <c:pt idx="35">
                  <c:v>84</c:v>
                </c:pt>
                <c:pt idx="36">
                  <c:v>88</c:v>
                </c:pt>
                <c:pt idx="37">
                  <c:v>96</c:v>
                </c:pt>
                <c:pt idx="38">
                  <c:v>82</c:v>
                </c:pt>
                <c:pt idx="39">
                  <c:v>114</c:v>
                </c:pt>
              </c:numCache>
            </c:numRef>
          </c:xVal>
          <c:yVal>
            <c:numRef>
              <c:f>Excel_LR_Formulas!$D$4:$D$43</c:f>
              <c:numCache>
                <c:formatCode>General</c:formatCode>
                <c:ptCount val="40"/>
                <c:pt idx="0">
                  <c:v>154</c:v>
                </c:pt>
                <c:pt idx="1">
                  <c:v>123</c:v>
                </c:pt>
                <c:pt idx="2">
                  <c:v>125</c:v>
                </c:pt>
                <c:pt idx="3">
                  <c:v>130</c:v>
                </c:pt>
                <c:pt idx="4">
                  <c:v>151</c:v>
                </c:pt>
                <c:pt idx="5">
                  <c:v>131</c:v>
                </c:pt>
                <c:pt idx="6">
                  <c:v>141</c:v>
                </c:pt>
                <c:pt idx="7">
                  <c:v>141</c:v>
                </c:pt>
                <c:pt idx="8">
                  <c:v>130</c:v>
                </c:pt>
                <c:pt idx="9">
                  <c:v>134</c:v>
                </c:pt>
                <c:pt idx="10">
                  <c:v>115</c:v>
                </c:pt>
                <c:pt idx="11">
                  <c:v>117</c:v>
                </c:pt>
                <c:pt idx="12">
                  <c:v>123</c:v>
                </c:pt>
                <c:pt idx="13">
                  <c:v>144</c:v>
                </c:pt>
                <c:pt idx="14">
                  <c:v>137</c:v>
                </c:pt>
                <c:pt idx="15">
                  <c:v>140</c:v>
                </c:pt>
                <c:pt idx="16">
                  <c:v>123</c:v>
                </c:pt>
                <c:pt idx="17">
                  <c:v>115</c:v>
                </c:pt>
                <c:pt idx="18">
                  <c:v>134</c:v>
                </c:pt>
                <c:pt idx="19">
                  <c:v>147</c:v>
                </c:pt>
                <c:pt idx="20">
                  <c:v>144</c:v>
                </c:pt>
                <c:pt idx="21">
                  <c:v>144</c:v>
                </c:pt>
                <c:pt idx="22">
                  <c:v>126</c:v>
                </c:pt>
                <c:pt idx="23">
                  <c:v>141</c:v>
                </c:pt>
                <c:pt idx="24">
                  <c:v>124</c:v>
                </c:pt>
                <c:pt idx="25">
                  <c:v>144</c:v>
                </c:pt>
                <c:pt idx="26">
                  <c:v>144</c:v>
                </c:pt>
                <c:pt idx="27">
                  <c:v>129</c:v>
                </c:pt>
                <c:pt idx="28">
                  <c:v>137</c:v>
                </c:pt>
                <c:pt idx="29">
                  <c:v>144</c:v>
                </c:pt>
                <c:pt idx="30">
                  <c:v>132</c:v>
                </c:pt>
                <c:pt idx="31">
                  <c:v>125</c:v>
                </c:pt>
                <c:pt idx="32">
                  <c:v>126</c:v>
                </c:pt>
                <c:pt idx="33">
                  <c:v>140</c:v>
                </c:pt>
                <c:pt idx="34">
                  <c:v>120</c:v>
                </c:pt>
                <c:pt idx="35">
                  <c:v>118</c:v>
                </c:pt>
                <c:pt idx="36">
                  <c:v>119</c:v>
                </c:pt>
                <c:pt idx="37">
                  <c:v>131</c:v>
                </c:pt>
                <c:pt idx="38">
                  <c:v>127</c:v>
                </c:pt>
                <c:pt idx="39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F-45E6-B125-86E2B3871F67}"/>
            </c:ext>
          </c:extLst>
        </c:ser>
        <c:ser>
          <c:idx val="1"/>
          <c:order val="1"/>
          <c:tx>
            <c:strRef>
              <c:f>Excel_LR_Formulas!$H$3</c:f>
              <c:strCache>
                <c:ptCount val="1"/>
                <c:pt idx="0">
                  <c:v>y = a + bx</c:v>
                </c:pt>
              </c:strCache>
            </c:strRef>
          </c:tx>
          <c:spPr>
            <a:ln w="25400" cap="rnd">
              <a:solidFill>
                <a:srgbClr val="FF00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66"/>
                </a:solidFill>
              </a:ln>
              <a:effectLst/>
            </c:spPr>
          </c:marker>
          <c:xVal>
            <c:numRef>
              <c:f>Excel_LR_Formulas!$C$4:$C$43</c:f>
              <c:numCache>
                <c:formatCode>General</c:formatCode>
                <c:ptCount val="40"/>
                <c:pt idx="0">
                  <c:v>119</c:v>
                </c:pt>
                <c:pt idx="1">
                  <c:v>85</c:v>
                </c:pt>
                <c:pt idx="2">
                  <c:v>97</c:v>
                </c:pt>
                <c:pt idx="3">
                  <c:v>95</c:v>
                </c:pt>
                <c:pt idx="4">
                  <c:v>120</c:v>
                </c:pt>
                <c:pt idx="5">
                  <c:v>92</c:v>
                </c:pt>
                <c:pt idx="6">
                  <c:v>105</c:v>
                </c:pt>
                <c:pt idx="7">
                  <c:v>110</c:v>
                </c:pt>
                <c:pt idx="8">
                  <c:v>98</c:v>
                </c:pt>
                <c:pt idx="9">
                  <c:v>98</c:v>
                </c:pt>
                <c:pt idx="10">
                  <c:v>81</c:v>
                </c:pt>
                <c:pt idx="11">
                  <c:v>81</c:v>
                </c:pt>
                <c:pt idx="12">
                  <c:v>91</c:v>
                </c:pt>
                <c:pt idx="13">
                  <c:v>105</c:v>
                </c:pt>
                <c:pt idx="14">
                  <c:v>100</c:v>
                </c:pt>
                <c:pt idx="15">
                  <c:v>107</c:v>
                </c:pt>
                <c:pt idx="16">
                  <c:v>82</c:v>
                </c:pt>
                <c:pt idx="17">
                  <c:v>84</c:v>
                </c:pt>
                <c:pt idx="18">
                  <c:v>100</c:v>
                </c:pt>
                <c:pt idx="19">
                  <c:v>108</c:v>
                </c:pt>
                <c:pt idx="20">
                  <c:v>116</c:v>
                </c:pt>
                <c:pt idx="21">
                  <c:v>115</c:v>
                </c:pt>
                <c:pt idx="22">
                  <c:v>93</c:v>
                </c:pt>
                <c:pt idx="23">
                  <c:v>105</c:v>
                </c:pt>
                <c:pt idx="24">
                  <c:v>89</c:v>
                </c:pt>
                <c:pt idx="25">
                  <c:v>104</c:v>
                </c:pt>
                <c:pt idx="26">
                  <c:v>108</c:v>
                </c:pt>
                <c:pt idx="27">
                  <c:v>88</c:v>
                </c:pt>
                <c:pt idx="28">
                  <c:v>109</c:v>
                </c:pt>
                <c:pt idx="29">
                  <c:v>112</c:v>
                </c:pt>
                <c:pt idx="30">
                  <c:v>96</c:v>
                </c:pt>
                <c:pt idx="31">
                  <c:v>89</c:v>
                </c:pt>
                <c:pt idx="32">
                  <c:v>93</c:v>
                </c:pt>
                <c:pt idx="33">
                  <c:v>114</c:v>
                </c:pt>
                <c:pt idx="34">
                  <c:v>81</c:v>
                </c:pt>
                <c:pt idx="35">
                  <c:v>84</c:v>
                </c:pt>
                <c:pt idx="36">
                  <c:v>88</c:v>
                </c:pt>
                <c:pt idx="37">
                  <c:v>96</c:v>
                </c:pt>
                <c:pt idx="38">
                  <c:v>82</c:v>
                </c:pt>
                <c:pt idx="39">
                  <c:v>114</c:v>
                </c:pt>
              </c:numCache>
            </c:numRef>
          </c:xVal>
          <c:yVal>
            <c:numRef>
              <c:f>Excel_LR_Formulas!$H$4:$H$43</c:f>
              <c:numCache>
                <c:formatCode>0.00</c:formatCode>
                <c:ptCount val="40"/>
                <c:pt idx="0">
                  <c:v>150.60899854594982</c:v>
                </c:pt>
                <c:pt idx="1">
                  <c:v>121.61597430564504</c:v>
                </c:pt>
                <c:pt idx="2">
                  <c:v>131.84880639045849</c:v>
                </c:pt>
                <c:pt idx="3">
                  <c:v>130.14333437632291</c:v>
                </c:pt>
                <c:pt idx="4">
                  <c:v>151.46173455301761</c:v>
                </c:pt>
                <c:pt idx="5">
                  <c:v>127.58512635511956</c:v>
                </c:pt>
                <c:pt idx="6">
                  <c:v>138.67069444700081</c:v>
                </c:pt>
                <c:pt idx="7">
                  <c:v>142.93437448233976</c:v>
                </c:pt>
                <c:pt idx="8">
                  <c:v>132.70154239752628</c:v>
                </c:pt>
                <c:pt idx="9">
                  <c:v>132.70154239752628</c:v>
                </c:pt>
                <c:pt idx="10">
                  <c:v>118.20503027737389</c:v>
                </c:pt>
                <c:pt idx="11">
                  <c:v>118.20503027737389</c:v>
                </c:pt>
                <c:pt idx="12">
                  <c:v>126.73239034805177</c:v>
                </c:pt>
                <c:pt idx="13">
                  <c:v>138.67069444700081</c:v>
                </c:pt>
                <c:pt idx="14">
                  <c:v>134.40701441166186</c:v>
                </c:pt>
                <c:pt idx="15">
                  <c:v>140.37616646113639</c:v>
                </c:pt>
                <c:pt idx="16">
                  <c:v>119.05776628444167</c:v>
                </c:pt>
                <c:pt idx="17">
                  <c:v>120.76323829857725</c:v>
                </c:pt>
                <c:pt idx="18">
                  <c:v>134.40701441166186</c:v>
                </c:pt>
                <c:pt idx="19">
                  <c:v>141.22890246820418</c:v>
                </c:pt>
                <c:pt idx="20">
                  <c:v>148.05079052474647</c:v>
                </c:pt>
                <c:pt idx="21">
                  <c:v>147.19805451767868</c:v>
                </c:pt>
                <c:pt idx="22">
                  <c:v>128.43786236218733</c:v>
                </c:pt>
                <c:pt idx="23">
                  <c:v>138.67069444700081</c:v>
                </c:pt>
                <c:pt idx="24">
                  <c:v>125.02691833391619</c:v>
                </c:pt>
                <c:pt idx="25">
                  <c:v>137.81795843993302</c:v>
                </c:pt>
                <c:pt idx="26">
                  <c:v>141.22890246820418</c:v>
                </c:pt>
                <c:pt idx="27">
                  <c:v>124.17418232684841</c:v>
                </c:pt>
                <c:pt idx="28">
                  <c:v>142.08163847527197</c:v>
                </c:pt>
                <c:pt idx="29">
                  <c:v>144.63984649647531</c:v>
                </c:pt>
                <c:pt idx="30">
                  <c:v>130.9960703833907</c:v>
                </c:pt>
                <c:pt idx="31">
                  <c:v>125.02691833391619</c:v>
                </c:pt>
                <c:pt idx="32">
                  <c:v>128.43786236218733</c:v>
                </c:pt>
                <c:pt idx="33">
                  <c:v>146.34531851061089</c:v>
                </c:pt>
                <c:pt idx="34">
                  <c:v>118.20503027737389</c:v>
                </c:pt>
                <c:pt idx="35">
                  <c:v>120.76323829857725</c:v>
                </c:pt>
                <c:pt idx="36">
                  <c:v>124.17418232684841</c:v>
                </c:pt>
                <c:pt idx="37">
                  <c:v>130.9960703833907</c:v>
                </c:pt>
                <c:pt idx="38">
                  <c:v>119.05776628444167</c:v>
                </c:pt>
                <c:pt idx="39">
                  <c:v>146.34531851061089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F-45E6-B125-86E2B3871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074624"/>
        <c:axId val="1949323328"/>
      </c:scatterChart>
      <c:valAx>
        <c:axId val="1409074624"/>
        <c:scaling>
          <c:orientation val="minMax"/>
          <c:max val="130"/>
          <c:min val="7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Income  (x)</a:t>
                </a:r>
              </a:p>
            </c:rich>
          </c:tx>
          <c:overlay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noFill/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23328"/>
        <c:crossesAt val="70"/>
        <c:crossBetween val="midCat"/>
        <c:majorUnit val="10"/>
        <c:minorUnit val="2"/>
      </c:valAx>
      <c:valAx>
        <c:axId val="1949323328"/>
        <c:scaling>
          <c:orientation val="minMax"/>
          <c:max val="18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Consumption  (y)</a:t>
                </a:r>
              </a:p>
            </c:rich>
          </c:tx>
          <c:overlay val="0"/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ot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74624"/>
        <c:crosses val="autoZero"/>
        <c:crossBetween val="midCat"/>
        <c:minorUnit val="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53821052559563"/>
          <c:y val="7.8498438683306915E-2"/>
          <c:w val="0.13684551377211646"/>
          <c:h val="0.2433060491944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Linear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Mathematics!$C$3:$C$42</c:f>
              <c:numCache>
                <c:formatCode>General</c:formatCode>
                <c:ptCount val="40"/>
                <c:pt idx="0">
                  <c:v>119</c:v>
                </c:pt>
                <c:pt idx="1">
                  <c:v>85</c:v>
                </c:pt>
                <c:pt idx="2">
                  <c:v>97</c:v>
                </c:pt>
                <c:pt idx="3">
                  <c:v>95</c:v>
                </c:pt>
                <c:pt idx="4">
                  <c:v>120</c:v>
                </c:pt>
                <c:pt idx="5">
                  <c:v>92</c:v>
                </c:pt>
                <c:pt idx="6">
                  <c:v>105</c:v>
                </c:pt>
                <c:pt idx="7">
                  <c:v>110</c:v>
                </c:pt>
                <c:pt idx="8">
                  <c:v>98</c:v>
                </c:pt>
                <c:pt idx="9">
                  <c:v>98</c:v>
                </c:pt>
                <c:pt idx="10">
                  <c:v>81</c:v>
                </c:pt>
                <c:pt idx="11">
                  <c:v>81</c:v>
                </c:pt>
                <c:pt idx="12">
                  <c:v>91</c:v>
                </c:pt>
                <c:pt idx="13">
                  <c:v>105</c:v>
                </c:pt>
                <c:pt idx="14">
                  <c:v>100</c:v>
                </c:pt>
                <c:pt idx="15">
                  <c:v>107</c:v>
                </c:pt>
                <c:pt idx="16">
                  <c:v>82</c:v>
                </c:pt>
                <c:pt idx="17">
                  <c:v>84</c:v>
                </c:pt>
                <c:pt idx="18">
                  <c:v>100</c:v>
                </c:pt>
                <c:pt idx="19">
                  <c:v>108</c:v>
                </c:pt>
                <c:pt idx="20">
                  <c:v>116</c:v>
                </c:pt>
                <c:pt idx="21">
                  <c:v>115</c:v>
                </c:pt>
                <c:pt idx="22">
                  <c:v>93</c:v>
                </c:pt>
                <c:pt idx="23">
                  <c:v>105</c:v>
                </c:pt>
                <c:pt idx="24">
                  <c:v>89</c:v>
                </c:pt>
                <c:pt idx="25">
                  <c:v>104</c:v>
                </c:pt>
                <c:pt idx="26">
                  <c:v>108</c:v>
                </c:pt>
                <c:pt idx="27">
                  <c:v>88</c:v>
                </c:pt>
                <c:pt idx="28">
                  <c:v>109</c:v>
                </c:pt>
                <c:pt idx="29">
                  <c:v>112</c:v>
                </c:pt>
                <c:pt idx="30">
                  <c:v>96</c:v>
                </c:pt>
                <c:pt idx="31">
                  <c:v>89</c:v>
                </c:pt>
                <c:pt idx="32">
                  <c:v>93</c:v>
                </c:pt>
                <c:pt idx="33">
                  <c:v>114</c:v>
                </c:pt>
                <c:pt idx="34">
                  <c:v>81</c:v>
                </c:pt>
                <c:pt idx="35">
                  <c:v>84</c:v>
                </c:pt>
                <c:pt idx="36">
                  <c:v>88</c:v>
                </c:pt>
                <c:pt idx="37">
                  <c:v>96</c:v>
                </c:pt>
                <c:pt idx="38">
                  <c:v>82</c:v>
                </c:pt>
                <c:pt idx="39">
                  <c:v>114</c:v>
                </c:pt>
              </c:numCache>
            </c:numRef>
          </c:xVal>
          <c:yVal>
            <c:numRef>
              <c:f>Mathematics!$D$3:$D$42</c:f>
              <c:numCache>
                <c:formatCode>General</c:formatCode>
                <c:ptCount val="40"/>
                <c:pt idx="0">
                  <c:v>154</c:v>
                </c:pt>
                <c:pt idx="1">
                  <c:v>123</c:v>
                </c:pt>
                <c:pt idx="2">
                  <c:v>125</c:v>
                </c:pt>
                <c:pt idx="3">
                  <c:v>130</c:v>
                </c:pt>
                <c:pt idx="4">
                  <c:v>151</c:v>
                </c:pt>
                <c:pt idx="5">
                  <c:v>131</c:v>
                </c:pt>
                <c:pt idx="6">
                  <c:v>141</c:v>
                </c:pt>
                <c:pt idx="7">
                  <c:v>141</c:v>
                </c:pt>
                <c:pt idx="8">
                  <c:v>130</c:v>
                </c:pt>
                <c:pt idx="9">
                  <c:v>134</c:v>
                </c:pt>
                <c:pt idx="10">
                  <c:v>115</c:v>
                </c:pt>
                <c:pt idx="11">
                  <c:v>117</c:v>
                </c:pt>
                <c:pt idx="12">
                  <c:v>123</c:v>
                </c:pt>
                <c:pt idx="13">
                  <c:v>144</c:v>
                </c:pt>
                <c:pt idx="14">
                  <c:v>137</c:v>
                </c:pt>
                <c:pt idx="15">
                  <c:v>140</c:v>
                </c:pt>
                <c:pt idx="16">
                  <c:v>123</c:v>
                </c:pt>
                <c:pt idx="17">
                  <c:v>115</c:v>
                </c:pt>
                <c:pt idx="18">
                  <c:v>134</c:v>
                </c:pt>
                <c:pt idx="19">
                  <c:v>147</c:v>
                </c:pt>
                <c:pt idx="20">
                  <c:v>144</c:v>
                </c:pt>
                <c:pt idx="21">
                  <c:v>144</c:v>
                </c:pt>
                <c:pt idx="22">
                  <c:v>126</c:v>
                </c:pt>
                <c:pt idx="23">
                  <c:v>141</c:v>
                </c:pt>
                <c:pt idx="24">
                  <c:v>124</c:v>
                </c:pt>
                <c:pt idx="25">
                  <c:v>144</c:v>
                </c:pt>
                <c:pt idx="26">
                  <c:v>144</c:v>
                </c:pt>
                <c:pt idx="27">
                  <c:v>129</c:v>
                </c:pt>
                <c:pt idx="28">
                  <c:v>137</c:v>
                </c:pt>
                <c:pt idx="29">
                  <c:v>144</c:v>
                </c:pt>
                <c:pt idx="30">
                  <c:v>132</c:v>
                </c:pt>
                <c:pt idx="31">
                  <c:v>125</c:v>
                </c:pt>
                <c:pt idx="32">
                  <c:v>126</c:v>
                </c:pt>
                <c:pt idx="33">
                  <c:v>140</c:v>
                </c:pt>
                <c:pt idx="34">
                  <c:v>120</c:v>
                </c:pt>
                <c:pt idx="35">
                  <c:v>118</c:v>
                </c:pt>
                <c:pt idx="36">
                  <c:v>119</c:v>
                </c:pt>
                <c:pt idx="37">
                  <c:v>131</c:v>
                </c:pt>
                <c:pt idx="38">
                  <c:v>127</c:v>
                </c:pt>
                <c:pt idx="39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63-4D77-83CC-4DEB87841216}"/>
            </c:ext>
          </c:extLst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Mathematics!$C$3:$C$42</c:f>
              <c:numCache>
                <c:formatCode>General</c:formatCode>
                <c:ptCount val="40"/>
                <c:pt idx="0">
                  <c:v>119</c:v>
                </c:pt>
                <c:pt idx="1">
                  <c:v>85</c:v>
                </c:pt>
                <c:pt idx="2">
                  <c:v>97</c:v>
                </c:pt>
                <c:pt idx="3">
                  <c:v>95</c:v>
                </c:pt>
                <c:pt idx="4">
                  <c:v>120</c:v>
                </c:pt>
                <c:pt idx="5">
                  <c:v>92</c:v>
                </c:pt>
                <c:pt idx="6">
                  <c:v>105</c:v>
                </c:pt>
                <c:pt idx="7">
                  <c:v>110</c:v>
                </c:pt>
                <c:pt idx="8">
                  <c:v>98</c:v>
                </c:pt>
                <c:pt idx="9">
                  <c:v>98</c:v>
                </c:pt>
                <c:pt idx="10">
                  <c:v>81</c:v>
                </c:pt>
                <c:pt idx="11">
                  <c:v>81</c:v>
                </c:pt>
                <c:pt idx="12">
                  <c:v>91</c:v>
                </c:pt>
                <c:pt idx="13">
                  <c:v>105</c:v>
                </c:pt>
                <c:pt idx="14">
                  <c:v>100</c:v>
                </c:pt>
                <c:pt idx="15">
                  <c:v>107</c:v>
                </c:pt>
                <c:pt idx="16">
                  <c:v>82</c:v>
                </c:pt>
                <c:pt idx="17">
                  <c:v>84</c:v>
                </c:pt>
                <c:pt idx="18">
                  <c:v>100</c:v>
                </c:pt>
                <c:pt idx="19">
                  <c:v>108</c:v>
                </c:pt>
                <c:pt idx="20">
                  <c:v>116</c:v>
                </c:pt>
                <c:pt idx="21">
                  <c:v>115</c:v>
                </c:pt>
                <c:pt idx="22">
                  <c:v>93</c:v>
                </c:pt>
                <c:pt idx="23">
                  <c:v>105</c:v>
                </c:pt>
                <c:pt idx="24">
                  <c:v>89</c:v>
                </c:pt>
                <c:pt idx="25">
                  <c:v>104</c:v>
                </c:pt>
                <c:pt idx="26">
                  <c:v>108</c:v>
                </c:pt>
                <c:pt idx="27">
                  <c:v>88</c:v>
                </c:pt>
                <c:pt idx="28">
                  <c:v>109</c:v>
                </c:pt>
                <c:pt idx="29">
                  <c:v>112</c:v>
                </c:pt>
                <c:pt idx="30">
                  <c:v>96</c:v>
                </c:pt>
                <c:pt idx="31">
                  <c:v>89</c:v>
                </c:pt>
                <c:pt idx="32">
                  <c:v>93</c:v>
                </c:pt>
                <c:pt idx="33">
                  <c:v>114</c:v>
                </c:pt>
                <c:pt idx="34">
                  <c:v>81</c:v>
                </c:pt>
                <c:pt idx="35">
                  <c:v>84</c:v>
                </c:pt>
                <c:pt idx="36">
                  <c:v>88</c:v>
                </c:pt>
                <c:pt idx="37">
                  <c:v>96</c:v>
                </c:pt>
                <c:pt idx="38">
                  <c:v>82</c:v>
                </c:pt>
                <c:pt idx="39">
                  <c:v>114</c:v>
                </c:pt>
              </c:numCache>
            </c:numRef>
          </c:xVal>
          <c:yVal>
            <c:numRef>
              <c:f>Excel_LR!$B$25:$B$64</c:f>
              <c:numCache>
                <c:formatCode>General</c:formatCode>
                <c:ptCount val="40"/>
                <c:pt idx="0">
                  <c:v>150.60899854594985</c:v>
                </c:pt>
                <c:pt idx="1">
                  <c:v>121.61597430564503</c:v>
                </c:pt>
                <c:pt idx="2">
                  <c:v>131.84880639045849</c:v>
                </c:pt>
                <c:pt idx="3">
                  <c:v>130.14333437632291</c:v>
                </c:pt>
                <c:pt idx="4">
                  <c:v>151.46173455301764</c:v>
                </c:pt>
                <c:pt idx="5">
                  <c:v>127.58512635511954</c:v>
                </c:pt>
                <c:pt idx="6">
                  <c:v>138.67069444700081</c:v>
                </c:pt>
                <c:pt idx="7">
                  <c:v>142.93437448233976</c:v>
                </c:pt>
                <c:pt idx="8">
                  <c:v>132.70154239752628</c:v>
                </c:pt>
                <c:pt idx="9">
                  <c:v>132.70154239752628</c:v>
                </c:pt>
                <c:pt idx="10">
                  <c:v>118.20503027737387</c:v>
                </c:pt>
                <c:pt idx="11">
                  <c:v>118.20503027737387</c:v>
                </c:pt>
                <c:pt idx="12">
                  <c:v>126.73239034805175</c:v>
                </c:pt>
                <c:pt idx="13">
                  <c:v>138.67069444700081</c:v>
                </c:pt>
                <c:pt idx="14">
                  <c:v>134.40701441166186</c:v>
                </c:pt>
                <c:pt idx="15">
                  <c:v>140.37616646113639</c:v>
                </c:pt>
                <c:pt idx="16">
                  <c:v>119.05776628444166</c:v>
                </c:pt>
                <c:pt idx="17">
                  <c:v>120.76323829857724</c:v>
                </c:pt>
                <c:pt idx="18">
                  <c:v>134.40701441166186</c:v>
                </c:pt>
                <c:pt idx="19">
                  <c:v>141.22890246820418</c:v>
                </c:pt>
                <c:pt idx="20">
                  <c:v>148.05079052474647</c:v>
                </c:pt>
                <c:pt idx="21">
                  <c:v>147.19805451767868</c:v>
                </c:pt>
                <c:pt idx="22">
                  <c:v>128.43786236218733</c:v>
                </c:pt>
                <c:pt idx="23">
                  <c:v>138.67069444700081</c:v>
                </c:pt>
                <c:pt idx="24">
                  <c:v>125.02691833391617</c:v>
                </c:pt>
                <c:pt idx="25">
                  <c:v>137.81795843993302</c:v>
                </c:pt>
                <c:pt idx="26">
                  <c:v>141.22890246820418</c:v>
                </c:pt>
                <c:pt idx="27">
                  <c:v>124.17418232684838</c:v>
                </c:pt>
                <c:pt idx="28">
                  <c:v>142.08163847527197</c:v>
                </c:pt>
                <c:pt idx="29">
                  <c:v>144.63984649647531</c:v>
                </c:pt>
                <c:pt idx="30">
                  <c:v>130.9960703833907</c:v>
                </c:pt>
                <c:pt idx="31">
                  <c:v>125.02691833391617</c:v>
                </c:pt>
                <c:pt idx="32">
                  <c:v>128.43786236218733</c:v>
                </c:pt>
                <c:pt idx="33">
                  <c:v>146.34531851061089</c:v>
                </c:pt>
                <c:pt idx="34">
                  <c:v>118.20503027737387</c:v>
                </c:pt>
                <c:pt idx="35">
                  <c:v>120.76323829857724</c:v>
                </c:pt>
                <c:pt idx="36">
                  <c:v>124.17418232684838</c:v>
                </c:pt>
                <c:pt idx="37">
                  <c:v>130.9960703833907</c:v>
                </c:pt>
                <c:pt idx="38">
                  <c:v>119.05776628444166</c:v>
                </c:pt>
                <c:pt idx="39">
                  <c:v>146.34531851061089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63-4D77-83CC-4DEB87841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72655"/>
        <c:axId val="450644735"/>
      </c:scatterChart>
      <c:valAx>
        <c:axId val="1023672655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Income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44735"/>
        <c:crosses val="autoZero"/>
        <c:crossBetween val="midCat"/>
      </c:valAx>
      <c:valAx>
        <c:axId val="450644735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Consumption   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7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77447828095884"/>
          <c:y val="0.43225244992524081"/>
          <c:w val="0.16552557745163887"/>
          <c:h val="0.15946131733533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Excel_LR!$E$25:$E$64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xVal>
          <c:yVal>
            <c:numRef>
              <c:f>Excel_LR!$F$25:$F$64</c:f>
              <c:numCache>
                <c:formatCode>General</c:formatCode>
                <c:ptCount val="40"/>
                <c:pt idx="0">
                  <c:v>115</c:v>
                </c:pt>
                <c:pt idx="1">
                  <c:v>115</c:v>
                </c:pt>
                <c:pt idx="2">
                  <c:v>117</c:v>
                </c:pt>
                <c:pt idx="3">
                  <c:v>118</c:v>
                </c:pt>
                <c:pt idx="4">
                  <c:v>119</c:v>
                </c:pt>
                <c:pt idx="5">
                  <c:v>120</c:v>
                </c:pt>
                <c:pt idx="6">
                  <c:v>123</c:v>
                </c:pt>
                <c:pt idx="7">
                  <c:v>123</c:v>
                </c:pt>
                <c:pt idx="8">
                  <c:v>123</c:v>
                </c:pt>
                <c:pt idx="9">
                  <c:v>124</c:v>
                </c:pt>
                <c:pt idx="10">
                  <c:v>125</c:v>
                </c:pt>
                <c:pt idx="11">
                  <c:v>125</c:v>
                </c:pt>
                <c:pt idx="12">
                  <c:v>126</c:v>
                </c:pt>
                <c:pt idx="13">
                  <c:v>126</c:v>
                </c:pt>
                <c:pt idx="14">
                  <c:v>127</c:v>
                </c:pt>
                <c:pt idx="15">
                  <c:v>129</c:v>
                </c:pt>
                <c:pt idx="16">
                  <c:v>130</c:v>
                </c:pt>
                <c:pt idx="17">
                  <c:v>130</c:v>
                </c:pt>
                <c:pt idx="18">
                  <c:v>131</c:v>
                </c:pt>
                <c:pt idx="19">
                  <c:v>131</c:v>
                </c:pt>
                <c:pt idx="20">
                  <c:v>132</c:v>
                </c:pt>
                <c:pt idx="21">
                  <c:v>134</c:v>
                </c:pt>
                <c:pt idx="22">
                  <c:v>134</c:v>
                </c:pt>
                <c:pt idx="23">
                  <c:v>137</c:v>
                </c:pt>
                <c:pt idx="24">
                  <c:v>137</c:v>
                </c:pt>
                <c:pt idx="25">
                  <c:v>140</c:v>
                </c:pt>
                <c:pt idx="26">
                  <c:v>140</c:v>
                </c:pt>
                <c:pt idx="27">
                  <c:v>141</c:v>
                </c:pt>
                <c:pt idx="28">
                  <c:v>141</c:v>
                </c:pt>
                <c:pt idx="29">
                  <c:v>141</c:v>
                </c:pt>
                <c:pt idx="30">
                  <c:v>144</c:v>
                </c:pt>
                <c:pt idx="31">
                  <c:v>144</c:v>
                </c:pt>
                <c:pt idx="32">
                  <c:v>144</c:v>
                </c:pt>
                <c:pt idx="33">
                  <c:v>144</c:v>
                </c:pt>
                <c:pt idx="34">
                  <c:v>144</c:v>
                </c:pt>
                <c:pt idx="35">
                  <c:v>144</c:v>
                </c:pt>
                <c:pt idx="36">
                  <c:v>147</c:v>
                </c:pt>
                <c:pt idx="37">
                  <c:v>150</c:v>
                </c:pt>
                <c:pt idx="38">
                  <c:v>151</c:v>
                </c:pt>
                <c:pt idx="39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3-4814-9E00-A2BACC60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52655"/>
        <c:axId val="450679679"/>
      </c:scatterChart>
      <c:valAx>
        <c:axId val="1023652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679679"/>
        <c:crosses val="autoZero"/>
        <c:crossBetween val="midCat"/>
      </c:valAx>
      <c:valAx>
        <c:axId val="450679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652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171450</xdr:rowOff>
    </xdr:from>
    <xdr:to>
      <xdr:col>24</xdr:col>
      <xdr:colOff>556260</xdr:colOff>
      <xdr:row>26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4CFFD-EC1C-4B90-83D5-C8E48952E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1</xdr:row>
      <xdr:rowOff>0</xdr:rowOff>
    </xdr:from>
    <xdr:to>
      <xdr:col>23</xdr:col>
      <xdr:colOff>114300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841D0-4A83-4747-B012-B365A894C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274320</xdr:colOff>
      <xdr:row>25</xdr:row>
      <xdr:rowOff>129540</xdr:rowOff>
    </xdr:from>
    <xdr:to>
      <xdr:col>24</xdr:col>
      <xdr:colOff>579120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F5B36-9254-4541-90FF-00E5AEA0D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6ACE-D522-4CDB-B10C-353D281981E3}">
  <dimension ref="B1:S50"/>
  <sheetViews>
    <sheetView tabSelected="1" topLeftCell="B1" zoomScale="109" workbookViewId="0">
      <selection activeCell="L50" sqref="L50"/>
    </sheetView>
  </sheetViews>
  <sheetFormatPr defaultRowHeight="13.8" x14ac:dyDescent="0.3"/>
  <cols>
    <col min="1" max="1" width="8.88671875" style="1"/>
    <col min="2" max="2" width="3" style="1" bestFit="1" customWidth="1"/>
    <col min="3" max="3" width="21.33203125" style="1" bestFit="1" customWidth="1"/>
    <col min="4" max="4" width="19.88671875" style="1" bestFit="1" customWidth="1"/>
    <col min="5" max="5" width="6.5546875" style="1" bestFit="1" customWidth="1"/>
    <col min="6" max="6" width="4.21875" style="1" bestFit="1" customWidth="1"/>
    <col min="7" max="7" width="11.44140625" style="1" bestFit="1" customWidth="1"/>
    <col min="8" max="8" width="9" style="1" bestFit="1" customWidth="1"/>
    <col min="9" max="9" width="7.44140625" style="1" bestFit="1" customWidth="1"/>
    <col min="10" max="10" width="8.88671875" style="1"/>
    <col min="11" max="11" width="2.77734375" style="1" bestFit="1" customWidth="1"/>
    <col min="12" max="12" width="19" style="1" bestFit="1" customWidth="1"/>
    <col min="13" max="13" width="12" style="1" bestFit="1" customWidth="1"/>
    <col min="14" max="15" width="8.88671875" style="1"/>
    <col min="16" max="16" width="11" style="1" customWidth="1"/>
    <col min="17" max="18" width="8.88671875" style="1"/>
    <col min="19" max="19" width="11" style="1" customWidth="1"/>
    <col min="20" max="16384" width="8.88671875" style="1"/>
  </cols>
  <sheetData>
    <row r="1" spans="2:19" x14ac:dyDescent="0.3">
      <c r="O1" s="31" t="s">
        <v>41</v>
      </c>
      <c r="P1" s="32"/>
      <c r="R1" s="31" t="s">
        <v>41</v>
      </c>
      <c r="S1" s="32"/>
    </row>
    <row r="2" spans="2:19" x14ac:dyDescent="0.3">
      <c r="B2" s="17" t="s">
        <v>0</v>
      </c>
      <c r="C2" s="17" t="s">
        <v>1</v>
      </c>
      <c r="D2" s="17" t="s">
        <v>2</v>
      </c>
      <c r="E2" s="17" t="s">
        <v>74</v>
      </c>
      <c r="F2" s="17" t="s">
        <v>75</v>
      </c>
      <c r="G2" s="17" t="s">
        <v>76</v>
      </c>
      <c r="H2" s="17" t="s">
        <v>77</v>
      </c>
      <c r="I2" s="17" t="s">
        <v>78</v>
      </c>
      <c r="O2" s="37" t="s">
        <v>19</v>
      </c>
      <c r="P2" s="37"/>
      <c r="R2" s="37" t="s">
        <v>19</v>
      </c>
      <c r="S2" s="37"/>
    </row>
    <row r="3" spans="2:19" x14ac:dyDescent="0.3">
      <c r="B3" s="9">
        <v>1</v>
      </c>
      <c r="C3" s="9">
        <v>119</v>
      </c>
      <c r="D3" s="9">
        <v>154</v>
      </c>
      <c r="E3" s="8">
        <f>C3-$C$45</f>
        <v>20.650000000000006</v>
      </c>
      <c r="F3" s="8">
        <f>D3-$D$45</f>
        <v>21</v>
      </c>
      <c r="G3" s="8">
        <f>E3*F3</f>
        <v>433.65000000000009</v>
      </c>
      <c r="H3" s="8">
        <f>E3^2</f>
        <v>426.42250000000024</v>
      </c>
      <c r="I3" s="8">
        <f>F3^2</f>
        <v>441</v>
      </c>
      <c r="K3" s="38" t="s">
        <v>18</v>
      </c>
      <c r="L3" s="38"/>
      <c r="M3" s="38"/>
      <c r="O3" s="30">
        <f xml:space="preserve"> $M$22 + $M$21*C3</f>
        <v>150.60899854594982</v>
      </c>
      <c r="P3" s="30"/>
      <c r="R3" s="42">
        <f xml:space="preserve"> $M$22 + $M$21*C3</f>
        <v>150.60899854594982</v>
      </c>
      <c r="S3" s="42"/>
    </row>
    <row r="4" spans="2:19" x14ac:dyDescent="0.3">
      <c r="B4" s="9">
        <v>2</v>
      </c>
      <c r="C4" s="9">
        <v>85</v>
      </c>
      <c r="D4" s="9">
        <v>123</v>
      </c>
      <c r="E4" s="8">
        <f t="shared" ref="E4:E42" si="0">C4-$C$45</f>
        <v>-13.349999999999994</v>
      </c>
      <c r="F4" s="8">
        <f t="shared" ref="F4:F42" si="1">D4-$D$45</f>
        <v>-10</v>
      </c>
      <c r="G4" s="8">
        <f t="shared" ref="G4:G42" si="2">E4*F4</f>
        <v>133.49999999999994</v>
      </c>
      <c r="H4" s="8">
        <f t="shared" ref="H4:H42" si="3">E4^2</f>
        <v>178.22249999999985</v>
      </c>
      <c r="I4" s="8">
        <f t="shared" ref="I4:I42" si="4">F4^2</f>
        <v>100</v>
      </c>
      <c r="K4" s="35" t="s">
        <v>19</v>
      </c>
      <c r="L4" s="35"/>
      <c r="M4" s="35"/>
      <c r="O4" s="30">
        <f t="shared" ref="O4:O41" si="5" xml:space="preserve"> $M$22 + $M$21*C4</f>
        <v>121.61597430564504</v>
      </c>
      <c r="P4" s="30"/>
      <c r="R4" s="42">
        <f t="shared" ref="R4:R40" si="6" xml:space="preserve"> $M$22 + $M$21*C4</f>
        <v>121.61597430564504</v>
      </c>
      <c r="S4" s="42"/>
    </row>
    <row r="5" spans="2:19" x14ac:dyDescent="0.3">
      <c r="B5" s="9">
        <v>3</v>
      </c>
      <c r="C5" s="9">
        <v>97</v>
      </c>
      <c r="D5" s="9">
        <v>125</v>
      </c>
      <c r="E5" s="8">
        <f t="shared" si="0"/>
        <v>-1.3499999999999943</v>
      </c>
      <c r="F5" s="8">
        <f t="shared" si="1"/>
        <v>-8</v>
      </c>
      <c r="G5" s="8">
        <f t="shared" si="2"/>
        <v>10.799999999999955</v>
      </c>
      <c r="H5" s="8">
        <f t="shared" si="3"/>
        <v>1.8224999999999847</v>
      </c>
      <c r="I5" s="8">
        <f t="shared" si="4"/>
        <v>64</v>
      </c>
      <c r="K5" s="8" t="s">
        <v>20</v>
      </c>
      <c r="L5" s="33" t="s">
        <v>21</v>
      </c>
      <c r="M5" s="34"/>
      <c r="O5" s="30">
        <f t="shared" si="5"/>
        <v>131.84880639045849</v>
      </c>
      <c r="P5" s="30"/>
      <c r="R5" s="42">
        <f t="shared" si="6"/>
        <v>131.84880639045849</v>
      </c>
      <c r="S5" s="42"/>
    </row>
    <row r="6" spans="2:19" x14ac:dyDescent="0.3">
      <c r="B6" s="9">
        <v>4</v>
      </c>
      <c r="C6" s="9">
        <v>95</v>
      </c>
      <c r="D6" s="9">
        <v>130</v>
      </c>
      <c r="E6" s="8">
        <f t="shared" si="0"/>
        <v>-3.3499999999999943</v>
      </c>
      <c r="F6" s="8">
        <f t="shared" si="1"/>
        <v>-3</v>
      </c>
      <c r="G6" s="8">
        <f t="shared" si="2"/>
        <v>10.049999999999983</v>
      </c>
      <c r="H6" s="8">
        <f t="shared" si="3"/>
        <v>11.222499999999961</v>
      </c>
      <c r="I6" s="8">
        <f t="shared" si="4"/>
        <v>9</v>
      </c>
      <c r="K6" s="8" t="s">
        <v>22</v>
      </c>
      <c r="L6" s="33" t="s">
        <v>23</v>
      </c>
      <c r="M6" s="34"/>
      <c r="O6" s="30">
        <f t="shared" si="5"/>
        <v>130.14333437632291</v>
      </c>
      <c r="P6" s="30"/>
      <c r="R6" s="42">
        <f t="shared" si="6"/>
        <v>130.14333437632291</v>
      </c>
      <c r="S6" s="42"/>
    </row>
    <row r="7" spans="2:19" x14ac:dyDescent="0.3">
      <c r="B7" s="9">
        <v>5</v>
      </c>
      <c r="C7" s="9">
        <v>120</v>
      </c>
      <c r="D7" s="9">
        <v>151</v>
      </c>
      <c r="E7" s="8">
        <f t="shared" si="0"/>
        <v>21.650000000000006</v>
      </c>
      <c r="F7" s="8">
        <f t="shared" si="1"/>
        <v>18</v>
      </c>
      <c r="G7" s="8">
        <f t="shared" si="2"/>
        <v>389.7000000000001</v>
      </c>
      <c r="H7" s="8">
        <f t="shared" si="3"/>
        <v>468.72250000000025</v>
      </c>
      <c r="I7" s="8">
        <f t="shared" si="4"/>
        <v>324</v>
      </c>
      <c r="K7" s="8" t="s">
        <v>24</v>
      </c>
      <c r="L7" s="33" t="s">
        <v>27</v>
      </c>
      <c r="M7" s="34"/>
      <c r="O7" s="30">
        <f t="shared" si="5"/>
        <v>151.46173455301761</v>
      </c>
      <c r="P7" s="30"/>
      <c r="R7" s="42">
        <f t="shared" si="6"/>
        <v>151.46173455301761</v>
      </c>
      <c r="S7" s="42"/>
    </row>
    <row r="8" spans="2:19" x14ac:dyDescent="0.3">
      <c r="B8" s="9">
        <v>6</v>
      </c>
      <c r="C8" s="9">
        <v>92</v>
      </c>
      <c r="D8" s="9">
        <v>131</v>
      </c>
      <c r="E8" s="8">
        <f t="shared" si="0"/>
        <v>-6.3499999999999943</v>
      </c>
      <c r="F8" s="8">
        <f t="shared" si="1"/>
        <v>-2</v>
      </c>
      <c r="G8" s="8">
        <f t="shared" si="2"/>
        <v>12.699999999999989</v>
      </c>
      <c r="H8" s="8">
        <f t="shared" si="3"/>
        <v>40.322499999999927</v>
      </c>
      <c r="I8" s="8">
        <f t="shared" si="4"/>
        <v>4</v>
      </c>
      <c r="K8" s="8" t="s">
        <v>25</v>
      </c>
      <c r="L8" s="33" t="s">
        <v>26</v>
      </c>
      <c r="M8" s="34"/>
      <c r="O8" s="30">
        <f t="shared" si="5"/>
        <v>127.58512635511956</v>
      </c>
      <c r="P8" s="30"/>
      <c r="R8" s="42">
        <f t="shared" si="6"/>
        <v>127.58512635511956</v>
      </c>
      <c r="S8" s="42"/>
    </row>
    <row r="9" spans="2:19" x14ac:dyDescent="0.3">
      <c r="B9" s="9">
        <v>7</v>
      </c>
      <c r="C9" s="9">
        <v>105</v>
      </c>
      <c r="D9" s="9">
        <v>141</v>
      </c>
      <c r="E9" s="8">
        <f t="shared" si="0"/>
        <v>6.6500000000000057</v>
      </c>
      <c r="F9" s="8">
        <f t="shared" si="1"/>
        <v>8</v>
      </c>
      <c r="G9" s="8">
        <f t="shared" si="2"/>
        <v>53.200000000000045</v>
      </c>
      <c r="H9" s="8">
        <f t="shared" si="3"/>
        <v>44.222500000000075</v>
      </c>
      <c r="I9" s="8">
        <f t="shared" si="4"/>
        <v>64</v>
      </c>
      <c r="O9" s="30">
        <f t="shared" si="5"/>
        <v>138.67069444700081</v>
      </c>
      <c r="P9" s="30"/>
      <c r="R9" s="42">
        <f t="shared" si="6"/>
        <v>138.67069444700081</v>
      </c>
      <c r="S9" s="42"/>
    </row>
    <row r="10" spans="2:19" x14ac:dyDescent="0.3">
      <c r="B10" s="9">
        <v>8</v>
      </c>
      <c r="C10" s="9">
        <v>110</v>
      </c>
      <c r="D10" s="9">
        <v>141</v>
      </c>
      <c r="E10" s="8">
        <f t="shared" si="0"/>
        <v>11.650000000000006</v>
      </c>
      <c r="F10" s="8">
        <f t="shared" si="1"/>
        <v>8</v>
      </c>
      <c r="G10" s="8">
        <f t="shared" si="2"/>
        <v>93.200000000000045</v>
      </c>
      <c r="H10" s="8">
        <f t="shared" si="3"/>
        <v>135.72250000000014</v>
      </c>
      <c r="I10" s="8">
        <f t="shared" si="4"/>
        <v>64</v>
      </c>
      <c r="K10" s="38" t="s">
        <v>33</v>
      </c>
      <c r="L10" s="38"/>
      <c r="M10" s="38"/>
      <c r="O10" s="30">
        <f t="shared" si="5"/>
        <v>142.93437448233976</v>
      </c>
      <c r="P10" s="30"/>
      <c r="R10" s="42">
        <f t="shared" si="6"/>
        <v>142.93437448233976</v>
      </c>
      <c r="S10" s="42"/>
    </row>
    <row r="11" spans="2:19" x14ac:dyDescent="0.3">
      <c r="B11" s="9">
        <v>9</v>
      </c>
      <c r="C11" s="9">
        <v>98</v>
      </c>
      <c r="D11" s="9">
        <v>130</v>
      </c>
      <c r="E11" s="8">
        <f t="shared" si="0"/>
        <v>-0.34999999999999432</v>
      </c>
      <c r="F11" s="8">
        <f t="shared" si="1"/>
        <v>-3</v>
      </c>
      <c r="G11" s="8">
        <f t="shared" si="2"/>
        <v>1.0499999999999829</v>
      </c>
      <c r="H11" s="8">
        <f t="shared" si="3"/>
        <v>0.12249999999999601</v>
      </c>
      <c r="I11" s="8">
        <f t="shared" si="4"/>
        <v>9</v>
      </c>
      <c r="K11" s="35" t="s">
        <v>34</v>
      </c>
      <c r="L11" s="35"/>
      <c r="M11" s="35"/>
      <c r="O11" s="30">
        <f t="shared" si="5"/>
        <v>132.70154239752628</v>
      </c>
      <c r="P11" s="30"/>
      <c r="R11" s="42">
        <f t="shared" si="6"/>
        <v>132.70154239752628</v>
      </c>
      <c r="S11" s="42"/>
    </row>
    <row r="12" spans="2:19" x14ac:dyDescent="0.3">
      <c r="B12" s="9">
        <v>10</v>
      </c>
      <c r="C12" s="9">
        <v>98</v>
      </c>
      <c r="D12" s="9">
        <v>134</v>
      </c>
      <c r="E12" s="8">
        <f t="shared" si="0"/>
        <v>-0.34999999999999432</v>
      </c>
      <c r="F12" s="8">
        <f t="shared" si="1"/>
        <v>1</v>
      </c>
      <c r="G12" s="8">
        <f t="shared" si="2"/>
        <v>-0.34999999999999432</v>
      </c>
      <c r="H12" s="8">
        <f t="shared" si="3"/>
        <v>0.12249999999999601</v>
      </c>
      <c r="I12" s="8">
        <f t="shared" si="4"/>
        <v>1</v>
      </c>
      <c r="K12" s="8" t="s">
        <v>29</v>
      </c>
      <c r="L12" s="33" t="s">
        <v>30</v>
      </c>
      <c r="M12" s="34"/>
      <c r="O12" s="30">
        <f t="shared" si="5"/>
        <v>132.70154239752628</v>
      </c>
      <c r="P12" s="30"/>
      <c r="R12" s="42">
        <f t="shared" si="6"/>
        <v>132.70154239752628</v>
      </c>
      <c r="S12" s="42"/>
    </row>
    <row r="13" spans="2:19" x14ac:dyDescent="0.3">
      <c r="B13" s="9">
        <v>11</v>
      </c>
      <c r="C13" s="9">
        <v>81</v>
      </c>
      <c r="D13" s="9">
        <v>115</v>
      </c>
      <c r="E13" s="8">
        <f t="shared" si="0"/>
        <v>-17.349999999999994</v>
      </c>
      <c r="F13" s="8">
        <f t="shared" si="1"/>
        <v>-18</v>
      </c>
      <c r="G13" s="8">
        <f t="shared" si="2"/>
        <v>312.2999999999999</v>
      </c>
      <c r="H13" s="8">
        <f t="shared" si="3"/>
        <v>301.02249999999981</v>
      </c>
      <c r="I13" s="8">
        <f t="shared" si="4"/>
        <v>324</v>
      </c>
      <c r="K13" s="8" t="s">
        <v>8</v>
      </c>
      <c r="L13" s="33" t="s">
        <v>31</v>
      </c>
      <c r="M13" s="34"/>
      <c r="O13" s="30">
        <f t="shared" si="5"/>
        <v>118.20503027737389</v>
      </c>
      <c r="P13" s="30"/>
      <c r="R13" s="42">
        <f t="shared" si="6"/>
        <v>118.20503027737389</v>
      </c>
      <c r="S13" s="42"/>
    </row>
    <row r="14" spans="2:19" x14ac:dyDescent="0.3">
      <c r="B14" s="9">
        <v>12</v>
      </c>
      <c r="C14" s="9">
        <v>81</v>
      </c>
      <c r="D14" s="9">
        <v>117</v>
      </c>
      <c r="E14" s="8">
        <f t="shared" si="0"/>
        <v>-17.349999999999994</v>
      </c>
      <c r="F14" s="8">
        <f t="shared" si="1"/>
        <v>-16</v>
      </c>
      <c r="G14" s="8">
        <f t="shared" si="2"/>
        <v>277.59999999999991</v>
      </c>
      <c r="H14" s="8">
        <f t="shared" si="3"/>
        <v>301.02249999999981</v>
      </c>
      <c r="I14" s="8">
        <f t="shared" si="4"/>
        <v>256</v>
      </c>
      <c r="K14" s="8" t="s">
        <v>9</v>
      </c>
      <c r="L14" s="33" t="s">
        <v>32</v>
      </c>
      <c r="M14" s="34"/>
      <c r="O14" s="30">
        <f t="shared" si="5"/>
        <v>118.20503027737389</v>
      </c>
      <c r="P14" s="30"/>
      <c r="R14" s="42">
        <f t="shared" si="6"/>
        <v>118.20503027737389</v>
      </c>
      <c r="S14" s="42"/>
    </row>
    <row r="15" spans="2:19" x14ac:dyDescent="0.3">
      <c r="B15" s="9">
        <v>13</v>
      </c>
      <c r="C15" s="9">
        <v>91</v>
      </c>
      <c r="D15" s="9">
        <v>123</v>
      </c>
      <c r="E15" s="8">
        <f t="shared" si="0"/>
        <v>-7.3499999999999943</v>
      </c>
      <c r="F15" s="8">
        <f t="shared" si="1"/>
        <v>-10</v>
      </c>
      <c r="G15" s="8">
        <f t="shared" si="2"/>
        <v>73.499999999999943</v>
      </c>
      <c r="H15" s="8">
        <f t="shared" si="3"/>
        <v>54.022499999999916</v>
      </c>
      <c r="I15" s="8">
        <f t="shared" si="4"/>
        <v>100</v>
      </c>
      <c r="O15" s="30">
        <f t="shared" si="5"/>
        <v>126.73239034805177</v>
      </c>
      <c r="P15" s="30"/>
      <c r="R15" s="42">
        <f t="shared" si="6"/>
        <v>126.73239034805177</v>
      </c>
      <c r="S15" s="42"/>
    </row>
    <row r="16" spans="2:19" x14ac:dyDescent="0.3">
      <c r="B16" s="9">
        <v>14</v>
      </c>
      <c r="C16" s="9">
        <v>105</v>
      </c>
      <c r="D16" s="9">
        <v>144</v>
      </c>
      <c r="E16" s="8">
        <f t="shared" si="0"/>
        <v>6.6500000000000057</v>
      </c>
      <c r="F16" s="8">
        <f t="shared" si="1"/>
        <v>11</v>
      </c>
      <c r="G16" s="8">
        <f t="shared" si="2"/>
        <v>73.150000000000063</v>
      </c>
      <c r="H16" s="8">
        <f t="shared" si="3"/>
        <v>44.222500000000075</v>
      </c>
      <c r="I16" s="8">
        <f t="shared" si="4"/>
        <v>121</v>
      </c>
      <c r="K16" s="38" t="s">
        <v>28</v>
      </c>
      <c r="L16" s="38"/>
      <c r="M16" s="38"/>
      <c r="O16" s="30">
        <f t="shared" si="5"/>
        <v>138.67069444700081</v>
      </c>
      <c r="P16" s="30"/>
      <c r="R16" s="42">
        <f t="shared" si="6"/>
        <v>138.67069444700081</v>
      </c>
      <c r="S16" s="42"/>
    </row>
    <row r="17" spans="2:19" x14ac:dyDescent="0.3">
      <c r="B17" s="9">
        <v>15</v>
      </c>
      <c r="C17" s="9">
        <v>100</v>
      </c>
      <c r="D17" s="9">
        <v>137</v>
      </c>
      <c r="E17" s="8">
        <f t="shared" si="0"/>
        <v>1.6500000000000057</v>
      </c>
      <c r="F17" s="8">
        <f t="shared" si="1"/>
        <v>4</v>
      </c>
      <c r="G17" s="8">
        <f t="shared" si="2"/>
        <v>6.6000000000000227</v>
      </c>
      <c r="H17" s="8">
        <f t="shared" si="3"/>
        <v>2.7225000000000188</v>
      </c>
      <c r="I17" s="8">
        <f t="shared" si="4"/>
        <v>16</v>
      </c>
      <c r="K17" s="35" t="s">
        <v>79</v>
      </c>
      <c r="L17" s="35"/>
      <c r="M17" s="35"/>
      <c r="O17" s="30">
        <f t="shared" si="5"/>
        <v>134.40701441166186</v>
      </c>
      <c r="P17" s="30"/>
      <c r="R17" s="42">
        <f t="shared" si="6"/>
        <v>134.40701441166186</v>
      </c>
      <c r="S17" s="42"/>
    </row>
    <row r="18" spans="2:19" x14ac:dyDescent="0.3">
      <c r="B18" s="9">
        <v>16</v>
      </c>
      <c r="C18" s="9">
        <v>107</v>
      </c>
      <c r="D18" s="9">
        <v>140</v>
      </c>
      <c r="E18" s="8">
        <f t="shared" si="0"/>
        <v>8.6500000000000057</v>
      </c>
      <c r="F18" s="8">
        <f t="shared" si="1"/>
        <v>7</v>
      </c>
      <c r="G18" s="8">
        <f t="shared" si="2"/>
        <v>60.55000000000004</v>
      </c>
      <c r="H18" s="8">
        <f t="shared" si="3"/>
        <v>74.822500000000105</v>
      </c>
      <c r="I18" s="8">
        <f t="shared" si="4"/>
        <v>49</v>
      </c>
      <c r="K18" s="8" t="s">
        <v>39</v>
      </c>
      <c r="L18" s="36" t="s">
        <v>37</v>
      </c>
      <c r="M18" s="36"/>
      <c r="O18" s="30">
        <f t="shared" si="5"/>
        <v>140.37616646113639</v>
      </c>
      <c r="P18" s="30"/>
      <c r="R18" s="42">
        <f t="shared" si="6"/>
        <v>140.37616646113639</v>
      </c>
      <c r="S18" s="42"/>
    </row>
    <row r="19" spans="2:19" x14ac:dyDescent="0.3">
      <c r="B19" s="9">
        <v>17</v>
      </c>
      <c r="C19" s="9">
        <v>82</v>
      </c>
      <c r="D19" s="9">
        <v>123</v>
      </c>
      <c r="E19" s="8">
        <f t="shared" si="0"/>
        <v>-16.349999999999994</v>
      </c>
      <c r="F19" s="8">
        <f t="shared" si="1"/>
        <v>-10</v>
      </c>
      <c r="G19" s="8">
        <f t="shared" si="2"/>
        <v>163.49999999999994</v>
      </c>
      <c r="H19" s="8">
        <f t="shared" si="3"/>
        <v>267.32249999999982</v>
      </c>
      <c r="I19" s="8">
        <f t="shared" si="4"/>
        <v>100</v>
      </c>
      <c r="K19" s="8" t="s">
        <v>40</v>
      </c>
      <c r="L19" s="36" t="s">
        <v>38</v>
      </c>
      <c r="M19" s="36"/>
      <c r="O19" s="30">
        <f t="shared" si="5"/>
        <v>119.05776628444167</v>
      </c>
      <c r="P19" s="30"/>
      <c r="R19" s="42">
        <f t="shared" si="6"/>
        <v>119.05776628444167</v>
      </c>
      <c r="S19" s="42"/>
    </row>
    <row r="20" spans="2:19" x14ac:dyDescent="0.3">
      <c r="B20" s="9">
        <v>18</v>
      </c>
      <c r="C20" s="9">
        <v>84</v>
      </c>
      <c r="D20" s="9">
        <v>115</v>
      </c>
      <c r="E20" s="8">
        <f t="shared" si="0"/>
        <v>-14.349999999999994</v>
      </c>
      <c r="F20" s="8">
        <f t="shared" si="1"/>
        <v>-18</v>
      </c>
      <c r="G20" s="8">
        <f t="shared" si="2"/>
        <v>258.2999999999999</v>
      </c>
      <c r="H20" s="8">
        <f t="shared" si="3"/>
        <v>205.92249999999984</v>
      </c>
      <c r="I20" s="8">
        <f t="shared" si="4"/>
        <v>324</v>
      </c>
      <c r="O20" s="30">
        <f t="shared" si="5"/>
        <v>120.76323829857725</v>
      </c>
      <c r="P20" s="30"/>
      <c r="R20" s="42">
        <f t="shared" si="6"/>
        <v>120.76323829857725</v>
      </c>
      <c r="S20" s="42"/>
    </row>
    <row r="21" spans="2:19" x14ac:dyDescent="0.3">
      <c r="B21" s="9">
        <v>19</v>
      </c>
      <c r="C21" s="9">
        <v>100</v>
      </c>
      <c r="D21" s="9">
        <v>134</v>
      </c>
      <c r="E21" s="8">
        <f t="shared" si="0"/>
        <v>1.6500000000000057</v>
      </c>
      <c r="F21" s="8">
        <f t="shared" si="1"/>
        <v>1</v>
      </c>
      <c r="G21" s="8">
        <f t="shared" si="2"/>
        <v>1.6500000000000057</v>
      </c>
      <c r="H21" s="8">
        <f t="shared" si="3"/>
        <v>2.7225000000000188</v>
      </c>
      <c r="I21" s="8">
        <f t="shared" si="4"/>
        <v>1</v>
      </c>
      <c r="K21" s="11" t="s">
        <v>25</v>
      </c>
      <c r="L21" s="8" t="s">
        <v>35</v>
      </c>
      <c r="M21" s="10">
        <f>G50*(D50/C50)</f>
        <v>0.85273600706778807</v>
      </c>
      <c r="O21" s="30">
        <f t="shared" si="5"/>
        <v>134.40701441166186</v>
      </c>
      <c r="P21" s="30"/>
      <c r="R21" s="42">
        <f t="shared" si="6"/>
        <v>134.40701441166186</v>
      </c>
      <c r="S21" s="42"/>
    </row>
    <row r="22" spans="2:19" x14ac:dyDescent="0.3">
      <c r="B22" s="9">
        <v>20</v>
      </c>
      <c r="C22" s="9">
        <v>108</v>
      </c>
      <c r="D22" s="9">
        <v>147</v>
      </c>
      <c r="E22" s="8">
        <f t="shared" si="0"/>
        <v>9.6500000000000057</v>
      </c>
      <c r="F22" s="8">
        <f t="shared" si="1"/>
        <v>14</v>
      </c>
      <c r="G22" s="8">
        <f t="shared" si="2"/>
        <v>135.10000000000008</v>
      </c>
      <c r="H22" s="8">
        <f t="shared" si="3"/>
        <v>93.122500000000116</v>
      </c>
      <c r="I22" s="8">
        <f t="shared" si="4"/>
        <v>196</v>
      </c>
      <c r="K22" s="11" t="s">
        <v>24</v>
      </c>
      <c r="L22" s="8" t="s">
        <v>36</v>
      </c>
      <c r="M22" s="10">
        <f>D45-M21*C45</f>
        <v>49.133413704883054</v>
      </c>
      <c r="O22" s="30">
        <f t="shared" si="5"/>
        <v>141.22890246820418</v>
      </c>
      <c r="P22" s="30"/>
      <c r="R22" s="42">
        <f t="shared" si="6"/>
        <v>141.22890246820418</v>
      </c>
      <c r="S22" s="42"/>
    </row>
    <row r="23" spans="2:19" x14ac:dyDescent="0.3">
      <c r="B23" s="9">
        <v>21</v>
      </c>
      <c r="C23" s="9">
        <v>116</v>
      </c>
      <c r="D23" s="9">
        <v>144</v>
      </c>
      <c r="E23" s="8">
        <f t="shared" si="0"/>
        <v>17.650000000000006</v>
      </c>
      <c r="F23" s="8">
        <f t="shared" si="1"/>
        <v>11</v>
      </c>
      <c r="G23" s="8">
        <f t="shared" si="2"/>
        <v>194.15000000000006</v>
      </c>
      <c r="H23" s="8">
        <f t="shared" si="3"/>
        <v>311.52250000000021</v>
      </c>
      <c r="I23" s="8">
        <f t="shared" si="4"/>
        <v>121</v>
      </c>
      <c r="O23" s="30">
        <f t="shared" si="5"/>
        <v>148.05079052474647</v>
      </c>
      <c r="P23" s="30"/>
      <c r="R23" s="42">
        <f t="shared" si="6"/>
        <v>148.05079052474647</v>
      </c>
      <c r="S23" s="42"/>
    </row>
    <row r="24" spans="2:19" x14ac:dyDescent="0.3">
      <c r="B24" s="9">
        <v>22</v>
      </c>
      <c r="C24" s="9">
        <v>115</v>
      </c>
      <c r="D24" s="9">
        <v>144</v>
      </c>
      <c r="E24" s="8">
        <f t="shared" si="0"/>
        <v>16.650000000000006</v>
      </c>
      <c r="F24" s="8">
        <f t="shared" si="1"/>
        <v>11</v>
      </c>
      <c r="G24" s="8">
        <f t="shared" si="2"/>
        <v>183.15000000000006</v>
      </c>
      <c r="H24" s="8">
        <f t="shared" si="3"/>
        <v>277.2225000000002</v>
      </c>
      <c r="I24" s="8">
        <f t="shared" si="4"/>
        <v>121</v>
      </c>
      <c r="O24" s="30">
        <f t="shared" si="5"/>
        <v>147.19805451767868</v>
      </c>
      <c r="P24" s="30"/>
      <c r="R24" s="42">
        <f t="shared" si="6"/>
        <v>147.19805451767868</v>
      </c>
      <c r="S24" s="42"/>
    </row>
    <row r="25" spans="2:19" x14ac:dyDescent="0.3">
      <c r="B25" s="9">
        <v>23</v>
      </c>
      <c r="C25" s="9">
        <v>93</v>
      </c>
      <c r="D25" s="9">
        <v>126</v>
      </c>
      <c r="E25" s="8">
        <f t="shared" si="0"/>
        <v>-5.3499999999999943</v>
      </c>
      <c r="F25" s="8">
        <f t="shared" si="1"/>
        <v>-7</v>
      </c>
      <c r="G25" s="8">
        <f t="shared" si="2"/>
        <v>37.44999999999996</v>
      </c>
      <c r="H25" s="8">
        <f t="shared" si="3"/>
        <v>28.622499999999938</v>
      </c>
      <c r="I25" s="8">
        <f t="shared" si="4"/>
        <v>49</v>
      </c>
      <c r="O25" s="30">
        <f t="shared" si="5"/>
        <v>128.43786236218733</v>
      </c>
      <c r="P25" s="30"/>
      <c r="R25" s="42">
        <f t="shared" si="6"/>
        <v>128.43786236218733</v>
      </c>
      <c r="S25" s="42"/>
    </row>
    <row r="26" spans="2:19" x14ac:dyDescent="0.3">
      <c r="B26" s="9">
        <v>24</v>
      </c>
      <c r="C26" s="9">
        <v>105</v>
      </c>
      <c r="D26" s="9">
        <v>141</v>
      </c>
      <c r="E26" s="8">
        <f t="shared" si="0"/>
        <v>6.6500000000000057</v>
      </c>
      <c r="F26" s="8">
        <f t="shared" si="1"/>
        <v>8</v>
      </c>
      <c r="G26" s="8">
        <f t="shared" si="2"/>
        <v>53.200000000000045</v>
      </c>
      <c r="H26" s="8">
        <f t="shared" si="3"/>
        <v>44.222500000000075</v>
      </c>
      <c r="I26" s="8">
        <f t="shared" si="4"/>
        <v>64</v>
      </c>
      <c r="O26" s="30">
        <f t="shared" si="5"/>
        <v>138.67069444700081</v>
      </c>
      <c r="P26" s="30"/>
      <c r="R26" s="42">
        <f t="shared" si="6"/>
        <v>138.67069444700081</v>
      </c>
      <c r="S26" s="42"/>
    </row>
    <row r="27" spans="2:19" x14ac:dyDescent="0.3">
      <c r="B27" s="9">
        <v>25</v>
      </c>
      <c r="C27" s="9">
        <v>89</v>
      </c>
      <c r="D27" s="9">
        <v>124</v>
      </c>
      <c r="E27" s="8">
        <f t="shared" si="0"/>
        <v>-9.3499999999999943</v>
      </c>
      <c r="F27" s="8">
        <f t="shared" si="1"/>
        <v>-9</v>
      </c>
      <c r="G27" s="8">
        <f t="shared" si="2"/>
        <v>84.149999999999949</v>
      </c>
      <c r="H27" s="8">
        <f t="shared" si="3"/>
        <v>87.4224999999999</v>
      </c>
      <c r="I27" s="8">
        <f t="shared" si="4"/>
        <v>81</v>
      </c>
      <c r="O27" s="30">
        <f t="shared" si="5"/>
        <v>125.02691833391619</v>
      </c>
      <c r="P27" s="30"/>
      <c r="R27" s="42">
        <f t="shared" si="6"/>
        <v>125.02691833391619</v>
      </c>
      <c r="S27" s="42"/>
    </row>
    <row r="28" spans="2:19" x14ac:dyDescent="0.3">
      <c r="B28" s="9">
        <v>26</v>
      </c>
      <c r="C28" s="9">
        <v>104</v>
      </c>
      <c r="D28" s="9">
        <v>144</v>
      </c>
      <c r="E28" s="8">
        <f t="shared" si="0"/>
        <v>5.6500000000000057</v>
      </c>
      <c r="F28" s="8">
        <f t="shared" si="1"/>
        <v>11</v>
      </c>
      <c r="G28" s="8">
        <f t="shared" si="2"/>
        <v>62.150000000000063</v>
      </c>
      <c r="H28" s="8">
        <f t="shared" si="3"/>
        <v>31.922500000000063</v>
      </c>
      <c r="I28" s="8">
        <f t="shared" si="4"/>
        <v>121</v>
      </c>
      <c r="O28" s="30">
        <f t="shared" si="5"/>
        <v>137.81795843993302</v>
      </c>
      <c r="P28" s="30"/>
      <c r="R28" s="42">
        <f t="shared" si="6"/>
        <v>137.81795843993302</v>
      </c>
      <c r="S28" s="42"/>
    </row>
    <row r="29" spans="2:19" x14ac:dyDescent="0.3">
      <c r="B29" s="9">
        <v>27</v>
      </c>
      <c r="C29" s="9">
        <v>108</v>
      </c>
      <c r="D29" s="9">
        <v>144</v>
      </c>
      <c r="E29" s="8">
        <f t="shared" si="0"/>
        <v>9.6500000000000057</v>
      </c>
      <c r="F29" s="8">
        <f t="shared" si="1"/>
        <v>11</v>
      </c>
      <c r="G29" s="8">
        <f t="shared" si="2"/>
        <v>106.15000000000006</v>
      </c>
      <c r="H29" s="8">
        <f t="shared" si="3"/>
        <v>93.122500000000116</v>
      </c>
      <c r="I29" s="8">
        <f t="shared" si="4"/>
        <v>121</v>
      </c>
      <c r="O29" s="30">
        <f t="shared" si="5"/>
        <v>141.22890246820418</v>
      </c>
      <c r="P29" s="30"/>
      <c r="R29" s="42">
        <f t="shared" si="6"/>
        <v>141.22890246820418</v>
      </c>
      <c r="S29" s="42"/>
    </row>
    <row r="30" spans="2:19" x14ac:dyDescent="0.3">
      <c r="B30" s="9">
        <v>28</v>
      </c>
      <c r="C30" s="9">
        <v>88</v>
      </c>
      <c r="D30" s="9">
        <v>129</v>
      </c>
      <c r="E30" s="8">
        <f t="shared" si="0"/>
        <v>-10.349999999999994</v>
      </c>
      <c r="F30" s="8">
        <f t="shared" si="1"/>
        <v>-4</v>
      </c>
      <c r="G30" s="8">
        <f t="shared" si="2"/>
        <v>41.399999999999977</v>
      </c>
      <c r="H30" s="8">
        <f t="shared" si="3"/>
        <v>107.12249999999989</v>
      </c>
      <c r="I30" s="8">
        <f t="shared" si="4"/>
        <v>16</v>
      </c>
      <c r="O30" s="30">
        <f t="shared" si="5"/>
        <v>124.17418232684841</v>
      </c>
      <c r="P30" s="30"/>
      <c r="R30" s="42">
        <f t="shared" si="6"/>
        <v>124.17418232684841</v>
      </c>
      <c r="S30" s="42"/>
    </row>
    <row r="31" spans="2:19" x14ac:dyDescent="0.3">
      <c r="B31" s="9">
        <v>29</v>
      </c>
      <c r="C31" s="9">
        <v>109</v>
      </c>
      <c r="D31" s="9">
        <v>137</v>
      </c>
      <c r="E31" s="8">
        <f t="shared" si="0"/>
        <v>10.650000000000006</v>
      </c>
      <c r="F31" s="8">
        <f t="shared" si="1"/>
        <v>4</v>
      </c>
      <c r="G31" s="8">
        <f t="shared" si="2"/>
        <v>42.600000000000023</v>
      </c>
      <c r="H31" s="8">
        <f t="shared" si="3"/>
        <v>113.42250000000013</v>
      </c>
      <c r="I31" s="8">
        <f t="shared" si="4"/>
        <v>16</v>
      </c>
      <c r="O31" s="30">
        <f t="shared" si="5"/>
        <v>142.08163847527197</v>
      </c>
      <c r="P31" s="30"/>
      <c r="R31" s="42">
        <f t="shared" si="6"/>
        <v>142.08163847527197</v>
      </c>
      <c r="S31" s="42"/>
    </row>
    <row r="32" spans="2:19" x14ac:dyDescent="0.3">
      <c r="B32" s="9">
        <v>30</v>
      </c>
      <c r="C32" s="9">
        <v>112</v>
      </c>
      <c r="D32" s="9">
        <v>144</v>
      </c>
      <c r="E32" s="8">
        <f t="shared" si="0"/>
        <v>13.650000000000006</v>
      </c>
      <c r="F32" s="8">
        <f t="shared" si="1"/>
        <v>11</v>
      </c>
      <c r="G32" s="8">
        <f t="shared" si="2"/>
        <v>150.15000000000006</v>
      </c>
      <c r="H32" s="8">
        <f t="shared" si="3"/>
        <v>186.32250000000016</v>
      </c>
      <c r="I32" s="8">
        <f t="shared" si="4"/>
        <v>121</v>
      </c>
      <c r="O32" s="30">
        <f t="shared" si="5"/>
        <v>144.63984649647531</v>
      </c>
      <c r="P32" s="30"/>
      <c r="R32" s="42">
        <f t="shared" si="6"/>
        <v>144.63984649647531</v>
      </c>
      <c r="S32" s="42"/>
    </row>
    <row r="33" spans="2:19" x14ac:dyDescent="0.3">
      <c r="B33" s="9">
        <v>31</v>
      </c>
      <c r="C33" s="9">
        <v>96</v>
      </c>
      <c r="D33" s="9">
        <v>132</v>
      </c>
      <c r="E33" s="8">
        <f t="shared" si="0"/>
        <v>-2.3499999999999943</v>
      </c>
      <c r="F33" s="8">
        <f t="shared" si="1"/>
        <v>-1</v>
      </c>
      <c r="G33" s="8">
        <f t="shared" si="2"/>
        <v>2.3499999999999943</v>
      </c>
      <c r="H33" s="8">
        <f t="shared" si="3"/>
        <v>5.5224999999999733</v>
      </c>
      <c r="I33" s="8">
        <f t="shared" si="4"/>
        <v>1</v>
      </c>
      <c r="O33" s="30">
        <f t="shared" si="5"/>
        <v>130.9960703833907</v>
      </c>
      <c r="P33" s="30"/>
      <c r="R33" s="42">
        <f t="shared" si="6"/>
        <v>130.9960703833907</v>
      </c>
      <c r="S33" s="42"/>
    </row>
    <row r="34" spans="2:19" x14ac:dyDescent="0.3">
      <c r="B34" s="9">
        <v>32</v>
      </c>
      <c r="C34" s="9">
        <v>89</v>
      </c>
      <c r="D34" s="9">
        <v>125</v>
      </c>
      <c r="E34" s="8">
        <f t="shared" si="0"/>
        <v>-9.3499999999999943</v>
      </c>
      <c r="F34" s="8">
        <f t="shared" si="1"/>
        <v>-8</v>
      </c>
      <c r="G34" s="8">
        <f t="shared" si="2"/>
        <v>74.799999999999955</v>
      </c>
      <c r="H34" s="8">
        <f t="shared" si="3"/>
        <v>87.4224999999999</v>
      </c>
      <c r="I34" s="8">
        <f t="shared" si="4"/>
        <v>64</v>
      </c>
      <c r="O34" s="30">
        <f t="shared" si="5"/>
        <v>125.02691833391619</v>
      </c>
      <c r="P34" s="30"/>
      <c r="R34" s="42">
        <f t="shared" si="6"/>
        <v>125.02691833391619</v>
      </c>
      <c r="S34" s="42"/>
    </row>
    <row r="35" spans="2:19" x14ac:dyDescent="0.3">
      <c r="B35" s="9">
        <v>33</v>
      </c>
      <c r="C35" s="9">
        <v>93</v>
      </c>
      <c r="D35" s="9">
        <v>126</v>
      </c>
      <c r="E35" s="8">
        <f t="shared" si="0"/>
        <v>-5.3499999999999943</v>
      </c>
      <c r="F35" s="8">
        <f t="shared" si="1"/>
        <v>-7</v>
      </c>
      <c r="G35" s="8">
        <f t="shared" si="2"/>
        <v>37.44999999999996</v>
      </c>
      <c r="H35" s="8">
        <f t="shared" si="3"/>
        <v>28.622499999999938</v>
      </c>
      <c r="I35" s="8">
        <f t="shared" si="4"/>
        <v>49</v>
      </c>
      <c r="O35" s="30">
        <f t="shared" si="5"/>
        <v>128.43786236218733</v>
      </c>
      <c r="P35" s="30"/>
      <c r="R35" s="42">
        <f t="shared" si="6"/>
        <v>128.43786236218733</v>
      </c>
      <c r="S35" s="42"/>
    </row>
    <row r="36" spans="2:19" x14ac:dyDescent="0.3">
      <c r="B36" s="9">
        <v>34</v>
      </c>
      <c r="C36" s="9">
        <v>114</v>
      </c>
      <c r="D36" s="9">
        <v>140</v>
      </c>
      <c r="E36" s="8">
        <f t="shared" si="0"/>
        <v>15.650000000000006</v>
      </c>
      <c r="F36" s="8">
        <f t="shared" si="1"/>
        <v>7</v>
      </c>
      <c r="G36" s="8">
        <f t="shared" si="2"/>
        <v>109.55000000000004</v>
      </c>
      <c r="H36" s="8">
        <f t="shared" si="3"/>
        <v>244.92250000000018</v>
      </c>
      <c r="I36" s="8">
        <f t="shared" si="4"/>
        <v>49</v>
      </c>
      <c r="O36" s="30">
        <f t="shared" si="5"/>
        <v>146.34531851061089</v>
      </c>
      <c r="P36" s="30"/>
      <c r="R36" s="42">
        <f t="shared" si="6"/>
        <v>146.34531851061089</v>
      </c>
      <c r="S36" s="42"/>
    </row>
    <row r="37" spans="2:19" x14ac:dyDescent="0.3">
      <c r="B37" s="9">
        <v>35</v>
      </c>
      <c r="C37" s="9">
        <v>81</v>
      </c>
      <c r="D37" s="9">
        <v>120</v>
      </c>
      <c r="E37" s="8">
        <f t="shared" si="0"/>
        <v>-17.349999999999994</v>
      </c>
      <c r="F37" s="8">
        <f t="shared" si="1"/>
        <v>-13</v>
      </c>
      <c r="G37" s="8">
        <f t="shared" si="2"/>
        <v>225.54999999999993</v>
      </c>
      <c r="H37" s="8">
        <f t="shared" si="3"/>
        <v>301.02249999999981</v>
      </c>
      <c r="I37" s="8">
        <f t="shared" si="4"/>
        <v>169</v>
      </c>
      <c r="O37" s="30">
        <f t="shared" si="5"/>
        <v>118.20503027737389</v>
      </c>
      <c r="P37" s="30"/>
      <c r="R37" s="42">
        <f t="shared" si="6"/>
        <v>118.20503027737389</v>
      </c>
      <c r="S37" s="42"/>
    </row>
    <row r="38" spans="2:19" x14ac:dyDescent="0.3">
      <c r="B38" s="9">
        <v>36</v>
      </c>
      <c r="C38" s="9">
        <v>84</v>
      </c>
      <c r="D38" s="9">
        <v>118</v>
      </c>
      <c r="E38" s="8">
        <f t="shared" si="0"/>
        <v>-14.349999999999994</v>
      </c>
      <c r="F38" s="8">
        <f t="shared" si="1"/>
        <v>-15</v>
      </c>
      <c r="G38" s="8">
        <f t="shared" si="2"/>
        <v>215.24999999999991</v>
      </c>
      <c r="H38" s="8">
        <f t="shared" si="3"/>
        <v>205.92249999999984</v>
      </c>
      <c r="I38" s="8">
        <f t="shared" si="4"/>
        <v>225</v>
      </c>
      <c r="O38" s="30">
        <f t="shared" si="5"/>
        <v>120.76323829857725</v>
      </c>
      <c r="P38" s="30"/>
      <c r="R38" s="42">
        <f t="shared" si="6"/>
        <v>120.76323829857725</v>
      </c>
      <c r="S38" s="42"/>
    </row>
    <row r="39" spans="2:19" x14ac:dyDescent="0.3">
      <c r="B39" s="9">
        <v>37</v>
      </c>
      <c r="C39" s="9">
        <v>88</v>
      </c>
      <c r="D39" s="9">
        <v>119</v>
      </c>
      <c r="E39" s="8">
        <f t="shared" si="0"/>
        <v>-10.349999999999994</v>
      </c>
      <c r="F39" s="8">
        <f t="shared" si="1"/>
        <v>-14</v>
      </c>
      <c r="G39" s="8">
        <f t="shared" si="2"/>
        <v>144.89999999999992</v>
      </c>
      <c r="H39" s="8">
        <f t="shared" si="3"/>
        <v>107.12249999999989</v>
      </c>
      <c r="I39" s="8">
        <f t="shared" si="4"/>
        <v>196</v>
      </c>
      <c r="O39" s="30">
        <f t="shared" si="5"/>
        <v>124.17418232684841</v>
      </c>
      <c r="P39" s="30"/>
      <c r="R39" s="42">
        <f t="shared" si="6"/>
        <v>124.17418232684841</v>
      </c>
      <c r="S39" s="42"/>
    </row>
    <row r="40" spans="2:19" x14ac:dyDescent="0.3">
      <c r="B40" s="9">
        <v>38</v>
      </c>
      <c r="C40" s="9">
        <v>96</v>
      </c>
      <c r="D40" s="9">
        <v>131</v>
      </c>
      <c r="E40" s="8">
        <f t="shared" si="0"/>
        <v>-2.3499999999999943</v>
      </c>
      <c r="F40" s="8">
        <f t="shared" si="1"/>
        <v>-2</v>
      </c>
      <c r="G40" s="8">
        <f t="shared" si="2"/>
        <v>4.6999999999999886</v>
      </c>
      <c r="H40" s="8">
        <f t="shared" si="3"/>
        <v>5.5224999999999733</v>
      </c>
      <c r="I40" s="8">
        <f t="shared" si="4"/>
        <v>4</v>
      </c>
      <c r="O40" s="30">
        <f t="shared" si="5"/>
        <v>130.9960703833907</v>
      </c>
      <c r="P40" s="30"/>
      <c r="R40" s="42">
        <f t="shared" si="6"/>
        <v>130.9960703833907</v>
      </c>
      <c r="S40" s="42"/>
    </row>
    <row r="41" spans="2:19" x14ac:dyDescent="0.3">
      <c r="B41" s="9">
        <v>39</v>
      </c>
      <c r="C41" s="9">
        <v>82</v>
      </c>
      <c r="D41" s="9">
        <v>127</v>
      </c>
      <c r="E41" s="8">
        <f t="shared" si="0"/>
        <v>-16.349999999999994</v>
      </c>
      <c r="F41" s="8">
        <f t="shared" si="1"/>
        <v>-6</v>
      </c>
      <c r="G41" s="8">
        <f t="shared" si="2"/>
        <v>98.099999999999966</v>
      </c>
      <c r="H41" s="8">
        <f t="shared" si="3"/>
        <v>267.32249999999982</v>
      </c>
      <c r="I41" s="8">
        <f t="shared" si="4"/>
        <v>36</v>
      </c>
      <c r="O41" s="30">
        <f t="shared" si="5"/>
        <v>119.05776628444167</v>
      </c>
      <c r="P41" s="30"/>
      <c r="R41" s="42">
        <f t="shared" ref="R41" si="7" xml:space="preserve"> $M$22 + $M$21*C41</f>
        <v>119.05776628444167</v>
      </c>
      <c r="S41" s="42"/>
    </row>
    <row r="42" spans="2:19" x14ac:dyDescent="0.3">
      <c r="B42" s="9">
        <v>40</v>
      </c>
      <c r="C42" s="9">
        <v>114</v>
      </c>
      <c r="D42" s="9">
        <v>150</v>
      </c>
      <c r="E42" s="8">
        <f t="shared" si="0"/>
        <v>15.650000000000006</v>
      </c>
      <c r="F42" s="8">
        <f t="shared" si="1"/>
        <v>17</v>
      </c>
      <c r="G42" s="8">
        <f t="shared" si="2"/>
        <v>266.05000000000007</v>
      </c>
      <c r="H42" s="8">
        <f t="shared" si="3"/>
        <v>244.92250000000018</v>
      </c>
      <c r="I42" s="8">
        <f t="shared" si="4"/>
        <v>289</v>
      </c>
      <c r="O42" s="30">
        <f t="shared" ref="O42" si="8" xml:space="preserve"> $M$22 + $M$21*C42</f>
        <v>146.34531851061089</v>
      </c>
      <c r="P42" s="30"/>
      <c r="R42" s="42">
        <f t="shared" ref="R42" si="9" xml:space="preserve"> $M$22 + $M$21*C42</f>
        <v>146.34531851061089</v>
      </c>
      <c r="S42" s="42"/>
    </row>
    <row r="43" spans="2:19" x14ac:dyDescent="0.3">
      <c r="C43" s="7" t="s">
        <v>12</v>
      </c>
      <c r="D43" s="7" t="s">
        <v>13</v>
      </c>
    </row>
    <row r="44" spans="2:19" x14ac:dyDescent="0.3">
      <c r="C44" s="2" t="s">
        <v>15</v>
      </c>
      <c r="D44" s="2" t="s">
        <v>16</v>
      </c>
      <c r="G44" s="3" t="s">
        <v>3</v>
      </c>
      <c r="H44" s="3" t="s">
        <v>4</v>
      </c>
      <c r="I44" s="3" t="s">
        <v>5</v>
      </c>
    </row>
    <row r="45" spans="2:19" s="7" customFormat="1" x14ac:dyDescent="0.3">
      <c r="C45" s="27">
        <f>SUM(C3:C42)/40</f>
        <v>98.35</v>
      </c>
      <c r="D45" s="27">
        <f>SUM(D3:D42)/40</f>
        <v>133</v>
      </c>
      <c r="G45" s="29">
        <f>SUM(G3:G42)</f>
        <v>4632.9999999999991</v>
      </c>
      <c r="H45" s="29">
        <f>SUM(H3:H42)</f>
        <v>5433.0999999999995</v>
      </c>
      <c r="I45" s="29">
        <f>SUM(I3:I42)</f>
        <v>4480</v>
      </c>
    </row>
    <row r="47" spans="2:19" s="7" customFormat="1" x14ac:dyDescent="0.3">
      <c r="C47" s="4" t="s">
        <v>6</v>
      </c>
      <c r="D47" s="4" t="s">
        <v>7</v>
      </c>
      <c r="G47" s="39" t="s">
        <v>14</v>
      </c>
      <c r="H47" s="39"/>
      <c r="I47" s="39"/>
      <c r="J47" s="39"/>
    </row>
    <row r="48" spans="2:19" x14ac:dyDescent="0.3">
      <c r="C48" s="5" t="s">
        <v>10</v>
      </c>
      <c r="D48" s="6" t="s">
        <v>11</v>
      </c>
      <c r="G48" s="40" t="s">
        <v>17</v>
      </c>
      <c r="H48" s="40"/>
      <c r="I48" s="40"/>
      <c r="J48" s="40"/>
    </row>
    <row r="50" spans="3:10" x14ac:dyDescent="0.3">
      <c r="C50" s="28">
        <f>SQRT(H45/(40-1))</f>
        <v>11.80297659110855</v>
      </c>
      <c r="D50" s="28">
        <f>SQRT(I45/(40-1))</f>
        <v>10.717826032913338</v>
      </c>
      <c r="G50" s="41">
        <f>G45/SQRT(H45*I45)</f>
        <v>0.93907319440607118</v>
      </c>
      <c r="H50" s="41"/>
      <c r="I50" s="41"/>
      <c r="J50" s="41"/>
    </row>
  </sheetData>
  <mergeCells count="102">
    <mergeCell ref="R41:S41"/>
    <mergeCell ref="R42:S42"/>
    <mergeCell ref="R36:S36"/>
    <mergeCell ref="R37:S37"/>
    <mergeCell ref="R38:S38"/>
    <mergeCell ref="R39:S39"/>
    <mergeCell ref="R40:S40"/>
    <mergeCell ref="R31:S31"/>
    <mergeCell ref="R32:S32"/>
    <mergeCell ref="R33:S33"/>
    <mergeCell ref="R34:S34"/>
    <mergeCell ref="R35:S35"/>
    <mergeCell ref="R26:S26"/>
    <mergeCell ref="R27:S27"/>
    <mergeCell ref="R28:S28"/>
    <mergeCell ref="R29:S29"/>
    <mergeCell ref="R30:S30"/>
    <mergeCell ref="R21:S21"/>
    <mergeCell ref="R22:S22"/>
    <mergeCell ref="R23:S23"/>
    <mergeCell ref="R24:S24"/>
    <mergeCell ref="R25:S25"/>
    <mergeCell ref="R16:S16"/>
    <mergeCell ref="R17:S17"/>
    <mergeCell ref="R18:S18"/>
    <mergeCell ref="R19:S19"/>
    <mergeCell ref="R20:S20"/>
    <mergeCell ref="R11:S11"/>
    <mergeCell ref="R12:S12"/>
    <mergeCell ref="R13:S13"/>
    <mergeCell ref="R14:S14"/>
    <mergeCell ref="R15:S15"/>
    <mergeCell ref="R6:S6"/>
    <mergeCell ref="R7:S7"/>
    <mergeCell ref="R8:S8"/>
    <mergeCell ref="R9:S9"/>
    <mergeCell ref="R10:S10"/>
    <mergeCell ref="R1:S1"/>
    <mergeCell ref="R2:S2"/>
    <mergeCell ref="R3:S3"/>
    <mergeCell ref="R4:S4"/>
    <mergeCell ref="R5:S5"/>
    <mergeCell ref="G47:J47"/>
    <mergeCell ref="G48:J48"/>
    <mergeCell ref="G50:J50"/>
    <mergeCell ref="K3:M3"/>
    <mergeCell ref="K4:M4"/>
    <mergeCell ref="L7:M7"/>
    <mergeCell ref="L8:M8"/>
    <mergeCell ref="K10:M10"/>
    <mergeCell ref="L5:M5"/>
    <mergeCell ref="O1:P1"/>
    <mergeCell ref="O3:P3"/>
    <mergeCell ref="O4:P4"/>
    <mergeCell ref="L6:M6"/>
    <mergeCell ref="K11:M11"/>
    <mergeCell ref="O10:P10"/>
    <mergeCell ref="K17:M17"/>
    <mergeCell ref="L18:M18"/>
    <mergeCell ref="L19:M19"/>
    <mergeCell ref="O2:P2"/>
    <mergeCell ref="L12:M12"/>
    <mergeCell ref="L13:M13"/>
    <mergeCell ref="L14:M14"/>
    <mergeCell ref="K16:M16"/>
    <mergeCell ref="O5:P5"/>
    <mergeCell ref="O6:P6"/>
    <mergeCell ref="O7:P7"/>
    <mergeCell ref="O8:P8"/>
    <mergeCell ref="O9:P9"/>
    <mergeCell ref="O32:P32"/>
    <mergeCell ref="O33:P33"/>
    <mergeCell ref="O22:P22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41:P41"/>
    <mergeCell ref="O42:P42"/>
    <mergeCell ref="O35:P35"/>
    <mergeCell ref="O36:P36"/>
    <mergeCell ref="O37:P37"/>
    <mergeCell ref="O38:P38"/>
    <mergeCell ref="O39:P39"/>
    <mergeCell ref="O40:P40"/>
    <mergeCell ref="O34:P3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48727-D570-4BE8-9CC5-2B8D7446A3EE}">
  <dimension ref="B2:I43"/>
  <sheetViews>
    <sheetView topLeftCell="G13" workbookViewId="0">
      <selection activeCell="AA8" sqref="AA8"/>
    </sheetView>
  </sheetViews>
  <sheetFormatPr defaultRowHeight="14.4" x14ac:dyDescent="0.3"/>
  <cols>
    <col min="1" max="1" width="8.88671875" style="21"/>
    <col min="2" max="2" width="3" style="21" bestFit="1" customWidth="1"/>
    <col min="3" max="3" width="10.6640625" style="21" bestFit="1" customWidth="1"/>
    <col min="4" max="4" width="16.5546875" style="21" bestFit="1" customWidth="1"/>
    <col min="5" max="5" width="8.88671875" style="21"/>
    <col min="6" max="6" width="36.21875" style="21" bestFit="1" customWidth="1"/>
    <col min="7" max="7" width="8.88671875" style="21"/>
    <col min="8" max="8" width="19.109375" style="21" bestFit="1" customWidth="1"/>
    <col min="9" max="9" width="10.88671875" style="21" bestFit="1" customWidth="1"/>
    <col min="10" max="16384" width="8.88671875" style="21"/>
  </cols>
  <sheetData>
    <row r="2" spans="2:9" ht="15.6" x14ac:dyDescent="0.3">
      <c r="H2" s="20" t="s">
        <v>80</v>
      </c>
      <c r="I2" s="20" t="s">
        <v>51</v>
      </c>
    </row>
    <row r="3" spans="2:9" ht="15.6" x14ac:dyDescent="0.3">
      <c r="B3" s="19" t="s">
        <v>0</v>
      </c>
      <c r="C3" s="19" t="s">
        <v>1</v>
      </c>
      <c r="D3" s="19" t="s">
        <v>2</v>
      </c>
      <c r="F3" s="20" t="s">
        <v>83</v>
      </c>
      <c r="H3" s="19" t="s">
        <v>19</v>
      </c>
      <c r="I3" s="19" t="s">
        <v>90</v>
      </c>
    </row>
    <row r="4" spans="2:9" x14ac:dyDescent="0.3">
      <c r="B4" s="18">
        <v>1</v>
      </c>
      <c r="C4" s="18">
        <v>119</v>
      </c>
      <c r="D4" s="18">
        <v>154</v>
      </c>
      <c r="F4" s="22" t="s">
        <v>81</v>
      </c>
      <c r="H4" s="25">
        <f>$F$6 + $F$11 * C4</f>
        <v>150.60899854594982</v>
      </c>
      <c r="I4" s="26">
        <f>H4-D4</f>
        <v>-3.3910014540501834</v>
      </c>
    </row>
    <row r="5" spans="2:9" x14ac:dyDescent="0.3">
      <c r="B5" s="18">
        <v>2</v>
      </c>
      <c r="C5" s="18">
        <v>85</v>
      </c>
      <c r="D5" s="18">
        <v>123</v>
      </c>
      <c r="F5" s="23" t="s">
        <v>87</v>
      </c>
      <c r="H5" s="25">
        <f t="shared" ref="H5:H43" si="0">$F$6 + $F$11 * C5</f>
        <v>121.61597430564504</v>
      </c>
      <c r="I5" s="26">
        <f t="shared" ref="I5:I43" si="1">H5-D5</f>
        <v>-1.3840256943549605</v>
      </c>
    </row>
    <row r="6" spans="2:9" x14ac:dyDescent="0.3">
      <c r="B6" s="18">
        <v>3</v>
      </c>
      <c r="C6" s="18">
        <v>97</v>
      </c>
      <c r="D6" s="18">
        <v>125</v>
      </c>
      <c r="F6" s="24">
        <f>INTERCEPT(D4:D43,C4:C43)</f>
        <v>49.133413704883054</v>
      </c>
      <c r="H6" s="25">
        <f t="shared" si="0"/>
        <v>131.84880639045849</v>
      </c>
      <c r="I6" s="26">
        <f t="shared" si="1"/>
        <v>6.8488063904584919</v>
      </c>
    </row>
    <row r="7" spans="2:9" x14ac:dyDescent="0.3">
      <c r="B7" s="18">
        <v>4</v>
      </c>
      <c r="C7" s="18">
        <v>95</v>
      </c>
      <c r="D7" s="18">
        <v>130</v>
      </c>
      <c r="H7" s="25">
        <f t="shared" si="0"/>
        <v>130.14333437632291</v>
      </c>
      <c r="I7" s="26">
        <f t="shared" si="1"/>
        <v>0.14333437632291179</v>
      </c>
    </row>
    <row r="8" spans="2:9" ht="15.6" x14ac:dyDescent="0.3">
      <c r="B8" s="18">
        <v>5</v>
      </c>
      <c r="C8" s="18">
        <v>120</v>
      </c>
      <c r="D8" s="18">
        <v>151</v>
      </c>
      <c r="F8" s="20" t="s">
        <v>84</v>
      </c>
      <c r="H8" s="25">
        <f t="shared" si="0"/>
        <v>151.46173455301761</v>
      </c>
      <c r="I8" s="26">
        <f t="shared" si="1"/>
        <v>0.46173455301760669</v>
      </c>
    </row>
    <row r="9" spans="2:9" x14ac:dyDescent="0.3">
      <c r="B9" s="18">
        <v>6</v>
      </c>
      <c r="C9" s="18">
        <v>92</v>
      </c>
      <c r="D9" s="18">
        <v>131</v>
      </c>
      <c r="F9" s="22" t="s">
        <v>82</v>
      </c>
      <c r="H9" s="25">
        <f t="shared" si="0"/>
        <v>127.58512635511956</v>
      </c>
      <c r="I9" s="26">
        <f t="shared" si="1"/>
        <v>-3.4148736448804442</v>
      </c>
    </row>
    <row r="10" spans="2:9" x14ac:dyDescent="0.3">
      <c r="B10" s="18">
        <v>7</v>
      </c>
      <c r="C10" s="18">
        <v>105</v>
      </c>
      <c r="D10" s="18">
        <v>141</v>
      </c>
      <c r="F10" s="23" t="s">
        <v>89</v>
      </c>
      <c r="H10" s="25">
        <f t="shared" si="0"/>
        <v>138.67069444700081</v>
      </c>
      <c r="I10" s="26">
        <f t="shared" si="1"/>
        <v>-2.3293055529991875</v>
      </c>
    </row>
    <row r="11" spans="2:9" x14ac:dyDescent="0.3">
      <c r="B11" s="18">
        <v>8</v>
      </c>
      <c r="C11" s="18">
        <v>110</v>
      </c>
      <c r="D11" s="18">
        <v>141</v>
      </c>
      <c r="F11" s="24">
        <f>SLOPE(D4:D43,C4:C43)</f>
        <v>0.85273600706778807</v>
      </c>
      <c r="H11" s="25">
        <f t="shared" si="0"/>
        <v>142.93437448233976</v>
      </c>
      <c r="I11" s="26">
        <f t="shared" si="1"/>
        <v>1.9343744823397628</v>
      </c>
    </row>
    <row r="12" spans="2:9" x14ac:dyDescent="0.3">
      <c r="B12" s="18">
        <v>9</v>
      </c>
      <c r="C12" s="18">
        <v>98</v>
      </c>
      <c r="D12" s="18">
        <v>130</v>
      </c>
      <c r="H12" s="25">
        <f t="shared" si="0"/>
        <v>132.70154239752628</v>
      </c>
      <c r="I12" s="26">
        <f t="shared" si="1"/>
        <v>2.701542397526282</v>
      </c>
    </row>
    <row r="13" spans="2:9" ht="15.6" x14ac:dyDescent="0.3">
      <c r="B13" s="18">
        <v>10</v>
      </c>
      <c r="C13" s="18">
        <v>98</v>
      </c>
      <c r="D13" s="18">
        <v>134</v>
      </c>
      <c r="F13" s="20" t="s">
        <v>85</v>
      </c>
      <c r="H13" s="25">
        <f t="shared" si="0"/>
        <v>132.70154239752628</v>
      </c>
      <c r="I13" s="26">
        <f t="shared" si="1"/>
        <v>-1.298457602473718</v>
      </c>
    </row>
    <row r="14" spans="2:9" ht="15.6" x14ac:dyDescent="0.3">
      <c r="B14" s="18">
        <v>11</v>
      </c>
      <c r="C14" s="18">
        <v>81</v>
      </c>
      <c r="D14" s="18">
        <v>115</v>
      </c>
      <c r="F14" s="8" t="s">
        <v>86</v>
      </c>
      <c r="H14" s="25">
        <f t="shared" si="0"/>
        <v>118.20503027737389</v>
      </c>
      <c r="I14" s="26">
        <f t="shared" si="1"/>
        <v>3.2050302773738935</v>
      </c>
    </row>
    <row r="15" spans="2:9" x14ac:dyDescent="0.3">
      <c r="B15" s="18">
        <v>12</v>
      </c>
      <c r="C15" s="18">
        <v>81</v>
      </c>
      <c r="D15" s="18">
        <v>117</v>
      </c>
      <c r="F15" s="23" t="s">
        <v>88</v>
      </c>
      <c r="H15" s="25">
        <f t="shared" si="0"/>
        <v>118.20503027737389</v>
      </c>
      <c r="I15" s="26">
        <f t="shared" si="1"/>
        <v>1.2050302773738935</v>
      </c>
    </row>
    <row r="16" spans="2:9" x14ac:dyDescent="0.3">
      <c r="B16" s="18">
        <v>13</v>
      </c>
      <c r="C16" s="18">
        <v>91</v>
      </c>
      <c r="D16" s="18">
        <v>123</v>
      </c>
      <c r="F16" s="24">
        <f>CORREL(C4:C43,D4:D43)</f>
        <v>0.93907319440607118</v>
      </c>
      <c r="H16" s="25">
        <f t="shared" si="0"/>
        <v>126.73239034805177</v>
      </c>
      <c r="I16" s="26">
        <f t="shared" si="1"/>
        <v>3.7323903480517657</v>
      </c>
    </row>
    <row r="17" spans="2:9" x14ac:dyDescent="0.3">
      <c r="B17" s="18">
        <v>14</v>
      </c>
      <c r="C17" s="18">
        <v>105</v>
      </c>
      <c r="D17" s="18">
        <v>144</v>
      </c>
      <c r="G17" s="1"/>
      <c r="H17" s="25">
        <f t="shared" si="0"/>
        <v>138.67069444700081</v>
      </c>
      <c r="I17" s="26">
        <f t="shared" si="1"/>
        <v>-5.3293055529991875</v>
      </c>
    </row>
    <row r="18" spans="2:9" x14ac:dyDescent="0.3">
      <c r="B18" s="18">
        <v>15</v>
      </c>
      <c r="C18" s="18">
        <v>100</v>
      </c>
      <c r="D18" s="18">
        <v>137</v>
      </c>
      <c r="H18" s="25">
        <f t="shared" si="0"/>
        <v>134.40701441166186</v>
      </c>
      <c r="I18" s="26">
        <f t="shared" si="1"/>
        <v>-2.5929855883381379</v>
      </c>
    </row>
    <row r="19" spans="2:9" x14ac:dyDescent="0.3">
      <c r="B19" s="18">
        <v>16</v>
      </c>
      <c r="C19" s="18">
        <v>107</v>
      </c>
      <c r="D19" s="18">
        <v>140</v>
      </c>
      <c r="H19" s="25">
        <f t="shared" si="0"/>
        <v>140.37616646113639</v>
      </c>
      <c r="I19" s="26">
        <f t="shared" si="1"/>
        <v>0.37616646113639263</v>
      </c>
    </row>
    <row r="20" spans="2:9" x14ac:dyDescent="0.3">
      <c r="B20" s="18">
        <v>17</v>
      </c>
      <c r="C20" s="18">
        <v>82</v>
      </c>
      <c r="D20" s="18">
        <v>123</v>
      </c>
      <c r="H20" s="25">
        <f t="shared" si="0"/>
        <v>119.05776628444167</v>
      </c>
      <c r="I20" s="26">
        <f t="shared" si="1"/>
        <v>-3.9422337155583307</v>
      </c>
    </row>
    <row r="21" spans="2:9" x14ac:dyDescent="0.3">
      <c r="B21" s="18">
        <v>18</v>
      </c>
      <c r="C21" s="18">
        <v>84</v>
      </c>
      <c r="D21" s="18">
        <v>115</v>
      </c>
      <c r="H21" s="25">
        <f t="shared" si="0"/>
        <v>120.76323829857725</v>
      </c>
      <c r="I21" s="26">
        <f t="shared" si="1"/>
        <v>5.7632382985772495</v>
      </c>
    </row>
    <row r="22" spans="2:9" x14ac:dyDescent="0.3">
      <c r="B22" s="18">
        <v>19</v>
      </c>
      <c r="C22" s="18">
        <v>100</v>
      </c>
      <c r="D22" s="18">
        <v>134</v>
      </c>
      <c r="H22" s="25">
        <f t="shared" si="0"/>
        <v>134.40701441166186</v>
      </c>
      <c r="I22" s="26">
        <f t="shared" si="1"/>
        <v>0.40701441166186214</v>
      </c>
    </row>
    <row r="23" spans="2:9" x14ac:dyDescent="0.3">
      <c r="B23" s="18">
        <v>20</v>
      </c>
      <c r="C23" s="18">
        <v>108</v>
      </c>
      <c r="D23" s="18">
        <v>147</v>
      </c>
      <c r="H23" s="25">
        <f t="shared" si="0"/>
        <v>141.22890246820418</v>
      </c>
      <c r="I23" s="26">
        <f t="shared" si="1"/>
        <v>-5.7710975317958173</v>
      </c>
    </row>
    <row r="24" spans="2:9" x14ac:dyDescent="0.3">
      <c r="B24" s="18">
        <v>21</v>
      </c>
      <c r="C24" s="18">
        <v>116</v>
      </c>
      <c r="D24" s="18">
        <v>144</v>
      </c>
      <c r="H24" s="25">
        <f t="shared" si="0"/>
        <v>148.05079052474647</v>
      </c>
      <c r="I24" s="26">
        <f t="shared" si="1"/>
        <v>4.0507905247464748</v>
      </c>
    </row>
    <row r="25" spans="2:9" x14ac:dyDescent="0.3">
      <c r="B25" s="18">
        <v>22</v>
      </c>
      <c r="C25" s="18">
        <v>115</v>
      </c>
      <c r="D25" s="18">
        <v>144</v>
      </c>
      <c r="H25" s="25">
        <f t="shared" si="0"/>
        <v>147.19805451767868</v>
      </c>
      <c r="I25" s="26">
        <f t="shared" si="1"/>
        <v>3.1980545176786848</v>
      </c>
    </row>
    <row r="26" spans="2:9" x14ac:dyDescent="0.3">
      <c r="B26" s="18">
        <v>23</v>
      </c>
      <c r="C26" s="18">
        <v>93</v>
      </c>
      <c r="D26" s="18">
        <v>126</v>
      </c>
      <c r="H26" s="25">
        <f t="shared" si="0"/>
        <v>128.43786236218733</v>
      </c>
      <c r="I26" s="26">
        <f t="shared" si="1"/>
        <v>2.4378623621873317</v>
      </c>
    </row>
    <row r="27" spans="2:9" x14ac:dyDescent="0.3">
      <c r="B27" s="18">
        <v>24</v>
      </c>
      <c r="C27" s="18">
        <v>105</v>
      </c>
      <c r="D27" s="18">
        <v>141</v>
      </c>
      <c r="H27" s="25">
        <f t="shared" si="0"/>
        <v>138.67069444700081</v>
      </c>
      <c r="I27" s="26">
        <f t="shared" si="1"/>
        <v>-2.3293055529991875</v>
      </c>
    </row>
    <row r="28" spans="2:9" x14ac:dyDescent="0.3">
      <c r="B28" s="18">
        <v>25</v>
      </c>
      <c r="C28" s="18">
        <v>89</v>
      </c>
      <c r="D28" s="18">
        <v>124</v>
      </c>
      <c r="H28" s="25">
        <f t="shared" si="0"/>
        <v>125.02691833391619</v>
      </c>
      <c r="I28" s="26">
        <f t="shared" si="1"/>
        <v>1.0269183339161856</v>
      </c>
    </row>
    <row r="29" spans="2:9" x14ac:dyDescent="0.3">
      <c r="B29" s="18">
        <v>26</v>
      </c>
      <c r="C29" s="18">
        <v>104</v>
      </c>
      <c r="D29" s="18">
        <v>144</v>
      </c>
      <c r="H29" s="25">
        <f t="shared" si="0"/>
        <v>137.81795843993302</v>
      </c>
      <c r="I29" s="26">
        <f t="shared" si="1"/>
        <v>-6.1820415600669776</v>
      </c>
    </row>
    <row r="30" spans="2:9" x14ac:dyDescent="0.3">
      <c r="B30" s="18">
        <v>27</v>
      </c>
      <c r="C30" s="18">
        <v>108</v>
      </c>
      <c r="D30" s="18">
        <v>144</v>
      </c>
      <c r="H30" s="25">
        <f t="shared" si="0"/>
        <v>141.22890246820418</v>
      </c>
      <c r="I30" s="26">
        <f t="shared" si="1"/>
        <v>-2.7710975317958173</v>
      </c>
    </row>
    <row r="31" spans="2:9" x14ac:dyDescent="0.3">
      <c r="B31" s="18">
        <v>28</v>
      </c>
      <c r="C31" s="18">
        <v>88</v>
      </c>
      <c r="D31" s="18">
        <v>129</v>
      </c>
      <c r="H31" s="25">
        <f t="shared" si="0"/>
        <v>124.17418232684841</v>
      </c>
      <c r="I31" s="26">
        <f t="shared" si="1"/>
        <v>-4.8258176731515903</v>
      </c>
    </row>
    <row r="32" spans="2:9" x14ac:dyDescent="0.3">
      <c r="B32" s="18">
        <v>29</v>
      </c>
      <c r="C32" s="18">
        <v>109</v>
      </c>
      <c r="D32" s="18">
        <v>137</v>
      </c>
      <c r="H32" s="25">
        <f t="shared" si="0"/>
        <v>142.08163847527197</v>
      </c>
      <c r="I32" s="26">
        <f t="shared" si="1"/>
        <v>5.0816384752719728</v>
      </c>
    </row>
    <row r="33" spans="2:9" x14ac:dyDescent="0.3">
      <c r="B33" s="18">
        <v>30</v>
      </c>
      <c r="C33" s="18">
        <v>112</v>
      </c>
      <c r="D33" s="18">
        <v>144</v>
      </c>
      <c r="H33" s="25">
        <f t="shared" si="0"/>
        <v>144.63984649647531</v>
      </c>
      <c r="I33" s="26">
        <f t="shared" si="1"/>
        <v>0.63984649647531455</v>
      </c>
    </row>
    <row r="34" spans="2:9" x14ac:dyDescent="0.3">
      <c r="B34" s="18">
        <v>31</v>
      </c>
      <c r="C34" s="18">
        <v>96</v>
      </c>
      <c r="D34" s="18">
        <v>132</v>
      </c>
      <c r="H34" s="25">
        <f t="shared" si="0"/>
        <v>130.9960703833907</v>
      </c>
      <c r="I34" s="26">
        <f t="shared" si="1"/>
        <v>-1.0039296166092981</v>
      </c>
    </row>
    <row r="35" spans="2:9" x14ac:dyDescent="0.3">
      <c r="B35" s="18">
        <v>32</v>
      </c>
      <c r="C35" s="18">
        <v>89</v>
      </c>
      <c r="D35" s="18">
        <v>125</v>
      </c>
      <c r="H35" s="25">
        <f t="shared" si="0"/>
        <v>125.02691833391619</v>
      </c>
      <c r="I35" s="26">
        <f t="shared" si="1"/>
        <v>2.6918333916185588E-2</v>
      </c>
    </row>
    <row r="36" spans="2:9" x14ac:dyDescent="0.3">
      <c r="B36" s="18">
        <v>33</v>
      </c>
      <c r="C36" s="18">
        <v>93</v>
      </c>
      <c r="D36" s="18">
        <v>126</v>
      </c>
      <c r="H36" s="25">
        <f t="shared" si="0"/>
        <v>128.43786236218733</v>
      </c>
      <c r="I36" s="26">
        <f t="shared" si="1"/>
        <v>2.4378623621873317</v>
      </c>
    </row>
    <row r="37" spans="2:9" x14ac:dyDescent="0.3">
      <c r="B37" s="18">
        <v>34</v>
      </c>
      <c r="C37" s="18">
        <v>114</v>
      </c>
      <c r="D37" s="18">
        <v>140</v>
      </c>
      <c r="H37" s="25">
        <f t="shared" si="0"/>
        <v>146.34531851061089</v>
      </c>
      <c r="I37" s="26">
        <f t="shared" si="1"/>
        <v>6.3453185106108947</v>
      </c>
    </row>
    <row r="38" spans="2:9" x14ac:dyDescent="0.3">
      <c r="B38" s="18">
        <v>35</v>
      </c>
      <c r="C38" s="18">
        <v>81</v>
      </c>
      <c r="D38" s="18">
        <v>120</v>
      </c>
      <c r="H38" s="25">
        <f t="shared" si="0"/>
        <v>118.20503027737389</v>
      </c>
      <c r="I38" s="26">
        <f t="shared" si="1"/>
        <v>-1.7949697226261065</v>
      </c>
    </row>
    <row r="39" spans="2:9" x14ac:dyDescent="0.3">
      <c r="B39" s="18">
        <v>36</v>
      </c>
      <c r="C39" s="18">
        <v>84</v>
      </c>
      <c r="D39" s="18">
        <v>118</v>
      </c>
      <c r="H39" s="25">
        <f t="shared" si="0"/>
        <v>120.76323829857725</v>
      </c>
      <c r="I39" s="26">
        <f t="shared" si="1"/>
        <v>2.7632382985772495</v>
      </c>
    </row>
    <row r="40" spans="2:9" x14ac:dyDescent="0.3">
      <c r="B40" s="18">
        <v>37</v>
      </c>
      <c r="C40" s="18">
        <v>88</v>
      </c>
      <c r="D40" s="18">
        <v>119</v>
      </c>
      <c r="H40" s="25">
        <f t="shared" si="0"/>
        <v>124.17418232684841</v>
      </c>
      <c r="I40" s="26">
        <f t="shared" si="1"/>
        <v>5.1741823268484097</v>
      </c>
    </row>
    <row r="41" spans="2:9" x14ac:dyDescent="0.3">
      <c r="B41" s="18">
        <v>38</v>
      </c>
      <c r="C41" s="18">
        <v>96</v>
      </c>
      <c r="D41" s="18">
        <v>131</v>
      </c>
      <c r="H41" s="25">
        <f t="shared" si="0"/>
        <v>130.9960703833907</v>
      </c>
      <c r="I41" s="26">
        <f t="shared" si="1"/>
        <v>-3.9296166092981366E-3</v>
      </c>
    </row>
    <row r="42" spans="2:9" x14ac:dyDescent="0.3">
      <c r="B42" s="18">
        <v>39</v>
      </c>
      <c r="C42" s="18">
        <v>82</v>
      </c>
      <c r="D42" s="18">
        <v>127</v>
      </c>
      <c r="H42" s="25">
        <f t="shared" si="0"/>
        <v>119.05776628444167</v>
      </c>
      <c r="I42" s="26">
        <f t="shared" si="1"/>
        <v>-7.9422337155583307</v>
      </c>
    </row>
    <row r="43" spans="2:9" x14ac:dyDescent="0.3">
      <c r="B43" s="18">
        <v>40</v>
      </c>
      <c r="C43" s="18">
        <v>114</v>
      </c>
      <c r="D43" s="18">
        <v>150</v>
      </c>
      <c r="H43" s="25">
        <f t="shared" si="0"/>
        <v>146.34531851061089</v>
      </c>
      <c r="I43" s="26">
        <f t="shared" si="1"/>
        <v>-3.6546814893891053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1469-B4EC-452F-8156-271D18691500}">
  <dimension ref="A1:I64"/>
  <sheetViews>
    <sheetView topLeftCell="G22" workbookViewId="0">
      <selection activeCell="Z11" sqref="Z11"/>
    </sheetView>
  </sheetViews>
  <sheetFormatPr defaultRowHeight="13.8" x14ac:dyDescent="0.3"/>
  <cols>
    <col min="1" max="1" width="16.44140625" style="12" bestFit="1" customWidth="1"/>
    <col min="2" max="2" width="12" style="12" bestFit="1" customWidth="1"/>
    <col min="3" max="3" width="13.21875" style="12" bestFit="1" customWidth="1"/>
    <col min="4" max="4" width="12" style="12" bestFit="1" customWidth="1"/>
    <col min="5" max="5" width="17.88671875" style="12" bestFit="1" customWidth="1"/>
    <col min="6" max="6" width="12.21875" style="12" bestFit="1" customWidth="1"/>
    <col min="7" max="9" width="12" style="12" bestFit="1" customWidth="1"/>
    <col min="10" max="16384" width="8.88671875" style="12"/>
  </cols>
  <sheetData>
    <row r="1" spans="1:9" x14ac:dyDescent="0.3">
      <c r="A1" s="12" t="s">
        <v>42</v>
      </c>
    </row>
    <row r="2" spans="1:9" ht="14.4" thickBot="1" x14ac:dyDescent="0.35"/>
    <row r="3" spans="1:9" x14ac:dyDescent="0.3">
      <c r="A3" s="13" t="s">
        <v>43</v>
      </c>
      <c r="B3" s="13"/>
    </row>
    <row r="4" spans="1:9" x14ac:dyDescent="0.3">
      <c r="A4" s="14" t="s">
        <v>44</v>
      </c>
      <c r="B4" s="14">
        <v>0.93907319440607129</v>
      </c>
    </row>
    <row r="5" spans="1:9" x14ac:dyDescent="0.3">
      <c r="A5" s="14" t="s">
        <v>45</v>
      </c>
      <c r="B5" s="14">
        <v>0.88185846445202298</v>
      </c>
    </row>
    <row r="6" spans="1:9" x14ac:dyDescent="0.3">
      <c r="A6" s="14" t="s">
        <v>46</v>
      </c>
      <c r="B6" s="14">
        <v>0.8787494766744447</v>
      </c>
    </row>
    <row r="7" spans="1:9" x14ac:dyDescent="0.3">
      <c r="A7" s="14" t="s">
        <v>47</v>
      </c>
      <c r="B7" s="14">
        <v>3.7320591157631702</v>
      </c>
    </row>
    <row r="8" spans="1:9" ht="14.4" thickBot="1" x14ac:dyDescent="0.35">
      <c r="A8" s="15" t="s">
        <v>48</v>
      </c>
      <c r="B8" s="15">
        <v>40</v>
      </c>
    </row>
    <row r="10" spans="1:9" ht="14.4" thickBot="1" x14ac:dyDescent="0.35">
      <c r="A10" s="12" t="s">
        <v>49</v>
      </c>
    </row>
    <row r="11" spans="1:9" x14ac:dyDescent="0.3">
      <c r="A11" s="16"/>
      <c r="B11" s="16" t="s">
        <v>54</v>
      </c>
      <c r="C11" s="16" t="s">
        <v>55</v>
      </c>
      <c r="D11" s="16" t="s">
        <v>56</v>
      </c>
      <c r="E11" s="16" t="s">
        <v>57</v>
      </c>
      <c r="F11" s="16" t="s">
        <v>58</v>
      </c>
    </row>
    <row r="12" spans="1:9" x14ac:dyDescent="0.3">
      <c r="A12" s="14" t="s">
        <v>50</v>
      </c>
      <c r="B12" s="14">
        <v>1</v>
      </c>
      <c r="C12" s="14">
        <v>3950.7259207450629</v>
      </c>
      <c r="D12" s="14">
        <v>3950.7259207450629</v>
      </c>
      <c r="E12" s="14">
        <v>283.64809627489802</v>
      </c>
      <c r="F12" s="14">
        <v>3.2411440328308847E-19</v>
      </c>
    </row>
    <row r="13" spans="1:9" x14ac:dyDescent="0.3">
      <c r="A13" s="14" t="s">
        <v>51</v>
      </c>
      <c r="B13" s="14">
        <v>38</v>
      </c>
      <c r="C13" s="14">
        <v>529.27407925493708</v>
      </c>
      <c r="D13" s="14">
        <v>13.928265243550976</v>
      </c>
      <c r="E13" s="14"/>
      <c r="F13" s="14"/>
    </row>
    <row r="14" spans="1:9" ht="14.4" thickBot="1" x14ac:dyDescent="0.35">
      <c r="A14" s="15" t="s">
        <v>52</v>
      </c>
      <c r="B14" s="15">
        <v>39</v>
      </c>
      <c r="C14" s="15">
        <v>4480</v>
      </c>
      <c r="D14" s="15"/>
      <c r="E14" s="15"/>
      <c r="F14" s="15"/>
    </row>
    <row r="15" spans="1:9" ht="14.4" thickBot="1" x14ac:dyDescent="0.35"/>
    <row r="16" spans="1:9" x14ac:dyDescent="0.3">
      <c r="A16" s="16"/>
      <c r="B16" s="16" t="s">
        <v>59</v>
      </c>
      <c r="C16" s="16" t="s">
        <v>47</v>
      </c>
      <c r="D16" s="16" t="s">
        <v>60</v>
      </c>
      <c r="E16" s="16" t="s">
        <v>61</v>
      </c>
      <c r="F16" s="16" t="s">
        <v>62</v>
      </c>
      <c r="G16" s="16" t="s">
        <v>63</v>
      </c>
      <c r="H16" s="16" t="s">
        <v>64</v>
      </c>
      <c r="I16" s="16" t="s">
        <v>65</v>
      </c>
    </row>
    <row r="17" spans="1:9" x14ac:dyDescent="0.3">
      <c r="A17" s="14" t="s">
        <v>53</v>
      </c>
      <c r="B17" s="14">
        <v>49.133413704882969</v>
      </c>
      <c r="C17" s="14">
        <v>5.0144934710171221</v>
      </c>
      <c r="D17" s="14">
        <v>9.7982805220238767</v>
      </c>
      <c r="E17" s="14">
        <v>5.9966948004593457E-12</v>
      </c>
      <c r="F17" s="14">
        <v>38.982102387181229</v>
      </c>
      <c r="G17" s="14">
        <v>59.284725022584709</v>
      </c>
      <c r="H17" s="14">
        <v>38.982102387181229</v>
      </c>
      <c r="I17" s="14">
        <v>59.284725022584709</v>
      </c>
    </row>
    <row r="18" spans="1:9" ht="14.4" thickBot="1" x14ac:dyDescent="0.35">
      <c r="A18" s="15" t="s">
        <v>66</v>
      </c>
      <c r="B18" s="15">
        <v>0.85273600706778885</v>
      </c>
      <c r="C18" s="15">
        <v>5.0631951312077837E-2</v>
      </c>
      <c r="D18" s="15">
        <v>16.841855487887855</v>
      </c>
      <c r="E18" s="15">
        <v>3.2411440328308154E-19</v>
      </c>
      <c r="F18" s="15">
        <v>0.75023698032414343</v>
      </c>
      <c r="G18" s="15">
        <v>0.95523503381143426</v>
      </c>
      <c r="H18" s="15">
        <v>0.75023698032414343</v>
      </c>
      <c r="I18" s="15">
        <v>0.95523503381143426</v>
      </c>
    </row>
    <row r="22" spans="1:9" x14ac:dyDescent="0.3">
      <c r="A22" s="12" t="s">
        <v>67</v>
      </c>
      <c r="E22" s="12" t="s">
        <v>71</v>
      </c>
    </row>
    <row r="23" spans="1:9" ht="14.4" thickBot="1" x14ac:dyDescent="0.35"/>
    <row r="24" spans="1:9" x14ac:dyDescent="0.3">
      <c r="A24" s="16" t="s">
        <v>68</v>
      </c>
      <c r="B24" s="16" t="s">
        <v>69</v>
      </c>
      <c r="C24" s="16" t="s">
        <v>70</v>
      </c>
      <c r="E24" s="16" t="s">
        <v>72</v>
      </c>
      <c r="F24" s="16" t="s">
        <v>73</v>
      </c>
    </row>
    <row r="25" spans="1:9" x14ac:dyDescent="0.3">
      <c r="A25" s="14">
        <v>1</v>
      </c>
      <c r="B25" s="14">
        <v>150.60899854594985</v>
      </c>
      <c r="C25" s="14">
        <v>3.391001454050155</v>
      </c>
      <c r="E25" s="14">
        <v>1.25</v>
      </c>
      <c r="F25" s="14">
        <v>115</v>
      </c>
    </row>
    <row r="26" spans="1:9" x14ac:dyDescent="0.3">
      <c r="A26" s="14">
        <v>2</v>
      </c>
      <c r="B26" s="14">
        <v>121.61597430564503</v>
      </c>
      <c r="C26" s="14">
        <v>1.3840256943549747</v>
      </c>
      <c r="E26" s="14">
        <v>3.75</v>
      </c>
      <c r="F26" s="14">
        <v>115</v>
      </c>
    </row>
    <row r="27" spans="1:9" x14ac:dyDescent="0.3">
      <c r="A27" s="14">
        <v>3</v>
      </c>
      <c r="B27" s="14">
        <v>131.84880639045849</v>
      </c>
      <c r="C27" s="14">
        <v>-6.8488063904584919</v>
      </c>
      <c r="E27" s="14">
        <v>6.25</v>
      </c>
      <c r="F27" s="14">
        <v>117</v>
      </c>
    </row>
    <row r="28" spans="1:9" x14ac:dyDescent="0.3">
      <c r="A28" s="14">
        <v>4</v>
      </c>
      <c r="B28" s="14">
        <v>130.14333437632291</v>
      </c>
      <c r="C28" s="14">
        <v>-0.14333437632291179</v>
      </c>
      <c r="E28" s="14">
        <v>8.75</v>
      </c>
      <c r="F28" s="14">
        <v>118</v>
      </c>
    </row>
    <row r="29" spans="1:9" x14ac:dyDescent="0.3">
      <c r="A29" s="14">
        <v>5</v>
      </c>
      <c r="B29" s="14">
        <v>151.46173455301764</v>
      </c>
      <c r="C29" s="14">
        <v>-0.46173455301763511</v>
      </c>
      <c r="E29" s="14">
        <v>11.25</v>
      </c>
      <c r="F29" s="14">
        <v>119</v>
      </c>
    </row>
    <row r="30" spans="1:9" x14ac:dyDescent="0.3">
      <c r="A30" s="14">
        <v>6</v>
      </c>
      <c r="B30" s="14">
        <v>127.58512635511954</v>
      </c>
      <c r="C30" s="14">
        <v>3.4148736448804584</v>
      </c>
      <c r="E30" s="14">
        <v>13.75</v>
      </c>
      <c r="F30" s="14">
        <v>120</v>
      </c>
    </row>
    <row r="31" spans="1:9" x14ac:dyDescent="0.3">
      <c r="A31" s="14">
        <v>7</v>
      </c>
      <c r="B31" s="14">
        <v>138.67069444700081</v>
      </c>
      <c r="C31" s="14">
        <v>2.3293055529991875</v>
      </c>
      <c r="E31" s="14">
        <v>16.25</v>
      </c>
      <c r="F31" s="14">
        <v>123</v>
      </c>
    </row>
    <row r="32" spans="1:9" x14ac:dyDescent="0.3">
      <c r="A32" s="14">
        <v>8</v>
      </c>
      <c r="B32" s="14">
        <v>142.93437448233976</v>
      </c>
      <c r="C32" s="14">
        <v>-1.9343744823397628</v>
      </c>
      <c r="E32" s="14">
        <v>18.75</v>
      </c>
      <c r="F32" s="14">
        <v>123</v>
      </c>
    </row>
    <row r="33" spans="1:6" x14ac:dyDescent="0.3">
      <c r="A33" s="14">
        <v>9</v>
      </c>
      <c r="B33" s="14">
        <v>132.70154239752628</v>
      </c>
      <c r="C33" s="14">
        <v>-2.701542397526282</v>
      </c>
      <c r="E33" s="14">
        <v>21.25</v>
      </c>
      <c r="F33" s="14">
        <v>123</v>
      </c>
    </row>
    <row r="34" spans="1:6" x14ac:dyDescent="0.3">
      <c r="A34" s="14">
        <v>10</v>
      </c>
      <c r="B34" s="14">
        <v>132.70154239752628</v>
      </c>
      <c r="C34" s="14">
        <v>1.298457602473718</v>
      </c>
      <c r="E34" s="14">
        <v>23.75</v>
      </c>
      <c r="F34" s="14">
        <v>124</v>
      </c>
    </row>
    <row r="35" spans="1:6" x14ac:dyDescent="0.3">
      <c r="A35" s="14">
        <v>11</v>
      </c>
      <c r="B35" s="14">
        <v>118.20503027737387</v>
      </c>
      <c r="C35" s="14">
        <v>-3.205030277373865</v>
      </c>
      <c r="E35" s="14">
        <v>26.25</v>
      </c>
      <c r="F35" s="14">
        <v>125</v>
      </c>
    </row>
    <row r="36" spans="1:6" x14ac:dyDescent="0.3">
      <c r="A36" s="14">
        <v>12</v>
      </c>
      <c r="B36" s="14">
        <v>118.20503027737387</v>
      </c>
      <c r="C36" s="14">
        <v>-1.205030277373865</v>
      </c>
      <c r="E36" s="14">
        <v>28.75</v>
      </c>
      <c r="F36" s="14">
        <v>125</v>
      </c>
    </row>
    <row r="37" spans="1:6" x14ac:dyDescent="0.3">
      <c r="A37" s="14">
        <v>13</v>
      </c>
      <c r="B37" s="14">
        <v>126.73239034805175</v>
      </c>
      <c r="C37" s="14">
        <v>-3.7323903480517515</v>
      </c>
      <c r="E37" s="14">
        <v>31.25</v>
      </c>
      <c r="F37" s="14">
        <v>126</v>
      </c>
    </row>
    <row r="38" spans="1:6" x14ac:dyDescent="0.3">
      <c r="A38" s="14">
        <v>14</v>
      </c>
      <c r="B38" s="14">
        <v>138.67069444700081</v>
      </c>
      <c r="C38" s="14">
        <v>5.3293055529991875</v>
      </c>
      <c r="E38" s="14">
        <v>33.75</v>
      </c>
      <c r="F38" s="14">
        <v>126</v>
      </c>
    </row>
    <row r="39" spans="1:6" x14ac:dyDescent="0.3">
      <c r="A39" s="14">
        <v>15</v>
      </c>
      <c r="B39" s="14">
        <v>134.40701441166186</v>
      </c>
      <c r="C39" s="14">
        <v>2.5929855883381379</v>
      </c>
      <c r="E39" s="14">
        <v>36.25</v>
      </c>
      <c r="F39" s="14">
        <v>127</v>
      </c>
    </row>
    <row r="40" spans="1:6" x14ac:dyDescent="0.3">
      <c r="A40" s="14">
        <v>16</v>
      </c>
      <c r="B40" s="14">
        <v>140.37616646113639</v>
      </c>
      <c r="C40" s="14">
        <v>-0.37616646113639263</v>
      </c>
      <c r="E40" s="14">
        <v>38.75</v>
      </c>
      <c r="F40" s="14">
        <v>129</v>
      </c>
    </row>
    <row r="41" spans="1:6" x14ac:dyDescent="0.3">
      <c r="A41" s="14">
        <v>17</v>
      </c>
      <c r="B41" s="14">
        <v>119.05776628444166</v>
      </c>
      <c r="C41" s="14">
        <v>3.9422337155583449</v>
      </c>
      <c r="E41" s="14">
        <v>41.25</v>
      </c>
      <c r="F41" s="14">
        <v>130</v>
      </c>
    </row>
    <row r="42" spans="1:6" x14ac:dyDescent="0.3">
      <c r="A42" s="14">
        <v>18</v>
      </c>
      <c r="B42" s="14">
        <v>120.76323829857724</v>
      </c>
      <c r="C42" s="14">
        <v>-5.7632382985772352</v>
      </c>
      <c r="E42" s="14">
        <v>43.75</v>
      </c>
      <c r="F42" s="14">
        <v>130</v>
      </c>
    </row>
    <row r="43" spans="1:6" x14ac:dyDescent="0.3">
      <c r="A43" s="14">
        <v>19</v>
      </c>
      <c r="B43" s="14">
        <v>134.40701441166186</v>
      </c>
      <c r="C43" s="14">
        <v>-0.40701441166186214</v>
      </c>
      <c r="E43" s="14">
        <v>46.25</v>
      </c>
      <c r="F43" s="14">
        <v>131</v>
      </c>
    </row>
    <row r="44" spans="1:6" x14ac:dyDescent="0.3">
      <c r="A44" s="14">
        <v>20</v>
      </c>
      <c r="B44" s="14">
        <v>141.22890246820418</v>
      </c>
      <c r="C44" s="14">
        <v>5.7710975317958173</v>
      </c>
      <c r="E44" s="14">
        <v>48.75</v>
      </c>
      <c r="F44" s="14">
        <v>131</v>
      </c>
    </row>
    <row r="45" spans="1:6" x14ac:dyDescent="0.3">
      <c r="A45" s="14">
        <v>21</v>
      </c>
      <c r="B45" s="14">
        <v>148.05079052474647</v>
      </c>
      <c r="C45" s="14">
        <v>-4.0507905247464748</v>
      </c>
      <c r="E45" s="14">
        <v>51.25</v>
      </c>
      <c r="F45" s="14">
        <v>132</v>
      </c>
    </row>
    <row r="46" spans="1:6" x14ac:dyDescent="0.3">
      <c r="A46" s="14">
        <v>22</v>
      </c>
      <c r="B46" s="14">
        <v>147.19805451767868</v>
      </c>
      <c r="C46" s="14">
        <v>-3.1980545176786848</v>
      </c>
      <c r="E46" s="14">
        <v>53.75</v>
      </c>
      <c r="F46" s="14">
        <v>134</v>
      </c>
    </row>
    <row r="47" spans="1:6" x14ac:dyDescent="0.3">
      <c r="A47" s="14">
        <v>23</v>
      </c>
      <c r="B47" s="14">
        <v>128.43786236218733</v>
      </c>
      <c r="C47" s="14">
        <v>-2.4378623621873317</v>
      </c>
      <c r="E47" s="14">
        <v>56.25</v>
      </c>
      <c r="F47" s="14">
        <v>134</v>
      </c>
    </row>
    <row r="48" spans="1:6" x14ac:dyDescent="0.3">
      <c r="A48" s="14">
        <v>24</v>
      </c>
      <c r="B48" s="14">
        <v>138.67069444700081</v>
      </c>
      <c r="C48" s="14">
        <v>2.3293055529991875</v>
      </c>
      <c r="E48" s="14">
        <v>58.75</v>
      </c>
      <c r="F48" s="14">
        <v>137</v>
      </c>
    </row>
    <row r="49" spans="1:6" x14ac:dyDescent="0.3">
      <c r="A49" s="14">
        <v>25</v>
      </c>
      <c r="B49" s="14">
        <v>125.02691833391617</v>
      </c>
      <c r="C49" s="14">
        <v>-1.0269183339161714</v>
      </c>
      <c r="E49" s="14">
        <v>61.25</v>
      </c>
      <c r="F49" s="14">
        <v>137</v>
      </c>
    </row>
    <row r="50" spans="1:6" x14ac:dyDescent="0.3">
      <c r="A50" s="14">
        <v>26</v>
      </c>
      <c r="B50" s="14">
        <v>137.81795843993302</v>
      </c>
      <c r="C50" s="14">
        <v>6.1820415600669776</v>
      </c>
      <c r="E50" s="14">
        <v>63.75</v>
      </c>
      <c r="F50" s="14">
        <v>140</v>
      </c>
    </row>
    <row r="51" spans="1:6" x14ac:dyDescent="0.3">
      <c r="A51" s="14">
        <v>27</v>
      </c>
      <c r="B51" s="14">
        <v>141.22890246820418</v>
      </c>
      <c r="C51" s="14">
        <v>2.7710975317958173</v>
      </c>
      <c r="E51" s="14">
        <v>66.25</v>
      </c>
      <c r="F51" s="14">
        <v>140</v>
      </c>
    </row>
    <row r="52" spans="1:6" x14ac:dyDescent="0.3">
      <c r="A52" s="14">
        <v>28</v>
      </c>
      <c r="B52" s="14">
        <v>124.17418232684838</v>
      </c>
      <c r="C52" s="14">
        <v>4.8258176731516187</v>
      </c>
      <c r="E52" s="14">
        <v>68.75</v>
      </c>
      <c r="F52" s="14">
        <v>141</v>
      </c>
    </row>
    <row r="53" spans="1:6" x14ac:dyDescent="0.3">
      <c r="A53" s="14">
        <v>29</v>
      </c>
      <c r="B53" s="14">
        <v>142.08163847527197</v>
      </c>
      <c r="C53" s="14">
        <v>-5.0816384752719728</v>
      </c>
      <c r="E53" s="14">
        <v>71.25</v>
      </c>
      <c r="F53" s="14">
        <v>141</v>
      </c>
    </row>
    <row r="54" spans="1:6" x14ac:dyDescent="0.3">
      <c r="A54" s="14">
        <v>30</v>
      </c>
      <c r="B54" s="14">
        <v>144.63984649647531</v>
      </c>
      <c r="C54" s="14">
        <v>-0.63984649647531455</v>
      </c>
      <c r="E54" s="14">
        <v>73.75</v>
      </c>
      <c r="F54" s="14">
        <v>141</v>
      </c>
    </row>
    <row r="55" spans="1:6" x14ac:dyDescent="0.3">
      <c r="A55" s="14">
        <v>31</v>
      </c>
      <c r="B55" s="14">
        <v>130.9960703833907</v>
      </c>
      <c r="C55" s="14">
        <v>1.0039296166092981</v>
      </c>
      <c r="E55" s="14">
        <v>76.25</v>
      </c>
      <c r="F55" s="14">
        <v>144</v>
      </c>
    </row>
    <row r="56" spans="1:6" x14ac:dyDescent="0.3">
      <c r="A56" s="14">
        <v>32</v>
      </c>
      <c r="B56" s="14">
        <v>125.02691833391617</v>
      </c>
      <c r="C56" s="14">
        <v>-2.6918333916171377E-2</v>
      </c>
      <c r="E56" s="14">
        <v>78.75</v>
      </c>
      <c r="F56" s="14">
        <v>144</v>
      </c>
    </row>
    <row r="57" spans="1:6" x14ac:dyDescent="0.3">
      <c r="A57" s="14">
        <v>33</v>
      </c>
      <c r="B57" s="14">
        <v>128.43786236218733</v>
      </c>
      <c r="C57" s="14">
        <v>-2.4378623621873317</v>
      </c>
      <c r="E57" s="14">
        <v>81.25</v>
      </c>
      <c r="F57" s="14">
        <v>144</v>
      </c>
    </row>
    <row r="58" spans="1:6" x14ac:dyDescent="0.3">
      <c r="A58" s="14">
        <v>34</v>
      </c>
      <c r="B58" s="14">
        <v>146.34531851061089</v>
      </c>
      <c r="C58" s="14">
        <v>-6.3453185106108947</v>
      </c>
      <c r="E58" s="14">
        <v>83.75</v>
      </c>
      <c r="F58" s="14">
        <v>144</v>
      </c>
    </row>
    <row r="59" spans="1:6" x14ac:dyDescent="0.3">
      <c r="A59" s="14">
        <v>35</v>
      </c>
      <c r="B59" s="14">
        <v>118.20503027737387</v>
      </c>
      <c r="C59" s="14">
        <v>1.794969722626135</v>
      </c>
      <c r="E59" s="14">
        <v>86.25</v>
      </c>
      <c r="F59" s="14">
        <v>144</v>
      </c>
    </row>
    <row r="60" spans="1:6" x14ac:dyDescent="0.3">
      <c r="A60" s="14">
        <v>36</v>
      </c>
      <c r="B60" s="14">
        <v>120.76323829857724</v>
      </c>
      <c r="C60" s="14">
        <v>-2.7632382985772352</v>
      </c>
      <c r="E60" s="14">
        <v>88.75</v>
      </c>
      <c r="F60" s="14">
        <v>144</v>
      </c>
    </row>
    <row r="61" spans="1:6" x14ac:dyDescent="0.3">
      <c r="A61" s="14">
        <v>37</v>
      </c>
      <c r="B61" s="14">
        <v>124.17418232684838</v>
      </c>
      <c r="C61" s="14">
        <v>-5.1741823268483813</v>
      </c>
      <c r="E61" s="14">
        <v>91.25</v>
      </c>
      <c r="F61" s="14">
        <v>147</v>
      </c>
    </row>
    <row r="62" spans="1:6" x14ac:dyDescent="0.3">
      <c r="A62" s="14">
        <v>38</v>
      </c>
      <c r="B62" s="14">
        <v>130.9960703833907</v>
      </c>
      <c r="C62" s="14">
        <v>3.9296166092981366E-3</v>
      </c>
      <c r="E62" s="14">
        <v>93.75</v>
      </c>
      <c r="F62" s="14">
        <v>150</v>
      </c>
    </row>
    <row r="63" spans="1:6" x14ac:dyDescent="0.3">
      <c r="A63" s="14">
        <v>39</v>
      </c>
      <c r="B63" s="14">
        <v>119.05776628444166</v>
      </c>
      <c r="C63" s="14">
        <v>7.9422337155583449</v>
      </c>
      <c r="E63" s="14">
        <v>96.25</v>
      </c>
      <c r="F63" s="14">
        <v>151</v>
      </c>
    </row>
    <row r="64" spans="1:6" ht="14.4" thickBot="1" x14ac:dyDescent="0.35">
      <c r="A64" s="15">
        <v>40</v>
      </c>
      <c r="B64" s="15">
        <v>146.34531851061089</v>
      </c>
      <c r="C64" s="15">
        <v>3.6546814893891053</v>
      </c>
      <c r="E64" s="15">
        <v>98.75</v>
      </c>
      <c r="F64" s="15">
        <v>154</v>
      </c>
    </row>
  </sheetData>
  <sortState xmlns:xlrd2="http://schemas.microsoft.com/office/spreadsheetml/2017/richdata2" ref="F25:F64">
    <sortCondition ref="F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Mathematics</vt:lpstr>
      <vt:lpstr>Excel_LR_Formulas</vt:lpstr>
      <vt:lpstr>Excel_LR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SARA-PC</dc:creator>
  <cp:lastModifiedBy>SARA-PC</cp:lastModifiedBy>
  <dcterms:created xsi:type="dcterms:W3CDTF">2020-01-26T03:09:41Z</dcterms:created>
  <dcterms:modified xsi:type="dcterms:W3CDTF">2020-05-16T07:00:42Z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5438dd53-7636-4791-9c75-113e31c9e882</vt:lpwstr>
  </property>
</Properties>
</file>