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sanchez/Documents/Finance/Carlos Clerical Books/"/>
    </mc:Choice>
  </mc:AlternateContent>
  <bookViews>
    <workbookView xWindow="0" yWindow="460" windowWidth="24960" windowHeight="14740" tabRatio="500" activeTab="2"/>
  </bookViews>
  <sheets>
    <sheet name="Categorías" sheetId="10" r:id="rId1"/>
    <sheet name="Conceptos" sheetId="1" r:id="rId2"/>
    <sheet name="Movimientos" sheetId="2" r:id="rId3"/>
    <sheet name="Vista Banco" sheetId="11" r:id="rId4"/>
    <sheet name="Vista Caja" sheetId="12" r:id="rId5"/>
    <sheet name="Vista Balance" sheetId="9" r:id="rId6"/>
  </sheets>
  <definedNames>
    <definedName name="_xlnm._FilterDatabase" localSheetId="0" hidden="1">Categorías!$A$2:$C$2</definedName>
    <definedName name="_xlnm._FilterDatabase" localSheetId="1" hidden="1">Conceptos!$A$2:$B$2</definedName>
    <definedName name="_xlnm._FilterDatabase" localSheetId="2" hidden="1">Movimientos!$A$2:$J$2</definedName>
    <definedName name="Conceptos_Descripcion_Codigo">Conceptos!$A:$B</definedName>
  </definedNames>
  <calcPr calcId="150000" concurrentCalc="0"/>
  <pivotCaches>
    <pivotCache cacheId="1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4" i="2"/>
  <c r="C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  <c r="O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</calcChain>
</file>

<file path=xl/comments1.xml><?xml version="1.0" encoding="utf-8"?>
<comments xmlns="http://schemas.openxmlformats.org/spreadsheetml/2006/main">
  <authors>
    <author>Carlos HP</author>
  </authors>
  <commentList>
    <comment ref="B22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Ordinarias, dominicales y parroquiales</t>
        </r>
      </text>
    </comment>
    <comment ref="B25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Solo de propiedades arrendadas con contratos. En los demás casos, entregar recibo de donativa</t>
        </r>
      </text>
    </comment>
    <comment ref="B27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Debe coincidir con el extracto del banco</t>
        </r>
      </text>
    </comment>
  </commentList>
</comments>
</file>

<file path=xl/sharedStrings.xml><?xml version="1.0" encoding="utf-8"?>
<sst xmlns="http://schemas.openxmlformats.org/spreadsheetml/2006/main" count="285" uniqueCount="137">
  <si>
    <t>Muebles</t>
  </si>
  <si>
    <t>Imagen</t>
  </si>
  <si>
    <t>Vaso sagrado</t>
  </si>
  <si>
    <t>Equipo de sonido</t>
  </si>
  <si>
    <t>Tasas sacramentales y otros diócesis</t>
  </si>
  <si>
    <t>Colaboración parroquial FSC</t>
  </si>
  <si>
    <t>Material para el culto</t>
  </si>
  <si>
    <t>Capilla y culto</t>
  </si>
  <si>
    <t>Obra apostólica</t>
  </si>
  <si>
    <t>Catecismo</t>
  </si>
  <si>
    <t>Campamento</t>
  </si>
  <si>
    <t>Fiesta</t>
  </si>
  <si>
    <t>Atención asistencial</t>
  </si>
  <si>
    <t>Otras actividades pastorales</t>
  </si>
  <si>
    <t>Alquiler</t>
  </si>
  <si>
    <t>Reparación ordinaria</t>
  </si>
  <si>
    <t>Útiles limpieza</t>
  </si>
  <si>
    <t>Reparación extraordinaria</t>
  </si>
  <si>
    <t>Prima seguro</t>
  </si>
  <si>
    <t>Agua</t>
  </si>
  <si>
    <t>Electricidad</t>
  </si>
  <si>
    <t>Combustible</t>
  </si>
  <si>
    <t>Material oficina</t>
  </si>
  <si>
    <t>Impresos</t>
  </si>
  <si>
    <t>Correo postal</t>
  </si>
  <si>
    <t>Teléfono y ADSL</t>
  </si>
  <si>
    <t>Desplazamiento y gastos de viaje</t>
  </si>
  <si>
    <t>Boletín</t>
  </si>
  <si>
    <t>Publicación</t>
  </si>
  <si>
    <t>Calendarios</t>
  </si>
  <si>
    <t>Lotería</t>
  </si>
  <si>
    <t>Rifa</t>
  </si>
  <si>
    <t>Tributo del estado</t>
  </si>
  <si>
    <t>Tributo local</t>
  </si>
  <si>
    <t>Honorarios sacerdote</t>
  </si>
  <si>
    <t>Estipendios Misas</t>
  </si>
  <si>
    <t>Honorarios personal seglar</t>
  </si>
  <si>
    <t>Seguridad social personal seglar</t>
  </si>
  <si>
    <t>Gratificaciones</t>
  </si>
  <si>
    <t>Intereses de préstamos</t>
  </si>
  <si>
    <t>Intereses</t>
  </si>
  <si>
    <t>Comisión bancaria</t>
  </si>
  <si>
    <t>Pago por préstamos</t>
  </si>
  <si>
    <t>Pago por adelantos</t>
  </si>
  <si>
    <t>Servicio ministerial</t>
  </si>
  <si>
    <t>Aranceles mensuales</t>
  </si>
  <si>
    <t>Servicio sepulturas y nichos</t>
  </si>
  <si>
    <t>Otras actividades</t>
  </si>
  <si>
    <t>Estipendios Misas mensuales</t>
  </si>
  <si>
    <t>Arrendamiento casa parroquial</t>
  </si>
  <si>
    <t>Otros arrendamientos</t>
  </si>
  <si>
    <t>Comunicación de bienes de la diócesis</t>
  </si>
  <si>
    <t>Cuotas de fieles</t>
  </si>
  <si>
    <t>Aportación de comunidad parroquial</t>
  </si>
  <si>
    <t>Colecta</t>
  </si>
  <si>
    <t>Colectas</t>
  </si>
  <si>
    <t>Donativo no periódico</t>
  </si>
  <si>
    <t>Lampadarios</t>
  </si>
  <si>
    <t>Donativo Cofradía</t>
  </si>
  <si>
    <t>Otros ingresos</t>
  </si>
  <si>
    <t>Intereses de depósito</t>
  </si>
  <si>
    <t>Interés de inversión</t>
  </si>
  <si>
    <t>Intereses de cuenta de ahorro</t>
  </si>
  <si>
    <t>Adelanto</t>
  </si>
  <si>
    <t>Código Concepto</t>
  </si>
  <si>
    <t>Descripción Concepto</t>
  </si>
  <si>
    <t>Cantidad</t>
  </si>
  <si>
    <t>Gasoil TA</t>
  </si>
  <si>
    <t>Fecha Recogido</t>
  </si>
  <si>
    <t>Subvención del Estado</t>
  </si>
  <si>
    <t>Campaña contral el Hambre</t>
  </si>
  <si>
    <t>Recibo Telefónica</t>
  </si>
  <si>
    <t>Fundación de misas EJERCICIO 2016</t>
  </si>
  <si>
    <t>Recibo Telefónica diciembre</t>
  </si>
  <si>
    <t>Cheque donativo</t>
  </si>
  <si>
    <t>Cheque</t>
  </si>
  <si>
    <t>Día de  S. Antonio</t>
  </si>
  <si>
    <t>Ofrendas fiesta S. Antonio</t>
  </si>
  <si>
    <t>Parroquia</t>
  </si>
  <si>
    <t>La Torre</t>
  </si>
  <si>
    <t>Luz de la Torre</t>
  </si>
  <si>
    <t>Telefónica enero</t>
  </si>
  <si>
    <t>Mantenimiento caldera casa</t>
  </si>
  <si>
    <t>Cofradía de la Dolorosa - Novena</t>
  </si>
  <si>
    <t>Flores Semana Santa</t>
  </si>
  <si>
    <t>Descripción Detallada</t>
  </si>
  <si>
    <t>Banco</t>
  </si>
  <si>
    <t>Caja</t>
  </si>
  <si>
    <t>En Mano</t>
  </si>
  <si>
    <t>No Aplica</t>
  </si>
  <si>
    <t>Año</t>
  </si>
  <si>
    <t>Movimientos</t>
  </si>
  <si>
    <t>Apunte Movimiento</t>
  </si>
  <si>
    <t>Apuntes Diarios. Seleccionar una Descripción de la lista de Conceptos</t>
  </si>
  <si>
    <t>Fecha Movimiento</t>
  </si>
  <si>
    <t>(All)</t>
  </si>
  <si>
    <t>Grand Total</t>
  </si>
  <si>
    <t>Sum of Cantidad</t>
  </si>
  <si>
    <t>Total</t>
  </si>
  <si>
    <t>Saldo Banco</t>
  </si>
  <si>
    <t>Saldo Fundación</t>
  </si>
  <si>
    <t>Saldo Caja</t>
  </si>
  <si>
    <t>Saldo Total</t>
  </si>
  <si>
    <t>Saldos</t>
  </si>
  <si>
    <t>Dirección Movimiento</t>
  </si>
  <si>
    <t>Gasto</t>
  </si>
  <si>
    <t>Ingreso</t>
  </si>
  <si>
    <t>Descripción Categoría</t>
  </si>
  <si>
    <t>Código Categoría</t>
  </si>
  <si>
    <t>Lista de Conceptos por Descripción y correspondiente Códigos</t>
  </si>
  <si>
    <t>Lista de Categorías</t>
  </si>
  <si>
    <t>Compras inmovilizado</t>
  </si>
  <si>
    <t>Aportación a comunidad diocesana</t>
  </si>
  <si>
    <t>Compras material y actividades</t>
  </si>
  <si>
    <t>Actividades pastorales y asistenciales</t>
  </si>
  <si>
    <t>Alquileres</t>
  </si>
  <si>
    <t>Reparaciones y conservación</t>
  </si>
  <si>
    <t>Primas de seguros</t>
  </si>
  <si>
    <t>Suministros</t>
  </si>
  <si>
    <t>Gastos diversos</t>
  </si>
  <si>
    <t>Tributos</t>
  </si>
  <si>
    <t>Gastos de personal</t>
  </si>
  <si>
    <t>Gastos financieros</t>
  </si>
  <si>
    <t>Colectas enviadas</t>
  </si>
  <si>
    <t>Otros pagos</t>
  </si>
  <si>
    <t>Ingresos por servicios</t>
  </si>
  <si>
    <t>Arrendamientos</t>
  </si>
  <si>
    <t>Aportaciones de comunidad interdiocesana</t>
  </si>
  <si>
    <t>Cuotas o aportaciones recibidas de comunidad parroquial</t>
  </si>
  <si>
    <t>Colectas parroquiales</t>
  </si>
  <si>
    <t>Donativos y limosnas</t>
  </si>
  <si>
    <t>Subvenciones</t>
  </si>
  <si>
    <t>Ingresos financieros</t>
  </si>
  <si>
    <t>Colectas recibidas</t>
  </si>
  <si>
    <t>Dirección Categoría</t>
  </si>
  <si>
    <t>(blank)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</si>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</sst>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€&quot;\ * #,##0.00_-;\-&quot;€&quot;\ * #,##0.00_-;_-&quot;€&quot;\ * &quot;-&quot;??_-;_-@_-"/>
    <numFmt numFmtId="165" formatCode="&quot;€&quot;\ #,##0.00;[Red]\-&quot;€&quot;\ #,##0.00"/>
    <numFmt numFmtId="166" formatCode="#,##0.00\ [$€-C0A]"/>
    <numFmt numFmtId="167" formatCode="_-[$€-2]\ * #,##0.00_-;\-[$€-2]\ * #,##0.00_-;_-[$€-2]\ 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4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165" fontId="0" fillId="0" borderId="0" xfId="0" applyNumberFormat="1" applyFill="1"/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165" fontId="3" fillId="0" borderId="0" xfId="0" applyNumberFormat="1" applyFont="1" applyFill="1"/>
    <xf numFmtId="165" fontId="0" fillId="0" borderId="0" xfId="0" applyNumberFormat="1"/>
    <xf numFmtId="165" fontId="0" fillId="0" borderId="0" xfId="0" applyNumberFormat="1" applyFill="1" applyAlignment="1">
      <alignment horizontal="center"/>
    </xf>
    <xf numFmtId="1" fontId="0" fillId="6" borderId="0" xfId="0" applyNumberFormat="1" applyFill="1"/>
    <xf numFmtId="0" fontId="0" fillId="6" borderId="0" xfId="0" applyFill="1"/>
    <xf numFmtId="165" fontId="4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166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67" fontId="0" fillId="0" borderId="0" xfId="0" applyNumberFormat="1"/>
    <xf numFmtId="167" fontId="0" fillId="7" borderId="0" xfId="0" applyNumberFormat="1" applyFill="1"/>
    <xf numFmtId="167" fontId="0" fillId="6" borderId="0" xfId="0" applyNumberFormat="1" applyFill="1"/>
    <xf numFmtId="0" fontId="4" fillId="7" borderId="1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9">
    <dxf>
      <alignment horizontal="center" readingOrder="0"/>
    </dxf>
    <dxf>
      <alignment horizontal="center"/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09.919416435187" createdVersion="4" refreshedVersion="4" minRefreshableVersion="3" recordCount="22">
  <cacheSource type="worksheet">
    <worksheetSource ref="A2:O24" sheet="Movimientos"/>
  </cacheSource>
  <cacheFields count="16">
    <cacheField name="Año" numFmtId="1">
      <sharedItems containsString="0" containsBlank="1" containsNumber="1" containsInteger="1" minValue="2017" maxValue="2017"/>
    </cacheField>
    <cacheField name="Código Categoría" numFmtId="1">
      <sharedItems containsString="0" containsBlank="1" containsNumber="1" containsInteger="1" minValue="552" maxValue="747" count="11">
        <m/>
        <n v="628"/>
        <n v="629"/>
        <n v="705"/>
        <n v="745"/>
        <n v="669"/>
        <n v="744"/>
        <n v="747"/>
        <n v="552"/>
        <n v="622"/>
        <n v="602"/>
      </sharedItems>
    </cacheField>
    <cacheField name="Descripción Categoría" numFmtId="1">
      <sharedItems containsBlank="1" count="11">
        <m/>
        <s v="Suministros"/>
        <s v="Gastos diversos"/>
        <s v="Ingresos por servicios"/>
        <s v="Donativos y limosnas"/>
        <s v="Gastos financieros"/>
        <s v="Colectas parroquiales"/>
        <s v="Subvenciones"/>
        <s v="Colectas recibidas"/>
        <s v="Reparaciones y conservación"/>
        <s v="Compras material y actividades"/>
      </sharedItems>
    </cacheField>
    <cacheField name="Fecha Recogido" numFmtId="14">
      <sharedItems containsNonDate="0" containsDate="1" containsString="0" containsBlank="1" minDate="2017-01-01T00:00:00" maxDate="2017-04-18T00:00:00"/>
    </cacheField>
    <cacheField name="Descripción Concepto" numFmtId="0">
      <sharedItems containsBlank="1" count="13">
        <m/>
        <s v="Combustible"/>
        <s v="Teléfono y ADSL"/>
        <s v="Estipendios Misas mensuales"/>
        <s v="Donativo no periódico"/>
        <s v="Comisión bancaria"/>
        <s v="Colecta"/>
        <s v="Electricidad"/>
        <s v="Subvención del Estado"/>
        <s v="Lampadarios"/>
        <s v="Campaña contral el Hambre"/>
        <s v="Reparación ordinaria"/>
        <s v="Capilla y culto"/>
      </sharedItems>
    </cacheField>
    <cacheField name="Código Concepto" numFmtId="0">
      <sharedItems containsString="0" containsBlank="1" containsNumber="1" containsInteger="1" minValue="5523" maxValue="7471" count="12">
        <m/>
        <n v="6284"/>
        <n v="6292"/>
        <n v="7053"/>
        <n v="7450"/>
        <n v="6691"/>
        <n v="7440"/>
        <n v="6283"/>
        <n v="7471"/>
        <n v="5523"/>
        <n v="6220"/>
        <n v="6021"/>
      </sharedItems>
    </cacheField>
    <cacheField name="Descripción Detallada" numFmtId="0">
      <sharedItems containsBlank="1" count="16">
        <m/>
        <s v="Gasoil TA"/>
        <s v="Recibo Telefónica"/>
        <s v="Fundación de misas EJERCICIO 2016"/>
        <s v="Recibo Telefónica diciembre"/>
        <s v="Cheque donativo"/>
        <s v="Cheque"/>
        <s v="Día de  S. Antonio"/>
        <s v="Ofrendas fiesta S. Antonio"/>
        <s v="Parroquia"/>
        <s v="La Torre"/>
        <s v="Luz de la Torre"/>
        <s v="Telefónica enero"/>
        <s v="Mantenimiento caldera casa"/>
        <s v="Cofradía de la Dolorosa - Novena"/>
        <s v="Flores Semana Santa"/>
      </sharedItems>
    </cacheField>
    <cacheField name="Cantidad" numFmtId="165">
      <sharedItems containsString="0" containsBlank="1" containsNumber="1" minValue="-500" maxValue="636" count="20">
        <m/>
        <n v="-500"/>
        <n v="-12.29"/>
        <n v="300.51"/>
        <n v="-72.459999999999994"/>
        <n v="600"/>
        <n v="-16"/>
        <n v="40"/>
        <n v="30"/>
        <n v="20"/>
        <n v="636"/>
        <n v="-178.56"/>
        <n v="-107.06"/>
        <n v="500"/>
        <n v="265.10000000000002"/>
        <n v="-68.41"/>
        <n v="270.5"/>
        <n v="-85"/>
        <n v="140"/>
        <n v="-140"/>
      </sharedItems>
    </cacheField>
    <cacheField name="Apunte Movimiento" numFmtId="165">
      <sharedItems containsBlank="1" count="4">
        <m/>
        <s v="Banco"/>
        <s v="En Mano"/>
        <s v="Caja"/>
      </sharedItems>
    </cacheField>
    <cacheField name="Fecha Movimiento" numFmtId="0">
      <sharedItems containsDate="1" containsBlank="1" containsMixedTypes="1" minDate="2017-01-02T00:00:00" maxDate="2017-04-18T00:00:00" count="12">
        <m/>
        <d v="2017-01-02T00:00:00"/>
        <d v="2017-01-18T00:00:00"/>
        <d v="2017-01-19T00:00:00"/>
        <d v="2017-01-27T00:00:00"/>
        <s v="No Aplica"/>
        <d v="2017-01-23T00:00:00"/>
        <d v="2017-01-26T00:00:00"/>
        <d v="2017-02-10T00:00:00"/>
        <d v="2017-02-20T00:00:00"/>
        <d v="2017-03-09T00:00:00"/>
        <d v="2017-04-17T00:00:00"/>
      </sharedItems>
    </cacheField>
    <cacheField name="Dirección Movimiento" numFmtId="14">
      <sharedItems containsBlank="1" count="3">
        <m/>
        <s v="Gasto"/>
        <s v="Ingreso"/>
      </sharedItems>
    </cacheField>
    <cacheField name="Saldo Banco" numFmtId="167">
      <sharedItems containsSemiMixedTypes="0" containsString="0" containsNumber="1" minValue="5487.71" maxValue="7455.24" count="15">
        <n v="6000"/>
        <n v="5500"/>
        <n v="5487.71"/>
        <n v="5788.22"/>
        <n v="5715.76"/>
        <n v="6315.76"/>
        <n v="6299.76"/>
        <n v="6339.76"/>
        <n v="6975.76"/>
        <n v="6797.2"/>
        <n v="6690.1399999999994"/>
        <n v="7190.1399999999994"/>
        <n v="7455.24"/>
        <n v="7386.83"/>
        <n v="7301.83"/>
      </sharedItems>
    </cacheField>
    <cacheField name="Saldo Fundación" numFmtId="167">
      <sharedItems containsSemiMixedTypes="0" containsString="0" containsNumber="1" containsInteger="1" minValue="500" maxValue="500"/>
    </cacheField>
    <cacheField name="Saldo Caja" numFmtId="167">
      <sharedItems containsSemiMixedTypes="0" containsString="0" containsNumber="1" containsInteger="1" minValue="50" maxValue="190"/>
    </cacheField>
    <cacheField name="Saldo Total" numFmtId="167">
      <sharedItems containsSemiMixedTypes="0" containsString="0" containsNumber="1" minValue="6550" maxValue="15942.07"/>
    </cacheField>
    <cacheField name="Entradas" numFmtId="0" formula="Cantidad&gt;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m/>
    <x v="0"/>
    <x v="0"/>
    <m/>
    <x v="0"/>
    <x v="0"/>
    <x v="0"/>
    <x v="0"/>
    <x v="0"/>
    <x v="0"/>
    <x v="0"/>
    <x v="0"/>
    <n v="500"/>
    <n v="50"/>
    <n v="6550"/>
  </r>
  <r>
    <n v="2017"/>
    <x v="1"/>
    <x v="1"/>
    <d v="2017-01-02T00:00:00"/>
    <x v="1"/>
    <x v="1"/>
    <x v="1"/>
    <x v="1"/>
    <x v="1"/>
    <x v="1"/>
    <x v="1"/>
    <x v="1"/>
    <n v="500"/>
    <n v="50"/>
    <n v="12600"/>
  </r>
  <r>
    <n v="2017"/>
    <x v="2"/>
    <x v="2"/>
    <d v="2017-01-02T00:00:00"/>
    <x v="2"/>
    <x v="2"/>
    <x v="2"/>
    <x v="2"/>
    <x v="1"/>
    <x v="1"/>
    <x v="1"/>
    <x v="2"/>
    <n v="500"/>
    <n v="50"/>
    <n v="12087.71"/>
  </r>
  <r>
    <n v="2017"/>
    <x v="3"/>
    <x v="3"/>
    <d v="2017-01-18T00:00:00"/>
    <x v="3"/>
    <x v="3"/>
    <x v="3"/>
    <x v="3"/>
    <x v="1"/>
    <x v="2"/>
    <x v="2"/>
    <x v="3"/>
    <n v="500"/>
    <n v="50"/>
    <n v="12375.93"/>
  </r>
  <r>
    <n v="2017"/>
    <x v="2"/>
    <x v="2"/>
    <d v="2017-01-19T00:00:00"/>
    <x v="2"/>
    <x v="2"/>
    <x v="4"/>
    <x v="4"/>
    <x v="1"/>
    <x v="3"/>
    <x v="1"/>
    <x v="4"/>
    <n v="500"/>
    <n v="50"/>
    <n v="12603.98"/>
  </r>
  <r>
    <n v="2017"/>
    <x v="4"/>
    <x v="4"/>
    <d v="2017-01-20T00:00:00"/>
    <x v="4"/>
    <x v="4"/>
    <x v="5"/>
    <x v="5"/>
    <x v="1"/>
    <x v="4"/>
    <x v="2"/>
    <x v="5"/>
    <n v="500"/>
    <n v="50"/>
    <n v="13131.52"/>
  </r>
  <r>
    <n v="2017"/>
    <x v="5"/>
    <x v="5"/>
    <d v="2017-01-20T00:00:00"/>
    <x v="5"/>
    <x v="5"/>
    <x v="6"/>
    <x v="6"/>
    <x v="1"/>
    <x v="4"/>
    <x v="1"/>
    <x v="6"/>
    <n v="500"/>
    <n v="50"/>
    <n v="13715.52"/>
  </r>
  <r>
    <n v="2017"/>
    <x v="6"/>
    <x v="6"/>
    <d v="2017-01-01T00:00:00"/>
    <x v="6"/>
    <x v="6"/>
    <x v="0"/>
    <x v="7"/>
    <x v="2"/>
    <x v="5"/>
    <x v="2"/>
    <x v="6"/>
    <n v="500"/>
    <n v="50"/>
    <n v="13699.52"/>
  </r>
  <r>
    <n v="2017"/>
    <x v="6"/>
    <x v="6"/>
    <d v="2017-01-06T00:00:00"/>
    <x v="6"/>
    <x v="6"/>
    <x v="0"/>
    <x v="8"/>
    <x v="2"/>
    <x v="5"/>
    <x v="2"/>
    <x v="6"/>
    <n v="500"/>
    <n v="50"/>
    <n v="13699.52"/>
  </r>
  <r>
    <n v="2017"/>
    <x v="6"/>
    <x v="6"/>
    <d v="2017-01-08T00:00:00"/>
    <x v="6"/>
    <x v="6"/>
    <x v="0"/>
    <x v="9"/>
    <x v="2"/>
    <x v="5"/>
    <x v="2"/>
    <x v="6"/>
    <n v="500"/>
    <n v="50"/>
    <n v="13699.52"/>
  </r>
  <r>
    <n v="2017"/>
    <x v="6"/>
    <x v="6"/>
    <d v="2017-01-15T00:00:00"/>
    <x v="6"/>
    <x v="6"/>
    <x v="0"/>
    <x v="8"/>
    <x v="2"/>
    <x v="5"/>
    <x v="2"/>
    <x v="6"/>
    <n v="500"/>
    <n v="50"/>
    <n v="13699.52"/>
  </r>
  <r>
    <n v="2017"/>
    <x v="6"/>
    <x v="6"/>
    <d v="2017-01-17T00:00:00"/>
    <x v="6"/>
    <x v="6"/>
    <x v="7"/>
    <x v="7"/>
    <x v="1"/>
    <x v="6"/>
    <x v="2"/>
    <x v="7"/>
    <n v="500"/>
    <n v="50"/>
    <n v="13739.52"/>
  </r>
  <r>
    <n v="2017"/>
    <x v="4"/>
    <x v="4"/>
    <d v="2017-01-20T00:00:00"/>
    <x v="4"/>
    <x v="4"/>
    <x v="8"/>
    <x v="10"/>
    <x v="1"/>
    <x v="7"/>
    <x v="2"/>
    <x v="8"/>
    <n v="500"/>
    <n v="50"/>
    <n v="14415.52"/>
  </r>
  <r>
    <n v="2017"/>
    <x v="1"/>
    <x v="1"/>
    <d v="2017-01-27T00:00:00"/>
    <x v="7"/>
    <x v="7"/>
    <x v="9"/>
    <x v="11"/>
    <x v="1"/>
    <x v="4"/>
    <x v="1"/>
    <x v="9"/>
    <n v="500"/>
    <n v="50"/>
    <n v="14872.96"/>
  </r>
  <r>
    <n v="2017"/>
    <x v="1"/>
    <x v="1"/>
    <d v="2017-01-27T00:00:00"/>
    <x v="7"/>
    <x v="7"/>
    <x v="10"/>
    <x v="12"/>
    <x v="1"/>
    <x v="4"/>
    <x v="1"/>
    <x v="10"/>
    <n v="500"/>
    <n v="50"/>
    <n v="14587.34"/>
  </r>
  <r>
    <n v="2017"/>
    <x v="7"/>
    <x v="7"/>
    <d v="2017-02-10T00:00:00"/>
    <x v="8"/>
    <x v="8"/>
    <x v="11"/>
    <x v="13"/>
    <x v="1"/>
    <x v="8"/>
    <x v="2"/>
    <x v="11"/>
    <n v="500"/>
    <n v="50"/>
    <n v="14980.279999999999"/>
  </r>
  <r>
    <n v="2017"/>
    <x v="4"/>
    <x v="4"/>
    <d v="2017-02-10T00:00:00"/>
    <x v="9"/>
    <x v="4"/>
    <x v="0"/>
    <x v="14"/>
    <x v="1"/>
    <x v="8"/>
    <x v="2"/>
    <x v="12"/>
    <n v="500"/>
    <n v="50"/>
    <n v="15745.38"/>
  </r>
  <r>
    <n v="2017"/>
    <x v="2"/>
    <x v="2"/>
    <d v="2017-02-20T00:00:00"/>
    <x v="2"/>
    <x v="2"/>
    <x v="12"/>
    <x v="15"/>
    <x v="1"/>
    <x v="9"/>
    <x v="1"/>
    <x v="13"/>
    <n v="500"/>
    <n v="50"/>
    <n v="15942.07"/>
  </r>
  <r>
    <n v="2017"/>
    <x v="8"/>
    <x v="8"/>
    <d v="2017-02-24T00:00:00"/>
    <x v="10"/>
    <x v="9"/>
    <x v="0"/>
    <x v="16"/>
    <x v="2"/>
    <x v="5"/>
    <x v="2"/>
    <x v="13"/>
    <n v="500"/>
    <n v="50"/>
    <n v="15873.66"/>
  </r>
  <r>
    <n v="2017"/>
    <x v="9"/>
    <x v="9"/>
    <d v="2017-03-09T00:00:00"/>
    <x v="11"/>
    <x v="10"/>
    <x v="13"/>
    <x v="17"/>
    <x v="1"/>
    <x v="10"/>
    <x v="1"/>
    <x v="14"/>
    <n v="500"/>
    <n v="50"/>
    <n v="15788.66"/>
  </r>
  <r>
    <n v="2017"/>
    <x v="4"/>
    <x v="4"/>
    <d v="2017-04-17T00:00:00"/>
    <x v="4"/>
    <x v="4"/>
    <x v="14"/>
    <x v="18"/>
    <x v="3"/>
    <x v="11"/>
    <x v="2"/>
    <x v="14"/>
    <n v="500"/>
    <n v="190"/>
    <n v="15843.66"/>
  </r>
  <r>
    <n v="2017"/>
    <x v="10"/>
    <x v="10"/>
    <d v="2017-04-17T00:00:00"/>
    <x v="12"/>
    <x v="11"/>
    <x v="15"/>
    <x v="19"/>
    <x v="3"/>
    <x v="11"/>
    <x v="1"/>
    <x v="14"/>
    <n v="500"/>
    <n v="50"/>
    <n v="1584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A3:F47" firstHeaderRow="1" firstDataRow="2" firstDataCol="4" rowPageCount="1" colPageCount="1"/>
  <pivotFields count="16">
    <pivotField compact="0" showAll="0" defaultSubtotal="0"/>
    <pivotField axis="axisRow" compact="0" showAll="0" defaultSubtotal="0">
      <items count="11">
        <item x="8"/>
        <item x="10"/>
        <item x="9"/>
        <item x="1"/>
        <item x="2"/>
        <item x="5"/>
        <item x="3"/>
        <item x="6"/>
        <item x="4"/>
        <item x="7"/>
        <item x="0"/>
      </items>
    </pivotField>
    <pivotField axis="axisRow" compact="0" showAll="0" defaultSubtotal="0">
      <items count="11">
        <item x="6"/>
        <item x="8"/>
        <item x="10"/>
        <item x="4"/>
        <item x="2"/>
        <item x="5"/>
        <item x="3"/>
        <item x="9"/>
        <item x="7"/>
        <item x="1"/>
        <item x="0"/>
      </items>
    </pivotField>
    <pivotField compact="0" showAll="0" defaultSubtotal="0"/>
    <pivotField axis="axisRow" compact="0" showAll="0" defaultSubtotal="0">
      <items count="13">
        <item x="10"/>
        <item x="12"/>
        <item x="6"/>
        <item x="1"/>
        <item x="5"/>
        <item x="4"/>
        <item x="7"/>
        <item x="3"/>
        <item x="9"/>
        <item x="11"/>
        <item x="8"/>
        <item x="2"/>
        <item x="0"/>
      </items>
    </pivotField>
    <pivotField axis="axisRow" compact="0" showAll="0" defaultSubtotal="0">
      <items count="12">
        <item x="9"/>
        <item x="11"/>
        <item x="10"/>
        <item x="7"/>
        <item x="1"/>
        <item x="2"/>
        <item x="5"/>
        <item x="3"/>
        <item x="6"/>
        <item x="4"/>
        <item x="8"/>
        <item x="0"/>
      </items>
    </pivotField>
    <pivotField compact="0" showAll="0" defaultSubtotal="0"/>
    <pivotField dataField="1" compact="0" showAll="0" defaultSubtotal="0"/>
    <pivotField axis="axisPage" compact="0" showAll="0" defaultSubtotal="0">
      <items count="4">
        <item x="1"/>
        <item x="3"/>
        <item x="2"/>
        <item x="0"/>
      </items>
    </pivotField>
    <pivotField compact="0" showAll="0" defaultSubtotal="0"/>
    <pivotField axis="axisCol" compact="0" showAll="0" defaultSubtotal="0">
      <items count="3">
        <item x="2"/>
        <item h="1" x="0"/>
        <item x="1"/>
      </items>
    </pivotField>
    <pivotField compact="0" numFmtId="167" showAll="0" defaultSubtotal="0"/>
    <pivotField compact="0" numFmtId="167" showAll="0" defaultSubtotal="0"/>
    <pivotField compact="0" numFmtId="167" showAll="0" defaultSubtotal="0"/>
    <pivotField compact="0" numFmtId="167" showAll="0" defaultSubtotal="0"/>
    <pivotField compact="0" dragToRow="0" dragToCol="0" dragToPage="0" showAll="0" defaultSubtotal="0"/>
  </pivotFields>
  <rowFields count="4">
    <field x="1"/>
    <field x="2"/>
    <field x="5"/>
    <field x="4"/>
  </rowFields>
  <rowItems count="43">
    <i>
      <x/>
    </i>
    <i r="1">
      <x v="1"/>
    </i>
    <i r="2">
      <x/>
    </i>
    <i r="3">
      <x/>
    </i>
    <i>
      <x v="1"/>
    </i>
    <i r="1">
      <x v="2"/>
    </i>
    <i r="2">
      <x v="1"/>
    </i>
    <i r="3">
      <x v="1"/>
    </i>
    <i>
      <x v="2"/>
    </i>
    <i r="1">
      <x v="7"/>
    </i>
    <i r="2">
      <x v="2"/>
    </i>
    <i r="3">
      <x v="9"/>
    </i>
    <i>
      <x v="3"/>
    </i>
    <i r="1">
      <x v="9"/>
    </i>
    <i r="2">
      <x v="3"/>
    </i>
    <i r="3">
      <x v="6"/>
    </i>
    <i r="2">
      <x v="4"/>
    </i>
    <i r="3">
      <x v="3"/>
    </i>
    <i>
      <x v="4"/>
    </i>
    <i r="1">
      <x v="4"/>
    </i>
    <i r="2">
      <x v="5"/>
    </i>
    <i r="3">
      <x v="11"/>
    </i>
    <i>
      <x v="5"/>
    </i>
    <i r="1">
      <x v="5"/>
    </i>
    <i r="2">
      <x v="6"/>
    </i>
    <i r="3">
      <x v="4"/>
    </i>
    <i>
      <x v="6"/>
    </i>
    <i r="1">
      <x v="6"/>
    </i>
    <i r="2">
      <x v="7"/>
    </i>
    <i r="3">
      <x v="7"/>
    </i>
    <i>
      <x v="7"/>
    </i>
    <i r="1">
      <x/>
    </i>
    <i r="2">
      <x v="8"/>
    </i>
    <i r="3">
      <x v="2"/>
    </i>
    <i>
      <x v="8"/>
    </i>
    <i r="1">
      <x v="3"/>
    </i>
    <i r="2">
      <x v="9"/>
    </i>
    <i r="3">
      <x v="5"/>
    </i>
    <i r="3">
      <x v="8"/>
    </i>
    <i>
      <x v="9"/>
    </i>
    <i r="1">
      <x v="8"/>
    </i>
    <i r="2">
      <x v="10"/>
    </i>
    <i r="3">
      <x v="10"/>
    </i>
  </rowItems>
  <colFields count="1">
    <field x="10"/>
  </colFields>
  <colItems count="2">
    <i>
      <x/>
    </i>
    <i>
      <x v="2"/>
    </i>
  </colItems>
  <pageFields count="1">
    <pageField fld="8" hier="-1"/>
  </pageFields>
  <dataFields count="1">
    <dataField name="Sum of Cantidad" fld="7" baseField="5" baseItem="0" numFmtId="166"/>
  </dataFields>
  <formats count="2">
    <format dxfId="1">
      <pivotArea dataOnly="0" labelOnly="1" outline="0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pane ySplit="2" topLeftCell="A3" activePane="bottomLeft" state="frozen"/>
      <selection pane="bottomLeft" activeCell="G9" sqref="G9"/>
    </sheetView>
  </sheetViews>
  <sheetFormatPr baseColWidth="10" defaultRowHeight="16" x14ac:dyDescent="0.2"/>
  <cols>
    <col min="1" max="1" width="19.1640625" style="23" bestFit="1" customWidth="1"/>
    <col min="2" max="2" width="42" bestFit="1" customWidth="1"/>
    <col min="3" max="3" width="17" style="23" bestFit="1" customWidth="1"/>
  </cols>
  <sheetData>
    <row r="1" spans="1:3" ht="19" x14ac:dyDescent="0.2">
      <c r="A1" s="34" t="s">
        <v>110</v>
      </c>
      <c r="B1" s="34"/>
    </row>
    <row r="2" spans="1:3" ht="17" thickBot="1" x14ac:dyDescent="0.25">
      <c r="A2" s="30" t="s">
        <v>107</v>
      </c>
      <c r="B2" s="6" t="s">
        <v>108</v>
      </c>
      <c r="C2" s="6" t="s">
        <v>134</v>
      </c>
    </row>
    <row r="3" spans="1:3" x14ac:dyDescent="0.2">
      <c r="A3" s="33">
        <v>216</v>
      </c>
      <c r="B3" s="22" t="s">
        <v>111</v>
      </c>
      <c r="C3" s="31" t="s">
        <v>105</v>
      </c>
    </row>
    <row r="4" spans="1:3" x14ac:dyDescent="0.2">
      <c r="A4" s="33">
        <v>552</v>
      </c>
      <c r="B4" s="22" t="s">
        <v>123</v>
      </c>
      <c r="C4" s="31" t="s">
        <v>105</v>
      </c>
    </row>
    <row r="5" spans="1:3" x14ac:dyDescent="0.2">
      <c r="A5" s="33">
        <v>552</v>
      </c>
      <c r="B5" s="22" t="s">
        <v>133</v>
      </c>
      <c r="C5" s="31" t="s">
        <v>106</v>
      </c>
    </row>
    <row r="6" spans="1:3" x14ac:dyDescent="0.2">
      <c r="A6" s="33">
        <v>555</v>
      </c>
      <c r="B6" s="22" t="s">
        <v>124</v>
      </c>
      <c r="C6" s="31" t="s">
        <v>105</v>
      </c>
    </row>
    <row r="7" spans="1:3" x14ac:dyDescent="0.2">
      <c r="A7" s="33">
        <v>555</v>
      </c>
      <c r="B7" s="22" t="s">
        <v>59</v>
      </c>
      <c r="C7" s="31" t="s">
        <v>106</v>
      </c>
    </row>
    <row r="8" spans="1:3" x14ac:dyDescent="0.2">
      <c r="A8" s="33">
        <v>601</v>
      </c>
      <c r="B8" s="22" t="s">
        <v>112</v>
      </c>
      <c r="C8" s="31" t="s">
        <v>105</v>
      </c>
    </row>
    <row r="9" spans="1:3" x14ac:dyDescent="0.2">
      <c r="A9" s="33">
        <v>602</v>
      </c>
      <c r="B9" s="22" t="s">
        <v>113</v>
      </c>
      <c r="C9" s="31" t="s">
        <v>105</v>
      </c>
    </row>
    <row r="10" spans="1:3" x14ac:dyDescent="0.2">
      <c r="A10" s="33">
        <v>603</v>
      </c>
      <c r="B10" s="22" t="s">
        <v>114</v>
      </c>
      <c r="C10" s="31" t="s">
        <v>105</v>
      </c>
    </row>
    <row r="11" spans="1:3" x14ac:dyDescent="0.2">
      <c r="A11" s="33">
        <v>621</v>
      </c>
      <c r="B11" s="22" t="s">
        <v>115</v>
      </c>
      <c r="C11" s="31" t="s">
        <v>105</v>
      </c>
    </row>
    <row r="12" spans="1:3" x14ac:dyDescent="0.2">
      <c r="A12" s="33">
        <v>622</v>
      </c>
      <c r="B12" s="22" t="s">
        <v>116</v>
      </c>
      <c r="C12" s="31" t="s">
        <v>105</v>
      </c>
    </row>
    <row r="13" spans="1:3" x14ac:dyDescent="0.2">
      <c r="A13" s="33">
        <v>625</v>
      </c>
      <c r="B13" s="22" t="s">
        <v>117</v>
      </c>
      <c r="C13" s="31" t="s">
        <v>105</v>
      </c>
    </row>
    <row r="14" spans="1:3" x14ac:dyDescent="0.2">
      <c r="A14" s="33">
        <v>628</v>
      </c>
      <c r="B14" s="22" t="s">
        <v>118</v>
      </c>
      <c r="C14" s="31" t="s">
        <v>105</v>
      </c>
    </row>
    <row r="15" spans="1:3" x14ac:dyDescent="0.2">
      <c r="A15" s="33">
        <v>629</v>
      </c>
      <c r="B15" s="22" t="s">
        <v>119</v>
      </c>
      <c r="C15" s="31" t="s">
        <v>105</v>
      </c>
    </row>
    <row r="16" spans="1:3" x14ac:dyDescent="0.2">
      <c r="A16" s="33">
        <v>631</v>
      </c>
      <c r="B16" s="22" t="s">
        <v>120</v>
      </c>
      <c r="C16" s="31" t="s">
        <v>105</v>
      </c>
    </row>
    <row r="17" spans="1:3" x14ac:dyDescent="0.2">
      <c r="A17" s="33">
        <v>644</v>
      </c>
      <c r="B17" s="22" t="s">
        <v>121</v>
      </c>
      <c r="C17" s="31" t="s">
        <v>105</v>
      </c>
    </row>
    <row r="18" spans="1:3" x14ac:dyDescent="0.2">
      <c r="A18" s="33">
        <v>669</v>
      </c>
      <c r="B18" s="22" t="s">
        <v>122</v>
      </c>
      <c r="C18" s="31" t="s">
        <v>105</v>
      </c>
    </row>
    <row r="19" spans="1:3" x14ac:dyDescent="0.2">
      <c r="A19" s="33">
        <v>705</v>
      </c>
      <c r="B19" s="22" t="s">
        <v>125</v>
      </c>
      <c r="C19" s="31" t="s">
        <v>106</v>
      </c>
    </row>
    <row r="20" spans="1:3" x14ac:dyDescent="0.2">
      <c r="A20" s="33">
        <v>742</v>
      </c>
      <c r="B20" s="22" t="s">
        <v>127</v>
      </c>
      <c r="C20" s="31" t="s">
        <v>106</v>
      </c>
    </row>
    <row r="21" spans="1:3" x14ac:dyDescent="0.2">
      <c r="A21" s="33">
        <v>743</v>
      </c>
      <c r="B21" s="22" t="s">
        <v>128</v>
      </c>
      <c r="C21" s="31" t="s">
        <v>106</v>
      </c>
    </row>
    <row r="22" spans="1:3" x14ac:dyDescent="0.2">
      <c r="A22" s="33">
        <v>744</v>
      </c>
      <c r="B22" s="22" t="s">
        <v>129</v>
      </c>
      <c r="C22" s="31" t="s">
        <v>106</v>
      </c>
    </row>
    <row r="23" spans="1:3" x14ac:dyDescent="0.2">
      <c r="A23" s="33">
        <v>745</v>
      </c>
      <c r="B23" s="22" t="s">
        <v>130</v>
      </c>
      <c r="C23" s="31" t="s">
        <v>106</v>
      </c>
    </row>
    <row r="24" spans="1:3" x14ac:dyDescent="0.2">
      <c r="A24" s="33">
        <v>747</v>
      </c>
      <c r="B24" s="22" t="s">
        <v>131</v>
      </c>
      <c r="C24" s="31" t="s">
        <v>106</v>
      </c>
    </row>
    <row r="25" spans="1:3" x14ac:dyDescent="0.2">
      <c r="A25" s="33">
        <v>752</v>
      </c>
      <c r="B25" s="22" t="s">
        <v>126</v>
      </c>
      <c r="C25" s="31" t="s">
        <v>106</v>
      </c>
    </row>
    <row r="26" spans="1:3" x14ac:dyDescent="0.2">
      <c r="A26" s="33">
        <v>759</v>
      </c>
      <c r="B26" s="22" t="s">
        <v>59</v>
      </c>
      <c r="C26" s="31" t="s">
        <v>106</v>
      </c>
    </row>
    <row r="27" spans="1:3" x14ac:dyDescent="0.2">
      <c r="A27" s="33">
        <v>769</v>
      </c>
      <c r="B27" s="22" t="s">
        <v>132</v>
      </c>
      <c r="C27" s="31" t="s">
        <v>106</v>
      </c>
    </row>
  </sheetData>
  <autoFilter ref="A2:C2">
    <sortState ref="A3:C27">
      <sortCondition ref="A2:A27"/>
    </sortState>
  </autoFilter>
  <mergeCells count="1">
    <mergeCell ref="A1:B1"/>
  </mergeCells>
  <conditionalFormatting sqref="B2:B3">
    <cfRule type="duplicateValues" dxfId="8" priority="3"/>
  </conditionalFormatting>
  <conditionalFormatting sqref="C2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110" zoomScaleNormal="110" zoomScalePageLayoutView="110" workbookViewId="0">
      <pane ySplit="2" topLeftCell="A3" activePane="bottomLeft" state="frozen"/>
      <selection pane="bottomLeft" activeCell="C11" sqref="C11"/>
    </sheetView>
  </sheetViews>
  <sheetFormatPr baseColWidth="10" defaultRowHeight="16" x14ac:dyDescent="0.2"/>
  <cols>
    <col min="1" max="1" width="32.1640625" bestFit="1" customWidth="1"/>
    <col min="2" max="2" width="20.5" style="1" bestFit="1" customWidth="1"/>
  </cols>
  <sheetData>
    <row r="1" spans="1:7" ht="19" x14ac:dyDescent="0.2">
      <c r="A1" s="34" t="s">
        <v>109</v>
      </c>
      <c r="B1" s="34"/>
      <c r="C1" s="34"/>
      <c r="D1" s="34"/>
      <c r="E1" s="34"/>
      <c r="F1" s="34"/>
      <c r="G1" s="34"/>
    </row>
    <row r="2" spans="1:7" ht="17" thickBot="1" x14ac:dyDescent="0.25">
      <c r="A2" s="6" t="s">
        <v>65</v>
      </c>
      <c r="B2" s="6" t="s">
        <v>64</v>
      </c>
    </row>
    <row r="3" spans="1:7" x14ac:dyDescent="0.2">
      <c r="A3" t="s">
        <v>0</v>
      </c>
      <c r="B3" s="1">
        <v>2160</v>
      </c>
    </row>
    <row r="4" spans="1:7" x14ac:dyDescent="0.2">
      <c r="A4" t="s">
        <v>1</v>
      </c>
      <c r="B4" s="1">
        <v>2161</v>
      </c>
    </row>
    <row r="5" spans="1:7" x14ac:dyDescent="0.2">
      <c r="A5" t="s">
        <v>2</v>
      </c>
      <c r="B5" s="1">
        <v>2160</v>
      </c>
    </row>
    <row r="6" spans="1:7" x14ac:dyDescent="0.2">
      <c r="A6" t="s">
        <v>3</v>
      </c>
      <c r="B6" s="1">
        <v>2162</v>
      </c>
    </row>
    <row r="7" spans="1:7" x14ac:dyDescent="0.2">
      <c r="A7" t="s">
        <v>4</v>
      </c>
      <c r="B7" s="1">
        <v>6010</v>
      </c>
    </row>
    <row r="8" spans="1:7" x14ac:dyDescent="0.2">
      <c r="A8" t="s">
        <v>5</v>
      </c>
      <c r="B8" s="1">
        <v>6011</v>
      </c>
    </row>
    <row r="9" spans="1:7" x14ac:dyDescent="0.2">
      <c r="A9" t="s">
        <v>6</v>
      </c>
      <c r="B9" s="1">
        <v>6020</v>
      </c>
    </row>
    <row r="10" spans="1:7" x14ac:dyDescent="0.2">
      <c r="A10" t="s">
        <v>7</v>
      </c>
      <c r="B10" s="1">
        <v>6021</v>
      </c>
    </row>
    <row r="11" spans="1:7" x14ac:dyDescent="0.2">
      <c r="A11" t="s">
        <v>8</v>
      </c>
      <c r="B11" s="1">
        <v>6030</v>
      </c>
    </row>
    <row r="12" spans="1:7" x14ac:dyDescent="0.2">
      <c r="A12" t="s">
        <v>9</v>
      </c>
      <c r="B12" s="1">
        <v>6030</v>
      </c>
    </row>
    <row r="13" spans="1:7" x14ac:dyDescent="0.2">
      <c r="A13" t="s">
        <v>10</v>
      </c>
      <c r="B13" s="1">
        <v>6031</v>
      </c>
    </row>
    <row r="14" spans="1:7" x14ac:dyDescent="0.2">
      <c r="A14" t="s">
        <v>11</v>
      </c>
      <c r="B14" s="1">
        <v>6031</v>
      </c>
    </row>
    <row r="15" spans="1:7" x14ac:dyDescent="0.2">
      <c r="A15" t="s">
        <v>12</v>
      </c>
      <c r="B15" s="1">
        <v>6032</v>
      </c>
    </row>
    <row r="16" spans="1:7" x14ac:dyDescent="0.2">
      <c r="A16" t="s">
        <v>13</v>
      </c>
      <c r="B16" s="1">
        <v>6033</v>
      </c>
    </row>
    <row r="17" spans="1:2" x14ac:dyDescent="0.2">
      <c r="A17" t="s">
        <v>14</v>
      </c>
      <c r="B17" s="1">
        <v>6210</v>
      </c>
    </row>
    <row r="18" spans="1:2" x14ac:dyDescent="0.2">
      <c r="A18" t="s">
        <v>15</v>
      </c>
      <c r="B18" s="1">
        <v>6220</v>
      </c>
    </row>
    <row r="19" spans="1:2" x14ac:dyDescent="0.2">
      <c r="A19" t="s">
        <v>16</v>
      </c>
      <c r="B19" s="1">
        <v>6220</v>
      </c>
    </row>
    <row r="20" spans="1:2" x14ac:dyDescent="0.2">
      <c r="A20" t="s">
        <v>17</v>
      </c>
      <c r="B20" s="1">
        <v>6221</v>
      </c>
    </row>
    <row r="21" spans="1:2" x14ac:dyDescent="0.2">
      <c r="A21" t="s">
        <v>18</v>
      </c>
      <c r="B21" s="1">
        <v>6250</v>
      </c>
    </row>
    <row r="22" spans="1:2" x14ac:dyDescent="0.2">
      <c r="A22" t="s">
        <v>19</v>
      </c>
      <c r="B22" s="1">
        <v>6280</v>
      </c>
    </row>
    <row r="23" spans="1:2" x14ac:dyDescent="0.2">
      <c r="A23" t="s">
        <v>20</v>
      </c>
      <c r="B23" s="1">
        <v>6283</v>
      </c>
    </row>
    <row r="24" spans="1:2" x14ac:dyDescent="0.2">
      <c r="A24" t="s">
        <v>21</v>
      </c>
      <c r="B24" s="1">
        <v>6284</v>
      </c>
    </row>
    <row r="25" spans="1:2" x14ac:dyDescent="0.2">
      <c r="A25" t="s">
        <v>22</v>
      </c>
      <c r="B25" s="1">
        <v>6290</v>
      </c>
    </row>
    <row r="26" spans="1:2" x14ac:dyDescent="0.2">
      <c r="A26" t="s">
        <v>23</v>
      </c>
      <c r="B26" s="1">
        <v>6290</v>
      </c>
    </row>
    <row r="27" spans="1:2" x14ac:dyDescent="0.2">
      <c r="A27" t="s">
        <v>24</v>
      </c>
      <c r="B27" s="1">
        <v>6291</v>
      </c>
    </row>
    <row r="28" spans="1:2" x14ac:dyDescent="0.2">
      <c r="A28" t="s">
        <v>25</v>
      </c>
      <c r="B28" s="1">
        <v>6292</v>
      </c>
    </row>
    <row r="29" spans="1:2" x14ac:dyDescent="0.2">
      <c r="A29" t="s">
        <v>26</v>
      </c>
      <c r="B29" s="1">
        <v>6294</v>
      </c>
    </row>
    <row r="30" spans="1:2" x14ac:dyDescent="0.2">
      <c r="A30" t="s">
        <v>27</v>
      </c>
      <c r="B30" s="1">
        <v>6295</v>
      </c>
    </row>
    <row r="31" spans="1:2" x14ac:dyDescent="0.2">
      <c r="A31" t="s">
        <v>28</v>
      </c>
      <c r="B31" s="1">
        <v>6295</v>
      </c>
    </row>
    <row r="32" spans="1:2" x14ac:dyDescent="0.2">
      <c r="A32" t="s">
        <v>29</v>
      </c>
      <c r="B32" s="1">
        <v>6296</v>
      </c>
    </row>
    <row r="33" spans="1:2" x14ac:dyDescent="0.2">
      <c r="A33" t="s">
        <v>30</v>
      </c>
      <c r="B33" s="1">
        <v>6296</v>
      </c>
    </row>
    <row r="34" spans="1:2" x14ac:dyDescent="0.2">
      <c r="A34" t="s">
        <v>31</v>
      </c>
      <c r="B34" s="1">
        <v>6296</v>
      </c>
    </row>
    <row r="35" spans="1:2" x14ac:dyDescent="0.2">
      <c r="A35" t="s">
        <v>32</v>
      </c>
      <c r="B35" s="1">
        <v>6310</v>
      </c>
    </row>
    <row r="36" spans="1:2" x14ac:dyDescent="0.2">
      <c r="A36" t="s">
        <v>33</v>
      </c>
      <c r="B36" s="1">
        <v>6311</v>
      </c>
    </row>
    <row r="37" spans="1:2" x14ac:dyDescent="0.2">
      <c r="A37" t="s">
        <v>34</v>
      </c>
      <c r="B37" s="1">
        <v>6440</v>
      </c>
    </row>
    <row r="38" spans="1:2" x14ac:dyDescent="0.2">
      <c r="A38" t="s">
        <v>35</v>
      </c>
      <c r="B38" s="1">
        <v>6441</v>
      </c>
    </row>
    <row r="39" spans="1:2" x14ac:dyDescent="0.2">
      <c r="A39" t="s">
        <v>36</v>
      </c>
      <c r="B39" s="1">
        <v>6442</v>
      </c>
    </row>
    <row r="40" spans="1:2" x14ac:dyDescent="0.2">
      <c r="A40" t="s">
        <v>37</v>
      </c>
      <c r="B40" s="1">
        <v>6443</v>
      </c>
    </row>
    <row r="41" spans="1:2" x14ac:dyDescent="0.2">
      <c r="A41" t="s">
        <v>38</v>
      </c>
      <c r="B41" s="1">
        <v>6490</v>
      </c>
    </row>
    <row r="42" spans="1:2" x14ac:dyDescent="0.2">
      <c r="A42" t="s">
        <v>39</v>
      </c>
      <c r="B42" s="1">
        <v>6690</v>
      </c>
    </row>
    <row r="43" spans="1:2" x14ac:dyDescent="0.2">
      <c r="A43" t="s">
        <v>40</v>
      </c>
      <c r="B43" s="1">
        <v>6691</v>
      </c>
    </row>
    <row r="44" spans="1:2" x14ac:dyDescent="0.2">
      <c r="A44" t="s">
        <v>41</v>
      </c>
      <c r="B44" s="1">
        <v>6691</v>
      </c>
    </row>
    <row r="45" spans="1:2" x14ac:dyDescent="0.2">
      <c r="A45" t="s">
        <v>70</v>
      </c>
      <c r="B45" s="1">
        <v>5523</v>
      </c>
    </row>
    <row r="46" spans="1:2" x14ac:dyDescent="0.2">
      <c r="A46" t="s">
        <v>42</v>
      </c>
      <c r="B46" s="1">
        <v>5550</v>
      </c>
    </row>
    <row r="47" spans="1:2" x14ac:dyDescent="0.2">
      <c r="A47" t="s">
        <v>43</v>
      </c>
      <c r="B47" s="1">
        <v>5551</v>
      </c>
    </row>
    <row r="48" spans="1:2" x14ac:dyDescent="0.2">
      <c r="A48" t="s">
        <v>44</v>
      </c>
      <c r="B48" s="1">
        <v>7050</v>
      </c>
    </row>
    <row r="49" spans="1:2" x14ac:dyDescent="0.2">
      <c r="A49" t="s">
        <v>45</v>
      </c>
      <c r="B49" s="1">
        <v>7050</v>
      </c>
    </row>
    <row r="50" spans="1:2" x14ac:dyDescent="0.2">
      <c r="A50" t="s">
        <v>46</v>
      </c>
      <c r="B50" s="1">
        <v>7051</v>
      </c>
    </row>
    <row r="51" spans="1:2" x14ac:dyDescent="0.2">
      <c r="A51" t="s">
        <v>28</v>
      </c>
      <c r="B51" s="1">
        <v>7052</v>
      </c>
    </row>
    <row r="52" spans="1:2" x14ac:dyDescent="0.2">
      <c r="A52" t="s">
        <v>47</v>
      </c>
      <c r="B52" s="1">
        <v>7052</v>
      </c>
    </row>
    <row r="53" spans="1:2" x14ac:dyDescent="0.2">
      <c r="A53" t="s">
        <v>48</v>
      </c>
      <c r="B53" s="1">
        <v>7053</v>
      </c>
    </row>
    <row r="54" spans="1:2" x14ac:dyDescent="0.2">
      <c r="A54" t="s">
        <v>49</v>
      </c>
      <c r="B54" s="1">
        <v>7520</v>
      </c>
    </row>
    <row r="55" spans="1:2" x14ac:dyDescent="0.2">
      <c r="A55" t="s">
        <v>50</v>
      </c>
      <c r="B55" s="1">
        <v>7521</v>
      </c>
    </row>
    <row r="56" spans="1:2" x14ac:dyDescent="0.2">
      <c r="A56" t="s">
        <v>51</v>
      </c>
      <c r="B56" s="1">
        <v>7420</v>
      </c>
    </row>
    <row r="57" spans="1:2" x14ac:dyDescent="0.2">
      <c r="A57" t="s">
        <v>52</v>
      </c>
      <c r="B57" s="1">
        <v>7430</v>
      </c>
    </row>
    <row r="58" spans="1:2" x14ac:dyDescent="0.2">
      <c r="A58" t="s">
        <v>53</v>
      </c>
      <c r="B58" s="1">
        <v>7430</v>
      </c>
    </row>
    <row r="59" spans="1:2" x14ac:dyDescent="0.2">
      <c r="A59" t="s">
        <v>54</v>
      </c>
      <c r="B59" s="1">
        <v>7440</v>
      </c>
    </row>
    <row r="60" spans="1:2" x14ac:dyDescent="0.2">
      <c r="A60" t="s">
        <v>55</v>
      </c>
      <c r="B60" s="1">
        <v>7440</v>
      </c>
    </row>
    <row r="61" spans="1:2" x14ac:dyDescent="0.2">
      <c r="A61" t="s">
        <v>56</v>
      </c>
      <c r="B61" s="1">
        <v>7450</v>
      </c>
    </row>
    <row r="62" spans="1:2" x14ac:dyDescent="0.2">
      <c r="A62" t="s">
        <v>57</v>
      </c>
      <c r="B62" s="1">
        <v>7450</v>
      </c>
    </row>
    <row r="63" spans="1:2" x14ac:dyDescent="0.2">
      <c r="A63" t="s">
        <v>58</v>
      </c>
      <c r="B63" s="1">
        <v>7450</v>
      </c>
    </row>
    <row r="64" spans="1:2" x14ac:dyDescent="0.2">
      <c r="A64" t="s">
        <v>69</v>
      </c>
      <c r="B64" s="1">
        <v>7471</v>
      </c>
    </row>
    <row r="65" spans="1:2" x14ac:dyDescent="0.2">
      <c r="A65" t="s">
        <v>59</v>
      </c>
      <c r="B65" s="1">
        <v>7590</v>
      </c>
    </row>
    <row r="66" spans="1:2" x14ac:dyDescent="0.2">
      <c r="A66" t="s">
        <v>60</v>
      </c>
      <c r="B66" s="1">
        <v>7690</v>
      </c>
    </row>
    <row r="67" spans="1:2" x14ac:dyDescent="0.2">
      <c r="A67" t="s">
        <v>61</v>
      </c>
      <c r="B67" s="1">
        <v>7690</v>
      </c>
    </row>
    <row r="68" spans="1:2" x14ac:dyDescent="0.2">
      <c r="A68" t="s">
        <v>62</v>
      </c>
      <c r="B68" s="1">
        <v>7691</v>
      </c>
    </row>
    <row r="69" spans="1:2" x14ac:dyDescent="0.2">
      <c r="A69" t="s">
        <v>63</v>
      </c>
      <c r="B69" s="1">
        <v>5551</v>
      </c>
    </row>
  </sheetData>
  <autoFilter ref="A2:B2"/>
  <mergeCells count="1">
    <mergeCell ref="A1:G1"/>
  </mergeCells>
  <conditionalFormatting sqref="B2:B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O24"/>
  <sheetViews>
    <sheetView tabSelected="1" workbookViewId="0">
      <pane ySplit="2" topLeftCell="A3" activePane="bottomLeft" state="frozen"/>
      <selection pane="bottomLeft" activeCell="D26" sqref="D26"/>
    </sheetView>
  </sheetViews>
  <sheetFormatPr baseColWidth="10" defaultRowHeight="16" x14ac:dyDescent="0.2"/>
  <cols>
    <col min="1" max="1" width="11" style="17" customWidth="1"/>
    <col min="2" max="2" width="11" style="12" customWidth="1"/>
    <col min="3" max="3" width="26.5" style="17" bestFit="1" customWidth="1"/>
    <col min="4" max="4" width="10.6640625" bestFit="1" customWidth="1"/>
    <col min="5" max="5" width="24.6640625" bestFit="1" customWidth="1"/>
    <col min="6" max="6" width="9" style="12" bestFit="1" customWidth="1"/>
    <col min="7" max="7" width="30.1640625" bestFit="1" customWidth="1"/>
    <col min="8" max="8" width="13.83203125" bestFit="1" customWidth="1"/>
    <col min="9" max="9" width="13.83203125" style="1" customWidth="1"/>
    <col min="10" max="11" width="14.33203125" style="1" customWidth="1"/>
    <col min="15" max="15" width="14.1640625" customWidth="1"/>
  </cols>
  <sheetData>
    <row r="1" spans="1:15" ht="19" x14ac:dyDescent="0.25">
      <c r="A1" s="35" t="s">
        <v>93</v>
      </c>
      <c r="B1" s="35"/>
      <c r="C1" s="35"/>
      <c r="D1" s="35"/>
      <c r="E1" s="35"/>
      <c r="F1" s="35"/>
      <c r="G1" s="36"/>
      <c r="H1" s="39" t="s">
        <v>91</v>
      </c>
      <c r="I1" s="39"/>
      <c r="J1" s="39"/>
      <c r="K1" s="29"/>
      <c r="L1" s="37" t="s">
        <v>103</v>
      </c>
      <c r="M1" s="38"/>
      <c r="N1" s="38"/>
      <c r="O1" s="38"/>
    </row>
    <row r="2" spans="1:15" ht="33" thickBot="1" x14ac:dyDescent="0.25">
      <c r="A2" s="19" t="s">
        <v>90</v>
      </c>
      <c r="B2" s="19" t="s">
        <v>108</v>
      </c>
      <c r="C2" s="19" t="s">
        <v>107</v>
      </c>
      <c r="D2" s="19" t="s">
        <v>68</v>
      </c>
      <c r="E2" s="9" t="s">
        <v>65</v>
      </c>
      <c r="F2" s="19" t="s">
        <v>64</v>
      </c>
      <c r="G2" s="9" t="s">
        <v>85</v>
      </c>
      <c r="H2" s="10" t="s">
        <v>66</v>
      </c>
      <c r="I2" s="18" t="s">
        <v>92</v>
      </c>
      <c r="J2" s="11" t="s">
        <v>94</v>
      </c>
      <c r="K2" s="11" t="s">
        <v>104</v>
      </c>
      <c r="L2" s="24" t="s">
        <v>99</v>
      </c>
      <c r="M2" s="24" t="s">
        <v>100</v>
      </c>
      <c r="N2" s="24" t="s">
        <v>101</v>
      </c>
      <c r="O2" s="28" t="s">
        <v>102</v>
      </c>
    </row>
    <row r="3" spans="1:15" x14ac:dyDescent="0.2">
      <c r="A3" s="16"/>
      <c r="B3" s="32"/>
      <c r="C3" s="16"/>
      <c r="D3" s="3"/>
      <c r="H3" s="4"/>
      <c r="I3" s="15"/>
      <c r="J3" s="7"/>
      <c r="K3" s="7"/>
      <c r="L3" s="25">
        <v>6000</v>
      </c>
      <c r="M3" s="25">
        <v>500</v>
      </c>
      <c r="N3" s="25">
        <v>50</v>
      </c>
      <c r="O3" s="26">
        <f>SUM(L2:N3)</f>
        <v>6550</v>
      </c>
    </row>
    <row r="4" spans="1:15" x14ac:dyDescent="0.2">
      <c r="A4" s="16">
        <f>YEAR(D4)</f>
        <v>2017</v>
      </c>
      <c r="B4" s="32">
        <f>_xlfn.NUMBERVALUE(LEFT(F4,3))</f>
        <v>628</v>
      </c>
      <c r="C4" s="16" t="str">
        <f>VLOOKUP(B4,Categorías!$A$3:$C$27,2)</f>
        <v>Suministros</v>
      </c>
      <c r="D4" s="3">
        <v>42737</v>
      </c>
      <c r="E4" t="s">
        <v>21</v>
      </c>
      <c r="F4" s="12">
        <f>VLOOKUP(E4,Conceptos!$A$3:$B$69,2,FALSE)</f>
        <v>6284</v>
      </c>
      <c r="G4" t="s">
        <v>67</v>
      </c>
      <c r="H4" s="4">
        <v>-500</v>
      </c>
      <c r="I4" s="15" t="s">
        <v>86</v>
      </c>
      <c r="J4" s="7">
        <v>42737</v>
      </c>
      <c r="K4" s="7" t="str">
        <f>IF(H4&gt;0,"Ingreso","Gasto")</f>
        <v>Gasto</v>
      </c>
      <c r="L4" s="27">
        <f>IF($I4="Banco",$L3+$H4,$L3)</f>
        <v>5500</v>
      </c>
      <c r="M4" s="27">
        <f>IF($I4="Fundacion",$M3+$H4,$M3)</f>
        <v>500</v>
      </c>
      <c r="N4" s="27">
        <f>IF($I4="Caja",$N3+$H4,$N3)</f>
        <v>50</v>
      </c>
      <c r="O4" s="26">
        <f t="shared" ref="O4:O24" si="0">SUM(L3:N4)</f>
        <v>12600</v>
      </c>
    </row>
    <row r="5" spans="1:15" x14ac:dyDescent="0.2">
      <c r="A5" s="16">
        <f t="shared" ref="A5:A24" si="1">YEAR(D5)</f>
        <v>2017</v>
      </c>
      <c r="B5" s="32">
        <f t="shared" ref="B5:B24" si="2">_xlfn.NUMBERVALUE(LEFT(F5,3))</f>
        <v>629</v>
      </c>
      <c r="C5" s="16" t="str">
        <f>VLOOKUP(B5,Categorías!$A$3:$C$27,2)</f>
        <v>Gastos diversos</v>
      </c>
      <c r="D5" s="3">
        <v>42737</v>
      </c>
      <c r="E5" t="s">
        <v>25</v>
      </c>
      <c r="F5" s="12">
        <f>VLOOKUP(E5,Conceptos!$A$3:$B$69,2,FALSE)</f>
        <v>6292</v>
      </c>
      <c r="G5" t="s">
        <v>71</v>
      </c>
      <c r="H5" s="4">
        <v>-12.29</v>
      </c>
      <c r="I5" s="15" t="s">
        <v>86</v>
      </c>
      <c r="J5" s="7">
        <v>42737</v>
      </c>
      <c r="K5" s="7" t="str">
        <f t="shared" ref="K5:K24" si="3">IF(H5&gt;0,"Ingreso","Gasto")</f>
        <v>Gasto</v>
      </c>
      <c r="L5" s="27">
        <f t="shared" ref="L5:L24" si="4">IF($I5="Banco",$L4+$H5,$L4)</f>
        <v>5487.71</v>
      </c>
      <c r="M5" s="27">
        <f t="shared" ref="M5:M24" si="5">IF($I5="Fundacion",$M4+$H5,$M4)</f>
        <v>500</v>
      </c>
      <c r="N5" s="27">
        <f t="shared" ref="N5:N24" si="6">IF($I5="Caja",$N4+$H5,$N4)</f>
        <v>50</v>
      </c>
      <c r="O5" s="26">
        <f t="shared" si="0"/>
        <v>12087.71</v>
      </c>
    </row>
    <row r="6" spans="1:15" x14ac:dyDescent="0.2">
      <c r="A6" s="16">
        <f t="shared" si="1"/>
        <v>2017</v>
      </c>
      <c r="B6" s="32">
        <f t="shared" si="2"/>
        <v>705</v>
      </c>
      <c r="C6" s="16" t="str">
        <f>VLOOKUP(B6,Categorías!$A$3:$C$27,2)</f>
        <v>Ingresos por servicios</v>
      </c>
      <c r="D6" s="3">
        <v>42753</v>
      </c>
      <c r="E6" t="s">
        <v>48</v>
      </c>
      <c r="F6" s="12">
        <f>VLOOKUP(E6,Conceptos!$A$3:$B$69,2,FALSE)</f>
        <v>7053</v>
      </c>
      <c r="G6" t="s">
        <v>72</v>
      </c>
      <c r="H6" s="4">
        <v>300.51</v>
      </c>
      <c r="I6" s="15" t="s">
        <v>86</v>
      </c>
      <c r="J6" s="7">
        <v>42753</v>
      </c>
      <c r="K6" s="7" t="str">
        <f t="shared" si="3"/>
        <v>Ingreso</v>
      </c>
      <c r="L6" s="27">
        <f t="shared" si="4"/>
        <v>5788.22</v>
      </c>
      <c r="M6" s="27">
        <f t="shared" si="5"/>
        <v>500</v>
      </c>
      <c r="N6" s="27">
        <f t="shared" si="6"/>
        <v>50</v>
      </c>
      <c r="O6" s="26">
        <f t="shared" si="0"/>
        <v>12375.93</v>
      </c>
    </row>
    <row r="7" spans="1:15" x14ac:dyDescent="0.2">
      <c r="A7" s="16">
        <f t="shared" si="1"/>
        <v>2017</v>
      </c>
      <c r="B7" s="32">
        <f t="shared" si="2"/>
        <v>629</v>
      </c>
      <c r="C7" s="16" t="str">
        <f>VLOOKUP(B7,Categorías!$A$3:$C$27,2)</f>
        <v>Gastos diversos</v>
      </c>
      <c r="D7" s="3">
        <v>42754</v>
      </c>
      <c r="E7" t="s">
        <v>25</v>
      </c>
      <c r="F7" s="12">
        <f>VLOOKUP(E7,Conceptos!$A$3:$B$69,2,FALSE)</f>
        <v>6292</v>
      </c>
      <c r="G7" t="s">
        <v>73</v>
      </c>
      <c r="H7" s="4">
        <v>-72.459999999999994</v>
      </c>
      <c r="I7" s="15" t="s">
        <v>86</v>
      </c>
      <c r="J7" s="7">
        <v>42754</v>
      </c>
      <c r="K7" s="7" t="str">
        <f t="shared" si="3"/>
        <v>Gasto</v>
      </c>
      <c r="L7" s="27">
        <f t="shared" si="4"/>
        <v>5715.76</v>
      </c>
      <c r="M7" s="27">
        <f t="shared" si="5"/>
        <v>500</v>
      </c>
      <c r="N7" s="27">
        <f t="shared" si="6"/>
        <v>50</v>
      </c>
      <c r="O7" s="26">
        <f t="shared" si="0"/>
        <v>12603.98</v>
      </c>
    </row>
    <row r="8" spans="1:15" x14ac:dyDescent="0.2">
      <c r="A8" s="16">
        <f t="shared" si="1"/>
        <v>2017</v>
      </c>
      <c r="B8" s="32">
        <f t="shared" si="2"/>
        <v>745</v>
      </c>
      <c r="C8" s="16" t="str">
        <f>VLOOKUP(B8,Categorías!$A$3:$C$27,2)</f>
        <v>Donativos y limosnas</v>
      </c>
      <c r="D8" s="3">
        <v>42755</v>
      </c>
      <c r="E8" t="s">
        <v>56</v>
      </c>
      <c r="F8" s="12">
        <f>VLOOKUP(E8,Conceptos!$A$3:$B$69,2,FALSE)</f>
        <v>7450</v>
      </c>
      <c r="G8" t="s">
        <v>74</v>
      </c>
      <c r="H8" s="4">
        <v>600</v>
      </c>
      <c r="I8" s="15" t="s">
        <v>86</v>
      </c>
      <c r="J8" s="7">
        <v>42762</v>
      </c>
      <c r="K8" s="7" t="str">
        <f t="shared" si="3"/>
        <v>Ingreso</v>
      </c>
      <c r="L8" s="27">
        <f t="shared" si="4"/>
        <v>6315.76</v>
      </c>
      <c r="M8" s="27">
        <f t="shared" si="5"/>
        <v>500</v>
      </c>
      <c r="N8" s="27">
        <f t="shared" si="6"/>
        <v>50</v>
      </c>
      <c r="O8" s="26">
        <f t="shared" si="0"/>
        <v>13131.52</v>
      </c>
    </row>
    <row r="9" spans="1:15" x14ac:dyDescent="0.2">
      <c r="A9" s="16">
        <f t="shared" si="1"/>
        <v>2017</v>
      </c>
      <c r="B9" s="32">
        <f t="shared" si="2"/>
        <v>669</v>
      </c>
      <c r="C9" s="16" t="str">
        <f>VLOOKUP(B9,Categorías!$A$3:$C$27,2)</f>
        <v>Gastos financieros</v>
      </c>
      <c r="D9" s="3">
        <v>42755</v>
      </c>
      <c r="E9" t="s">
        <v>41</v>
      </c>
      <c r="F9" s="12">
        <f>VLOOKUP(E9,Conceptos!$A$3:$B$69,2,FALSE)</f>
        <v>6691</v>
      </c>
      <c r="G9" t="s">
        <v>75</v>
      </c>
      <c r="H9" s="4">
        <v>-16</v>
      </c>
      <c r="I9" s="15" t="s">
        <v>86</v>
      </c>
      <c r="J9" s="7">
        <v>42762</v>
      </c>
      <c r="K9" s="7" t="str">
        <f t="shared" si="3"/>
        <v>Gasto</v>
      </c>
      <c r="L9" s="27">
        <f t="shared" si="4"/>
        <v>6299.76</v>
      </c>
      <c r="M9" s="27">
        <f t="shared" si="5"/>
        <v>500</v>
      </c>
      <c r="N9" s="27">
        <f t="shared" si="6"/>
        <v>50</v>
      </c>
      <c r="O9" s="26">
        <f t="shared" si="0"/>
        <v>13715.52</v>
      </c>
    </row>
    <row r="10" spans="1:15" x14ac:dyDescent="0.2">
      <c r="A10" s="16">
        <f t="shared" si="1"/>
        <v>2017</v>
      </c>
      <c r="B10" s="32">
        <f t="shared" si="2"/>
        <v>744</v>
      </c>
      <c r="C10" s="16" t="str">
        <f>VLOOKUP(B10,Categorías!$A$3:$C$27,2)</f>
        <v>Colectas parroquiales</v>
      </c>
      <c r="D10" s="3">
        <v>42736</v>
      </c>
      <c r="E10" t="s">
        <v>54</v>
      </c>
      <c r="F10" s="12">
        <f>VLOOKUP(E10,Conceptos!$A$3:$B$69,2,FALSE)</f>
        <v>7440</v>
      </c>
      <c r="H10" s="4">
        <v>40</v>
      </c>
      <c r="I10" s="15" t="s">
        <v>88</v>
      </c>
      <c r="J10" s="1" t="s">
        <v>89</v>
      </c>
      <c r="K10" s="7" t="str">
        <f t="shared" si="3"/>
        <v>Ingreso</v>
      </c>
      <c r="L10" s="27">
        <f t="shared" si="4"/>
        <v>6299.76</v>
      </c>
      <c r="M10" s="27">
        <f t="shared" si="5"/>
        <v>500</v>
      </c>
      <c r="N10" s="27">
        <f t="shared" si="6"/>
        <v>50</v>
      </c>
      <c r="O10" s="26">
        <f t="shared" si="0"/>
        <v>13699.52</v>
      </c>
    </row>
    <row r="11" spans="1:15" x14ac:dyDescent="0.2">
      <c r="A11" s="16">
        <f t="shared" si="1"/>
        <v>2017</v>
      </c>
      <c r="B11" s="32">
        <f t="shared" si="2"/>
        <v>744</v>
      </c>
      <c r="C11" s="16" t="str">
        <f>VLOOKUP(B11,Categorías!$A$3:$C$27,2)</f>
        <v>Colectas parroquiales</v>
      </c>
      <c r="D11" s="3">
        <v>42741</v>
      </c>
      <c r="E11" t="s">
        <v>54</v>
      </c>
      <c r="F11" s="12">
        <f>VLOOKUP(E11,Conceptos!$A$3:$B$69,2,FALSE)</f>
        <v>7440</v>
      </c>
      <c r="H11" s="4">
        <v>30</v>
      </c>
      <c r="I11" s="15" t="s">
        <v>88</v>
      </c>
      <c r="J11" s="1" t="s">
        <v>89</v>
      </c>
      <c r="K11" s="7" t="str">
        <f t="shared" si="3"/>
        <v>Ingreso</v>
      </c>
      <c r="L11" s="27">
        <f t="shared" si="4"/>
        <v>6299.76</v>
      </c>
      <c r="M11" s="27">
        <f t="shared" si="5"/>
        <v>500</v>
      </c>
      <c r="N11" s="27">
        <f t="shared" si="6"/>
        <v>50</v>
      </c>
      <c r="O11" s="26">
        <f t="shared" si="0"/>
        <v>13699.52</v>
      </c>
    </row>
    <row r="12" spans="1:15" x14ac:dyDescent="0.2">
      <c r="A12" s="16">
        <f t="shared" si="1"/>
        <v>2017</v>
      </c>
      <c r="B12" s="32">
        <f t="shared" si="2"/>
        <v>744</v>
      </c>
      <c r="C12" s="16" t="str">
        <f>VLOOKUP(B12,Categorías!$A$3:$C$27,2)</f>
        <v>Colectas parroquiales</v>
      </c>
      <c r="D12" s="3">
        <v>42743</v>
      </c>
      <c r="E12" t="s">
        <v>54</v>
      </c>
      <c r="F12" s="12">
        <f>VLOOKUP(E12,Conceptos!$A$3:$B$69,2,FALSE)</f>
        <v>7440</v>
      </c>
      <c r="H12" s="4">
        <v>20</v>
      </c>
      <c r="I12" s="15" t="s">
        <v>88</v>
      </c>
      <c r="J12" s="1" t="s">
        <v>89</v>
      </c>
      <c r="K12" s="7" t="str">
        <f t="shared" si="3"/>
        <v>Ingreso</v>
      </c>
      <c r="L12" s="27">
        <f t="shared" si="4"/>
        <v>6299.76</v>
      </c>
      <c r="M12" s="27">
        <f t="shared" si="5"/>
        <v>500</v>
      </c>
      <c r="N12" s="27">
        <f t="shared" si="6"/>
        <v>50</v>
      </c>
      <c r="O12" s="26">
        <f t="shared" si="0"/>
        <v>13699.52</v>
      </c>
    </row>
    <row r="13" spans="1:15" x14ac:dyDescent="0.2">
      <c r="A13" s="16">
        <f t="shared" si="1"/>
        <v>2017</v>
      </c>
      <c r="B13" s="32">
        <f t="shared" si="2"/>
        <v>744</v>
      </c>
      <c r="C13" s="16" t="str">
        <f>VLOOKUP(B13,Categorías!$A$3:$C$27,2)</f>
        <v>Colectas parroquiales</v>
      </c>
      <c r="D13" s="3">
        <v>42750</v>
      </c>
      <c r="E13" t="s">
        <v>54</v>
      </c>
      <c r="F13" s="12">
        <f>VLOOKUP(E13,Conceptos!$A$3:$B$69,2,FALSE)</f>
        <v>7440</v>
      </c>
      <c r="H13" s="4">
        <v>30</v>
      </c>
      <c r="I13" s="15" t="s">
        <v>88</v>
      </c>
      <c r="J13" s="1" t="s">
        <v>89</v>
      </c>
      <c r="K13" s="7" t="str">
        <f t="shared" si="3"/>
        <v>Ingreso</v>
      </c>
      <c r="L13" s="27">
        <f t="shared" si="4"/>
        <v>6299.76</v>
      </c>
      <c r="M13" s="27">
        <f t="shared" si="5"/>
        <v>500</v>
      </c>
      <c r="N13" s="27">
        <f t="shared" si="6"/>
        <v>50</v>
      </c>
      <c r="O13" s="26">
        <f t="shared" si="0"/>
        <v>13699.52</v>
      </c>
    </row>
    <row r="14" spans="1:15" x14ac:dyDescent="0.2">
      <c r="A14" s="16">
        <f t="shared" si="1"/>
        <v>2017</v>
      </c>
      <c r="B14" s="32">
        <f t="shared" si="2"/>
        <v>744</v>
      </c>
      <c r="C14" s="16" t="str">
        <f>VLOOKUP(B14,Categorías!$A$3:$C$27,2)</f>
        <v>Colectas parroquiales</v>
      </c>
      <c r="D14" s="3">
        <v>42752</v>
      </c>
      <c r="E14" t="s">
        <v>54</v>
      </c>
      <c r="F14" s="12">
        <f>VLOOKUP(E14,Conceptos!$A$3:$B$69,2,FALSE)</f>
        <v>7440</v>
      </c>
      <c r="G14" t="s">
        <v>76</v>
      </c>
      <c r="H14" s="4">
        <v>40</v>
      </c>
      <c r="I14" s="15" t="s">
        <v>86</v>
      </c>
      <c r="J14" s="7">
        <v>42758</v>
      </c>
      <c r="K14" s="7" t="str">
        <f t="shared" si="3"/>
        <v>Ingreso</v>
      </c>
      <c r="L14" s="27">
        <f t="shared" si="4"/>
        <v>6339.76</v>
      </c>
      <c r="M14" s="27">
        <f t="shared" si="5"/>
        <v>500</v>
      </c>
      <c r="N14" s="27">
        <f t="shared" si="6"/>
        <v>50</v>
      </c>
      <c r="O14" s="26">
        <f t="shared" si="0"/>
        <v>13739.52</v>
      </c>
    </row>
    <row r="15" spans="1:15" x14ac:dyDescent="0.2">
      <c r="A15" s="16">
        <f t="shared" si="1"/>
        <v>2017</v>
      </c>
      <c r="B15" s="32">
        <f t="shared" si="2"/>
        <v>745</v>
      </c>
      <c r="C15" s="16" t="str">
        <f>VLOOKUP(B15,Categorías!$A$3:$C$27,2)</f>
        <v>Donativos y limosnas</v>
      </c>
      <c r="D15" s="3">
        <v>42755</v>
      </c>
      <c r="E15" t="s">
        <v>56</v>
      </c>
      <c r="F15" s="12">
        <f>VLOOKUP(E15,Conceptos!$A$3:$B$69,2,FALSE)</f>
        <v>7450</v>
      </c>
      <c r="G15" t="s">
        <v>77</v>
      </c>
      <c r="H15" s="4">
        <v>636</v>
      </c>
      <c r="I15" s="15" t="s">
        <v>86</v>
      </c>
      <c r="J15" s="7">
        <v>42761</v>
      </c>
      <c r="K15" s="7" t="str">
        <f t="shared" si="3"/>
        <v>Ingreso</v>
      </c>
      <c r="L15" s="27">
        <f t="shared" si="4"/>
        <v>6975.76</v>
      </c>
      <c r="M15" s="27">
        <f t="shared" si="5"/>
        <v>500</v>
      </c>
      <c r="N15" s="27">
        <f t="shared" si="6"/>
        <v>50</v>
      </c>
      <c r="O15" s="26">
        <f t="shared" si="0"/>
        <v>14415.52</v>
      </c>
    </row>
    <row r="16" spans="1:15" x14ac:dyDescent="0.2">
      <c r="A16" s="16">
        <f t="shared" si="1"/>
        <v>2017</v>
      </c>
      <c r="B16" s="32">
        <f t="shared" si="2"/>
        <v>628</v>
      </c>
      <c r="C16" s="16" t="str">
        <f>VLOOKUP(B16,Categorías!$A$3:$C$27,2)</f>
        <v>Suministros</v>
      </c>
      <c r="D16" s="3">
        <v>42762</v>
      </c>
      <c r="E16" t="s">
        <v>20</v>
      </c>
      <c r="F16" s="12">
        <f>VLOOKUP(E16,Conceptos!$A$3:$B$69,2,FALSE)</f>
        <v>6283</v>
      </c>
      <c r="G16" t="s">
        <v>78</v>
      </c>
      <c r="H16" s="4">
        <v>-178.56</v>
      </c>
      <c r="I16" s="15" t="s">
        <v>86</v>
      </c>
      <c r="J16" s="7">
        <v>42762</v>
      </c>
      <c r="K16" s="7" t="str">
        <f t="shared" si="3"/>
        <v>Gasto</v>
      </c>
      <c r="L16" s="27">
        <f t="shared" si="4"/>
        <v>6797.2</v>
      </c>
      <c r="M16" s="27">
        <f t="shared" si="5"/>
        <v>500</v>
      </c>
      <c r="N16" s="27">
        <f t="shared" si="6"/>
        <v>50</v>
      </c>
      <c r="O16" s="26">
        <f t="shared" si="0"/>
        <v>14872.96</v>
      </c>
    </row>
    <row r="17" spans="1:15" x14ac:dyDescent="0.2">
      <c r="A17" s="16">
        <f t="shared" si="1"/>
        <v>2017</v>
      </c>
      <c r="B17" s="32">
        <f t="shared" si="2"/>
        <v>628</v>
      </c>
      <c r="C17" s="16" t="str">
        <f>VLOOKUP(B17,Categorías!$A$3:$C$27,2)</f>
        <v>Suministros</v>
      </c>
      <c r="D17" s="3">
        <v>42762</v>
      </c>
      <c r="E17" t="s">
        <v>20</v>
      </c>
      <c r="F17" s="12">
        <f>VLOOKUP(E17,Conceptos!$A$3:$B$69,2,FALSE)</f>
        <v>6283</v>
      </c>
      <c r="G17" t="s">
        <v>79</v>
      </c>
      <c r="H17" s="4">
        <v>-107.06</v>
      </c>
      <c r="I17" s="15" t="s">
        <v>86</v>
      </c>
      <c r="J17" s="7">
        <v>42762</v>
      </c>
      <c r="K17" s="7" t="str">
        <f t="shared" si="3"/>
        <v>Gasto</v>
      </c>
      <c r="L17" s="27">
        <f t="shared" si="4"/>
        <v>6690.1399999999994</v>
      </c>
      <c r="M17" s="27">
        <f t="shared" si="5"/>
        <v>500</v>
      </c>
      <c r="N17" s="27">
        <f t="shared" si="6"/>
        <v>50</v>
      </c>
      <c r="O17" s="26">
        <f t="shared" si="0"/>
        <v>14587.34</v>
      </c>
    </row>
    <row r="18" spans="1:15" x14ac:dyDescent="0.2">
      <c r="A18" s="16">
        <f t="shared" si="1"/>
        <v>2017</v>
      </c>
      <c r="B18" s="32">
        <f t="shared" si="2"/>
        <v>747</v>
      </c>
      <c r="C18" s="16" t="str">
        <f>VLOOKUP(B18,Categorías!$A$3:$C$27,2)</f>
        <v>Subvenciones</v>
      </c>
      <c r="D18" s="3">
        <v>42776</v>
      </c>
      <c r="E18" t="s">
        <v>69</v>
      </c>
      <c r="F18" s="12">
        <f>VLOOKUP(E18,Conceptos!$A$3:$B$69,2,FALSE)</f>
        <v>7471</v>
      </c>
      <c r="G18" t="s">
        <v>80</v>
      </c>
      <c r="H18" s="4">
        <v>500</v>
      </c>
      <c r="I18" s="15" t="s">
        <v>86</v>
      </c>
      <c r="J18" s="7">
        <v>42776</v>
      </c>
      <c r="K18" s="7" t="str">
        <f t="shared" si="3"/>
        <v>Ingreso</v>
      </c>
      <c r="L18" s="27">
        <f t="shared" si="4"/>
        <v>7190.1399999999994</v>
      </c>
      <c r="M18" s="27">
        <f t="shared" si="5"/>
        <v>500</v>
      </c>
      <c r="N18" s="27">
        <f t="shared" si="6"/>
        <v>50</v>
      </c>
      <c r="O18" s="26">
        <f t="shared" si="0"/>
        <v>14980.279999999999</v>
      </c>
    </row>
    <row r="19" spans="1:15" x14ac:dyDescent="0.2">
      <c r="A19" s="16">
        <f t="shared" si="1"/>
        <v>2017</v>
      </c>
      <c r="B19" s="32">
        <f t="shared" si="2"/>
        <v>745</v>
      </c>
      <c r="C19" s="16" t="str">
        <f>VLOOKUP(B19,Categorías!$A$3:$C$27,2)</f>
        <v>Donativos y limosnas</v>
      </c>
      <c r="D19" s="3">
        <v>42776</v>
      </c>
      <c r="E19" t="s">
        <v>57</v>
      </c>
      <c r="F19" s="12">
        <f>VLOOKUP(E19,Conceptos!$A$3:$B$69,2,FALSE)</f>
        <v>7450</v>
      </c>
      <c r="H19" s="4">
        <v>265.10000000000002</v>
      </c>
      <c r="I19" s="15" t="s">
        <v>86</v>
      </c>
      <c r="J19" s="7">
        <v>42776</v>
      </c>
      <c r="K19" s="7" t="str">
        <f t="shared" si="3"/>
        <v>Ingreso</v>
      </c>
      <c r="L19" s="27">
        <f t="shared" si="4"/>
        <v>7455.24</v>
      </c>
      <c r="M19" s="27">
        <f t="shared" si="5"/>
        <v>500</v>
      </c>
      <c r="N19" s="27">
        <f t="shared" si="6"/>
        <v>50</v>
      </c>
      <c r="O19" s="26">
        <f t="shared" si="0"/>
        <v>15745.38</v>
      </c>
    </row>
    <row r="20" spans="1:15" x14ac:dyDescent="0.2">
      <c r="A20" s="16">
        <f t="shared" si="1"/>
        <v>2017</v>
      </c>
      <c r="B20" s="32">
        <f t="shared" si="2"/>
        <v>629</v>
      </c>
      <c r="C20" s="16" t="str">
        <f>VLOOKUP(B20,Categorías!$A$3:$C$27,2)</f>
        <v>Gastos diversos</v>
      </c>
      <c r="D20" s="3">
        <v>42786</v>
      </c>
      <c r="E20" t="s">
        <v>25</v>
      </c>
      <c r="F20" s="12">
        <f>VLOOKUP(E20,Conceptos!$A$3:$B$69,2,FALSE)</f>
        <v>6292</v>
      </c>
      <c r="G20" t="s">
        <v>81</v>
      </c>
      <c r="H20" s="4">
        <v>-68.41</v>
      </c>
      <c r="I20" s="15" t="s">
        <v>86</v>
      </c>
      <c r="J20" s="7">
        <v>42786</v>
      </c>
      <c r="K20" s="7" t="str">
        <f t="shared" si="3"/>
        <v>Gasto</v>
      </c>
      <c r="L20" s="27">
        <f t="shared" si="4"/>
        <v>7386.83</v>
      </c>
      <c r="M20" s="27">
        <f t="shared" si="5"/>
        <v>500</v>
      </c>
      <c r="N20" s="27">
        <f t="shared" si="6"/>
        <v>50</v>
      </c>
      <c r="O20" s="26">
        <f t="shared" si="0"/>
        <v>15942.07</v>
      </c>
    </row>
    <row r="21" spans="1:15" x14ac:dyDescent="0.2">
      <c r="A21" s="16">
        <f t="shared" si="1"/>
        <v>2017</v>
      </c>
      <c r="B21" s="32">
        <f t="shared" si="2"/>
        <v>552</v>
      </c>
      <c r="C21" s="16" t="str">
        <f>VLOOKUP(B21,Categorías!$A$3:$C$27,2)</f>
        <v>Colectas recibidas</v>
      </c>
      <c r="D21" s="5">
        <v>42790</v>
      </c>
      <c r="E21" s="2" t="s">
        <v>70</v>
      </c>
      <c r="F21" s="12">
        <f>VLOOKUP(E21,Conceptos!$A$3:$B$69,2,FALSE)</f>
        <v>5523</v>
      </c>
      <c r="G21" s="2"/>
      <c r="H21" s="13">
        <v>270.5</v>
      </c>
      <c r="I21" s="15" t="s">
        <v>88</v>
      </c>
      <c r="J21" s="8" t="s">
        <v>89</v>
      </c>
      <c r="K21" s="7" t="str">
        <f t="shared" si="3"/>
        <v>Ingreso</v>
      </c>
      <c r="L21" s="27">
        <f t="shared" si="4"/>
        <v>7386.83</v>
      </c>
      <c r="M21" s="27">
        <f t="shared" si="5"/>
        <v>500</v>
      </c>
      <c r="N21" s="27">
        <f t="shared" si="6"/>
        <v>50</v>
      </c>
      <c r="O21" s="26">
        <f t="shared" si="0"/>
        <v>15873.66</v>
      </c>
    </row>
    <row r="22" spans="1:15" x14ac:dyDescent="0.2">
      <c r="A22" s="16">
        <f t="shared" si="1"/>
        <v>2017</v>
      </c>
      <c r="B22" s="32">
        <f t="shared" si="2"/>
        <v>622</v>
      </c>
      <c r="C22" s="16" t="str">
        <f>VLOOKUP(B22,Categorías!$A$3:$C$27,2)</f>
        <v>Reparaciones y conservación</v>
      </c>
      <c r="D22" s="3">
        <v>42803</v>
      </c>
      <c r="E22" t="s">
        <v>15</v>
      </c>
      <c r="F22" s="12">
        <f>VLOOKUP(E22,Conceptos!$A$3:$B$69,2,FALSE)</f>
        <v>6220</v>
      </c>
      <c r="G22" t="s">
        <v>82</v>
      </c>
      <c r="H22" s="14">
        <v>-85</v>
      </c>
      <c r="I22" s="15" t="s">
        <v>86</v>
      </c>
      <c r="J22" s="7">
        <v>42803</v>
      </c>
      <c r="K22" s="7" t="str">
        <f t="shared" si="3"/>
        <v>Gasto</v>
      </c>
      <c r="L22" s="27">
        <f t="shared" si="4"/>
        <v>7301.83</v>
      </c>
      <c r="M22" s="27">
        <f t="shared" si="5"/>
        <v>500</v>
      </c>
      <c r="N22" s="27">
        <f t="shared" si="6"/>
        <v>50</v>
      </c>
      <c r="O22" s="26">
        <f t="shared" si="0"/>
        <v>15788.66</v>
      </c>
    </row>
    <row r="23" spans="1:15" x14ac:dyDescent="0.2">
      <c r="A23" s="16">
        <f t="shared" si="1"/>
        <v>2017</v>
      </c>
      <c r="B23" s="32">
        <f t="shared" si="2"/>
        <v>745</v>
      </c>
      <c r="C23" s="16" t="str">
        <f>VLOOKUP(B23,Categorías!$A$3:$C$27,2)</f>
        <v>Donativos y limosnas</v>
      </c>
      <c r="D23" s="3">
        <v>42842</v>
      </c>
      <c r="E23" t="s">
        <v>56</v>
      </c>
      <c r="F23" s="12">
        <f>VLOOKUP(E23,Conceptos!$A$3:$B$69,2,FALSE)</f>
        <v>7450</v>
      </c>
      <c r="G23" t="s">
        <v>83</v>
      </c>
      <c r="H23" s="14">
        <v>140</v>
      </c>
      <c r="I23" s="15" t="s">
        <v>87</v>
      </c>
      <c r="J23" s="7">
        <v>42842</v>
      </c>
      <c r="K23" s="7" t="str">
        <f t="shared" si="3"/>
        <v>Ingreso</v>
      </c>
      <c r="L23" s="27">
        <f t="shared" si="4"/>
        <v>7301.83</v>
      </c>
      <c r="M23" s="27">
        <f t="shared" si="5"/>
        <v>500</v>
      </c>
      <c r="N23" s="27">
        <f t="shared" si="6"/>
        <v>190</v>
      </c>
      <c r="O23" s="26">
        <f t="shared" si="0"/>
        <v>15843.66</v>
      </c>
    </row>
    <row r="24" spans="1:15" x14ac:dyDescent="0.2">
      <c r="A24" s="16">
        <f t="shared" si="1"/>
        <v>2017</v>
      </c>
      <c r="B24" s="32">
        <f t="shared" si="2"/>
        <v>602</v>
      </c>
      <c r="C24" s="16" t="str">
        <f>VLOOKUP(B24,Categorías!$A$3:$C$27,2)</f>
        <v>Compras material y actividades</v>
      </c>
      <c r="D24" s="3">
        <v>42842</v>
      </c>
      <c r="E24" t="s">
        <v>7</v>
      </c>
      <c r="F24" s="12">
        <f>VLOOKUP(E24,Conceptos!$A$3:$B$69,2,FALSE)</f>
        <v>6021</v>
      </c>
      <c r="G24" t="s">
        <v>84</v>
      </c>
      <c r="H24" s="14">
        <v>-140</v>
      </c>
      <c r="I24" s="15" t="s">
        <v>87</v>
      </c>
      <c r="J24" s="7">
        <v>42842</v>
      </c>
      <c r="K24" s="7" t="str">
        <f t="shared" si="3"/>
        <v>Gasto</v>
      </c>
      <c r="L24" s="27">
        <f t="shared" si="4"/>
        <v>7301.83</v>
      </c>
      <c r="M24" s="27">
        <f t="shared" si="5"/>
        <v>500</v>
      </c>
      <c r="N24" s="27">
        <f t="shared" si="6"/>
        <v>50</v>
      </c>
      <c r="O24" s="26">
        <f t="shared" si="0"/>
        <v>15843.66</v>
      </c>
    </row>
  </sheetData>
  <autoFilter ref="A2:J2"/>
  <mergeCells count="3">
    <mergeCell ref="A1:G1"/>
    <mergeCell ref="L1:O1"/>
    <mergeCell ref="H1:J1"/>
  </mergeCells>
  <conditionalFormatting sqref="H4:H24">
    <cfRule type="cellIs" dxfId="4" priority="3" operator="greaterThan">
      <formula>0</formula>
    </cfRule>
  </conditionalFormatting>
  <conditionalFormatting sqref="K4:K24">
    <cfRule type="cellIs" dxfId="3" priority="1" operator="equal">
      <formula>"Gasto"</formula>
    </cfRule>
    <cfRule type="cellIs" dxfId="2" priority="2" operator="equal">
      <formula>"Ingreso"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Conceptos!$A$3:$A$69</xm:f>
          </x14:formula1>
          <xm:sqref>E4:E24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5" sqref="H15"/>
    </sheetView>
  </sheetViews>
  <sheetFormatPr baseColWidth="10" defaultRowHeight="16" x14ac:dyDescent="0.2"/>
  <cols>
    <col min="1" max="1" width="34.83203125" bestFit="1" customWidth="1"/>
    <col min="2" max="2" width="26.33203125" bestFit="1" customWidth="1"/>
    <col min="3" max="3" width="38.6640625" customWidth="1"/>
    <col min="4" max="4" width="9.6640625" bestFit="1" customWidth="1"/>
  </cols>
  <sheetData>
    <row r="1" spans="1:8" x14ac:dyDescent="0.2">
      <c r="A1" s="20" t="s">
        <v>92</v>
      </c>
      <c r="B1" t="s">
        <v>86</v>
      </c>
    </row>
    <row r="3" spans="1:8" x14ac:dyDescent="0.2">
      <c r="A3" s="20" t="s">
        <v>97</v>
      </c>
    </row>
    <row r="4" spans="1:8" x14ac:dyDescent="0.2">
      <c r="A4" s="20" t="s">
        <v>94</v>
      </c>
      <c r="B4" s="20" t="s">
        <v>65</v>
      </c>
      <c r="C4" s="20" t="s">
        <v>85</v>
      </c>
      <c r="D4" t="s">
        <v>98</v>
      </c>
    </row>
    <row r="5" spans="1:8" x14ac:dyDescent="0.2">
      <c r="A5" s="3">
        <v>42737</v>
      </c>
      <c r="B5" t="s">
        <v>21</v>
      </c>
      <c r="C5" t="s">
        <v>67</v>
      </c>
      <c r="D5" s="21">
        <v>-500</v>
      </c>
    </row>
    <row r="6" spans="1:8" x14ac:dyDescent="0.2">
      <c r="B6" t="s">
        <v>25</v>
      </c>
      <c r="C6" t="s">
        <v>71</v>
      </c>
      <c r="D6" s="21">
        <v>-12.29</v>
      </c>
    </row>
    <row r="7" spans="1:8" x14ac:dyDescent="0.2">
      <c r="A7" s="3">
        <v>42753</v>
      </c>
      <c r="B7" t="s">
        <v>48</v>
      </c>
      <c r="C7" t="s">
        <v>72</v>
      </c>
      <c r="D7" s="21">
        <v>300.51</v>
      </c>
    </row>
    <row r="8" spans="1:8" x14ac:dyDescent="0.2">
      <c r="A8" s="3">
        <v>42754</v>
      </c>
      <c r="B8" t="s">
        <v>25</v>
      </c>
      <c r="C8" t="s">
        <v>73</v>
      </c>
      <c r="D8" s="21">
        <v>-72.459999999999994</v>
      </c>
    </row>
    <row r="9" spans="1:8" x14ac:dyDescent="0.2">
      <c r="A9" s="3">
        <v>42758</v>
      </c>
      <c r="B9" t="s">
        <v>54</v>
      </c>
      <c r="C9" t="s">
        <v>76</v>
      </c>
      <c r="D9" s="21">
        <v>40</v>
      </c>
    </row>
    <row r="10" spans="1:8" x14ac:dyDescent="0.2">
      <c r="A10" s="3">
        <v>42761</v>
      </c>
      <c r="B10" t="s">
        <v>56</v>
      </c>
      <c r="C10" t="s">
        <v>77</v>
      </c>
      <c r="D10" s="21">
        <v>636</v>
      </c>
    </row>
    <row r="11" spans="1:8" x14ac:dyDescent="0.2">
      <c r="A11" s="3">
        <v>42762</v>
      </c>
      <c r="B11" t="s">
        <v>41</v>
      </c>
      <c r="C11" t="s">
        <v>75</v>
      </c>
      <c r="D11" s="21">
        <v>-16</v>
      </c>
    </row>
    <row r="12" spans="1:8" x14ac:dyDescent="0.2">
      <c r="B12" t="s">
        <v>56</v>
      </c>
      <c r="C12" t="s">
        <v>74</v>
      </c>
      <c r="D12" s="21">
        <v>600</v>
      </c>
    </row>
    <row r="13" spans="1:8" x14ac:dyDescent="0.2">
      <c r="B13" t="s">
        <v>20</v>
      </c>
      <c r="C13" t="s">
        <v>79</v>
      </c>
      <c r="D13" s="21">
        <v>-107.06</v>
      </c>
    </row>
    <row r="14" spans="1:8" x14ac:dyDescent="0.2">
      <c r="C14" t="s">
        <v>78</v>
      </c>
      <c r="D14" s="21">
        <v>-178.56</v>
      </c>
    </row>
    <row r="15" spans="1:8" x14ac:dyDescent="0.2">
      <c r="A15" s="3">
        <v>42776</v>
      </c>
      <c r="B15" t="s">
        <v>57</v>
      </c>
      <c r="C15" t="s">
        <v>135</v>
      </c>
      <c r="D15" s="21">
        <v>265.10000000000002</v>
      </c>
      <c r="H15" t="s">
        <v>136</v>
      </c>
    </row>
    <row r="16" spans="1:8" x14ac:dyDescent="0.2">
      <c r="B16" t="s">
        <v>69</v>
      </c>
      <c r="C16" t="s">
        <v>80</v>
      </c>
      <c r="D16" s="21">
        <v>500</v>
      </c>
    </row>
    <row r="17" spans="1:4" x14ac:dyDescent="0.2">
      <c r="A17" s="3">
        <v>42786</v>
      </c>
      <c r="B17" t="s">
        <v>25</v>
      </c>
      <c r="C17" t="s">
        <v>81</v>
      </c>
      <c r="D17" s="21">
        <v>-68.41</v>
      </c>
    </row>
    <row r="18" spans="1:4" x14ac:dyDescent="0.2">
      <c r="A18" s="3">
        <v>42803</v>
      </c>
      <c r="B18" t="s">
        <v>15</v>
      </c>
      <c r="C18" t="s">
        <v>82</v>
      </c>
      <c r="D18" s="21">
        <v>-85</v>
      </c>
    </row>
    <row r="19" spans="1:4" x14ac:dyDescent="0.2">
      <c r="A19" t="s">
        <v>96</v>
      </c>
      <c r="D19" s="21">
        <v>1301.8300000000002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baseColWidth="10" defaultRowHeight="16" x14ac:dyDescent="0.2"/>
  <cols>
    <col min="1" max="1" width="34.83203125" bestFit="1" customWidth="1"/>
    <col min="2" max="2" width="26.33203125" bestFit="1" customWidth="1"/>
    <col min="3" max="3" width="27.83203125" customWidth="1"/>
    <col min="4" max="4" width="8.6640625" customWidth="1"/>
  </cols>
  <sheetData>
    <row r="1" spans="1:8" x14ac:dyDescent="0.2">
      <c r="A1" s="20" t="s">
        <v>92</v>
      </c>
      <c r="B1" t="s">
        <v>87</v>
      </c>
    </row>
    <row r="3" spans="1:8" x14ac:dyDescent="0.2">
      <c r="A3" s="20" t="s">
        <v>97</v>
      </c>
    </row>
    <row r="4" spans="1:8" x14ac:dyDescent="0.2">
      <c r="A4" s="20" t="s">
        <v>94</v>
      </c>
      <c r="B4" s="20" t="s">
        <v>65</v>
      </c>
      <c r="C4" s="20" t="s">
        <v>85</v>
      </c>
      <c r="D4" t="s">
        <v>98</v>
      </c>
    </row>
    <row r="5" spans="1:8" x14ac:dyDescent="0.2">
      <c r="A5" s="3">
        <v>42842</v>
      </c>
      <c r="B5" t="s">
        <v>7</v>
      </c>
      <c r="C5" t="s">
        <v>84</v>
      </c>
      <c r="D5" s="21">
        <v>-140</v>
      </c>
    </row>
    <row r="6" spans="1:8" x14ac:dyDescent="0.2">
      <c r="B6" t="s">
        <v>56</v>
      </c>
      <c r="C6" t="s">
        <v>83</v>
      </c>
      <c r="D6" s="21">
        <v>140</v>
      </c>
    </row>
    <row r="7" spans="1:8" x14ac:dyDescent="0.2">
      <c r="A7" t="s">
        <v>96</v>
      </c>
      <c r="D7" s="21">
        <v>0</v>
      </c>
    </row>
    <row r="15" spans="1:8" x14ac:dyDescent="0.2">
      <c r="H15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P16" sqref="P16"/>
    </sheetView>
  </sheetViews>
  <sheetFormatPr baseColWidth="10" defaultRowHeight="16" x14ac:dyDescent="0.2"/>
  <cols>
    <col min="1" max="1" width="17.83203125" bestFit="1" customWidth="1"/>
    <col min="2" max="2" width="29.33203125" bestFit="1" customWidth="1"/>
    <col min="3" max="3" width="17.83203125" bestFit="1" customWidth="1"/>
    <col min="4" max="4" width="24.6640625" customWidth="1"/>
    <col min="5" max="5" width="22.1640625" customWidth="1"/>
    <col min="6" max="6" width="13.33203125" customWidth="1"/>
    <col min="7" max="7" width="10.83203125" bestFit="1" customWidth="1"/>
    <col min="8" max="8" width="6.6640625" customWidth="1"/>
    <col min="9" max="9" width="3.6640625" customWidth="1"/>
    <col min="10" max="10" width="6.6640625" customWidth="1"/>
    <col min="11" max="13" width="3.1640625" customWidth="1"/>
    <col min="14" max="14" width="4.1640625" customWidth="1"/>
    <col min="15" max="16" width="6.1640625" customWidth="1"/>
    <col min="17" max="17" width="7.1640625" customWidth="1"/>
    <col min="18" max="20" width="4.1640625" customWidth="1"/>
    <col min="21" max="21" width="6.6640625" customWidth="1"/>
    <col min="22" max="22" width="10.6640625" customWidth="1"/>
  </cols>
  <sheetData>
    <row r="1" spans="1:6" x14ac:dyDescent="0.2">
      <c r="A1" s="20" t="s">
        <v>92</v>
      </c>
      <c r="B1" t="s">
        <v>95</v>
      </c>
    </row>
    <row r="3" spans="1:6" x14ac:dyDescent="0.2">
      <c r="A3" s="20" t="s">
        <v>97</v>
      </c>
      <c r="E3" s="20" t="s">
        <v>104</v>
      </c>
    </row>
    <row r="4" spans="1:6" x14ac:dyDescent="0.2">
      <c r="A4" s="20" t="s">
        <v>108</v>
      </c>
      <c r="B4" s="20" t="s">
        <v>107</v>
      </c>
      <c r="C4" s="20" t="s">
        <v>64</v>
      </c>
      <c r="D4" s="20" t="s">
        <v>65</v>
      </c>
      <c r="E4" s="1" t="s">
        <v>106</v>
      </c>
      <c r="F4" s="1" t="s">
        <v>105</v>
      </c>
    </row>
    <row r="5" spans="1:6" x14ac:dyDescent="0.2">
      <c r="A5">
        <v>552</v>
      </c>
      <c r="E5" s="21"/>
      <c r="F5" s="21"/>
    </row>
    <row r="6" spans="1:6" x14ac:dyDescent="0.2">
      <c r="B6" t="s">
        <v>133</v>
      </c>
      <c r="E6" s="21"/>
      <c r="F6" s="21"/>
    </row>
    <row r="7" spans="1:6" x14ac:dyDescent="0.2">
      <c r="C7">
        <v>5523</v>
      </c>
      <c r="E7" s="21"/>
      <c r="F7" s="21"/>
    </row>
    <row r="8" spans="1:6" x14ac:dyDescent="0.2">
      <c r="D8" t="s">
        <v>70</v>
      </c>
      <c r="E8" s="21">
        <v>270.5</v>
      </c>
      <c r="F8" s="21"/>
    </row>
    <row r="9" spans="1:6" x14ac:dyDescent="0.2">
      <c r="A9">
        <v>602</v>
      </c>
      <c r="E9" s="21"/>
      <c r="F9" s="21"/>
    </row>
    <row r="10" spans="1:6" x14ac:dyDescent="0.2">
      <c r="B10" t="s">
        <v>113</v>
      </c>
      <c r="E10" s="21"/>
      <c r="F10" s="21"/>
    </row>
    <row r="11" spans="1:6" x14ac:dyDescent="0.2">
      <c r="C11">
        <v>6021</v>
      </c>
      <c r="E11" s="21"/>
      <c r="F11" s="21"/>
    </row>
    <row r="12" spans="1:6" x14ac:dyDescent="0.2">
      <c r="D12" t="s">
        <v>7</v>
      </c>
      <c r="E12" s="21"/>
      <c r="F12" s="21">
        <v>-140</v>
      </c>
    </row>
    <row r="13" spans="1:6" x14ac:dyDescent="0.2">
      <c r="A13">
        <v>622</v>
      </c>
      <c r="E13" s="21"/>
      <c r="F13" s="21"/>
    </row>
    <row r="14" spans="1:6" x14ac:dyDescent="0.2">
      <c r="B14" t="s">
        <v>116</v>
      </c>
      <c r="E14" s="21"/>
      <c r="F14" s="21"/>
    </row>
    <row r="15" spans="1:6" x14ac:dyDescent="0.2">
      <c r="C15">
        <v>6220</v>
      </c>
      <c r="E15" s="21"/>
      <c r="F15" s="21"/>
    </row>
    <row r="16" spans="1:6" x14ac:dyDescent="0.2">
      <c r="D16" t="s">
        <v>15</v>
      </c>
      <c r="E16" s="21"/>
      <c r="F16" s="21">
        <v>-85</v>
      </c>
    </row>
    <row r="17" spans="1:6" x14ac:dyDescent="0.2">
      <c r="A17">
        <v>628</v>
      </c>
      <c r="E17" s="21"/>
      <c r="F17" s="21"/>
    </row>
    <row r="18" spans="1:6" x14ac:dyDescent="0.2">
      <c r="B18" t="s">
        <v>118</v>
      </c>
      <c r="E18" s="21"/>
      <c r="F18" s="21"/>
    </row>
    <row r="19" spans="1:6" x14ac:dyDescent="0.2">
      <c r="C19">
        <v>6283</v>
      </c>
      <c r="E19" s="21"/>
      <c r="F19" s="21"/>
    </row>
    <row r="20" spans="1:6" x14ac:dyDescent="0.2">
      <c r="D20" t="s">
        <v>20</v>
      </c>
      <c r="E20" s="21"/>
      <c r="F20" s="21">
        <v>-285.62</v>
      </c>
    </row>
    <row r="21" spans="1:6" x14ac:dyDescent="0.2">
      <c r="C21">
        <v>6284</v>
      </c>
      <c r="E21" s="21"/>
      <c r="F21" s="21"/>
    </row>
    <row r="22" spans="1:6" x14ac:dyDescent="0.2">
      <c r="D22" t="s">
        <v>21</v>
      </c>
      <c r="E22" s="21"/>
      <c r="F22" s="21">
        <v>-500</v>
      </c>
    </row>
    <row r="23" spans="1:6" x14ac:dyDescent="0.2">
      <c r="A23">
        <v>629</v>
      </c>
      <c r="E23" s="21"/>
      <c r="F23" s="21"/>
    </row>
    <row r="24" spans="1:6" x14ac:dyDescent="0.2">
      <c r="B24" t="s">
        <v>119</v>
      </c>
      <c r="E24" s="21"/>
      <c r="F24" s="21"/>
    </row>
    <row r="25" spans="1:6" x14ac:dyDescent="0.2">
      <c r="C25">
        <v>6292</v>
      </c>
      <c r="E25" s="21"/>
      <c r="F25" s="21"/>
    </row>
    <row r="26" spans="1:6" x14ac:dyDescent="0.2">
      <c r="D26" t="s">
        <v>25</v>
      </c>
      <c r="E26" s="21"/>
      <c r="F26" s="21">
        <v>-153.16</v>
      </c>
    </row>
    <row r="27" spans="1:6" x14ac:dyDescent="0.2">
      <c r="A27">
        <v>669</v>
      </c>
      <c r="E27" s="21"/>
      <c r="F27" s="21"/>
    </row>
    <row r="28" spans="1:6" x14ac:dyDescent="0.2">
      <c r="B28" t="s">
        <v>122</v>
      </c>
      <c r="E28" s="21"/>
      <c r="F28" s="21"/>
    </row>
    <row r="29" spans="1:6" x14ac:dyDescent="0.2">
      <c r="C29">
        <v>6691</v>
      </c>
      <c r="E29" s="21"/>
      <c r="F29" s="21"/>
    </row>
    <row r="30" spans="1:6" x14ac:dyDescent="0.2">
      <c r="D30" t="s">
        <v>41</v>
      </c>
      <c r="E30" s="21"/>
      <c r="F30" s="21">
        <v>-16</v>
      </c>
    </row>
    <row r="31" spans="1:6" x14ac:dyDescent="0.2">
      <c r="A31">
        <v>705</v>
      </c>
      <c r="E31" s="21"/>
      <c r="F31" s="21"/>
    </row>
    <row r="32" spans="1:6" x14ac:dyDescent="0.2">
      <c r="B32" t="s">
        <v>125</v>
      </c>
      <c r="E32" s="21"/>
      <c r="F32" s="21"/>
    </row>
    <row r="33" spans="1:6" x14ac:dyDescent="0.2">
      <c r="C33">
        <v>7053</v>
      </c>
      <c r="E33" s="21"/>
      <c r="F33" s="21"/>
    </row>
    <row r="34" spans="1:6" x14ac:dyDescent="0.2">
      <c r="D34" t="s">
        <v>48</v>
      </c>
      <c r="E34" s="21">
        <v>300.51</v>
      </c>
      <c r="F34" s="21"/>
    </row>
    <row r="35" spans="1:6" x14ac:dyDescent="0.2">
      <c r="A35">
        <v>744</v>
      </c>
      <c r="E35" s="21"/>
      <c r="F35" s="21"/>
    </row>
    <row r="36" spans="1:6" x14ac:dyDescent="0.2">
      <c r="B36" t="s">
        <v>129</v>
      </c>
      <c r="E36" s="21"/>
      <c r="F36" s="21"/>
    </row>
    <row r="37" spans="1:6" x14ac:dyDescent="0.2">
      <c r="C37">
        <v>7440</v>
      </c>
      <c r="E37" s="21"/>
      <c r="F37" s="21"/>
    </row>
    <row r="38" spans="1:6" x14ac:dyDescent="0.2">
      <c r="D38" t="s">
        <v>54</v>
      </c>
      <c r="E38" s="21">
        <v>160</v>
      </c>
      <c r="F38" s="21"/>
    </row>
    <row r="39" spans="1:6" x14ac:dyDescent="0.2">
      <c r="A39">
        <v>745</v>
      </c>
      <c r="E39" s="21"/>
      <c r="F39" s="21"/>
    </row>
    <row r="40" spans="1:6" x14ac:dyDescent="0.2">
      <c r="B40" t="s">
        <v>130</v>
      </c>
      <c r="E40" s="21"/>
      <c r="F40" s="21"/>
    </row>
    <row r="41" spans="1:6" x14ac:dyDescent="0.2">
      <c r="C41">
        <v>7450</v>
      </c>
      <c r="E41" s="21"/>
      <c r="F41" s="21"/>
    </row>
    <row r="42" spans="1:6" x14ac:dyDescent="0.2">
      <c r="D42" t="s">
        <v>56</v>
      </c>
      <c r="E42" s="21">
        <v>1376</v>
      </c>
      <c r="F42" s="21"/>
    </row>
    <row r="43" spans="1:6" x14ac:dyDescent="0.2">
      <c r="D43" t="s">
        <v>57</v>
      </c>
      <c r="E43" s="21">
        <v>265.10000000000002</v>
      </c>
      <c r="F43" s="21"/>
    </row>
    <row r="44" spans="1:6" x14ac:dyDescent="0.2">
      <c r="A44">
        <v>747</v>
      </c>
      <c r="E44" s="21"/>
      <c r="F44" s="21"/>
    </row>
    <row r="45" spans="1:6" x14ac:dyDescent="0.2">
      <c r="B45" t="s">
        <v>131</v>
      </c>
      <c r="E45" s="21"/>
      <c r="F45" s="21"/>
    </row>
    <row r="46" spans="1:6" x14ac:dyDescent="0.2">
      <c r="C46">
        <v>7471</v>
      </c>
      <c r="E46" s="21"/>
      <c r="F46" s="21"/>
    </row>
    <row r="47" spans="1:6" x14ac:dyDescent="0.2">
      <c r="D47" t="s">
        <v>69</v>
      </c>
      <c r="E47" s="21">
        <v>500</v>
      </c>
      <c r="F4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Categorías</vt:lpstr>
      <vt:lpstr>Conceptos</vt:lpstr>
      <vt:lpstr>Movimientos</vt:lpstr>
      <vt:lpstr>Vista Banco</vt:lpstr>
      <vt:lpstr>Vista Caja</vt:lpstr>
      <vt:lpstr>Vista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2019-09-01T03:21:51Z</dcterms:created>
  <dcterms:modified xsi:type="dcterms:W3CDTF">2019-09-01T12:37:27Z</dcterms:modified>
</cp:coreProperties>
</file>