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nsvy\Desktop\python\Work_init\"/>
    </mc:Choice>
  </mc:AlternateContent>
  <bookViews>
    <workbookView xWindow="0" yWindow="0" windowWidth="28800" windowHeight="12285"/>
  </bookViews>
  <sheets>
    <sheet name="Master" sheetId="1" r:id="rId1"/>
    <sheet name="배합_관절" sheetId="2" r:id="rId2"/>
  </sheets>
  <definedNames>
    <definedName name="_3_?0_F" localSheetId="1">#REF!</definedName>
    <definedName name="_3_?0_F">#REF!</definedName>
    <definedName name="_4_?0_F" localSheetId="1">#REF!</definedName>
    <definedName name="_4_?0_F">#REF!</definedName>
    <definedName name="_Dist_Bin" localSheetId="1">#REF!</definedName>
    <definedName name="_Dist_Bin">#REF!</definedName>
    <definedName name="_Dist_Values" localSheetId="1">#REF!</definedName>
    <definedName name="_Dist_Values">#REF!</definedName>
    <definedName name="_Fill" localSheetId="1">#REF!</definedName>
    <definedName name="_Fill">#REF!</definedName>
    <definedName name="_Key1" localSheetId="1">#REF!</definedName>
    <definedName name="_Key1">#REF!</definedName>
    <definedName name="_Key2" localSheetId="1">#REF!</definedName>
    <definedName name="_Key2">#REF!</definedName>
    <definedName name="_Sort" localSheetId="1">#REF!</definedName>
    <definedName name="_Sort">#REF!</definedName>
    <definedName name="A" localSheetId="1">#REF!</definedName>
    <definedName name="A">#REF!</definedName>
    <definedName name="addd" localSheetId="1">#REF!</definedName>
    <definedName name="addd">#REF!</definedName>
    <definedName name="asad" localSheetId="1">#REF!</definedName>
    <definedName name="asad">#REF!</definedName>
    <definedName name="ASDF" localSheetId="1">#REF!</definedName>
    <definedName name="ASDF">#REF!</definedName>
    <definedName name="Criteria_MI" localSheetId="1">#REF!</definedName>
    <definedName name="Criteria_MI">#REF!</definedName>
    <definedName name="Database_MI" localSheetId="1">#REF!</definedName>
    <definedName name="Database_MI">#REF!</definedName>
    <definedName name="df" localSheetId="1">#REF!</definedName>
    <definedName name="df">#REF!</definedName>
    <definedName name="DFSDFS" localSheetId="1">#REF!</definedName>
    <definedName name="DFSDFS">#REF!</definedName>
    <definedName name="dsd" localSheetId="1">#REF!</definedName>
    <definedName name="dsd">#REF!</definedName>
    <definedName name="efewf">#REF!</definedName>
    <definedName name="etwqt" localSheetId="1">#REF!</definedName>
    <definedName name="etwqt">#REF!</definedName>
    <definedName name="Extract_MI" localSheetId="1">#REF!</definedName>
    <definedName name="Extract_MI">#REF!</definedName>
    <definedName name="hdrgd" localSheetId="1">#REF!</definedName>
    <definedName name="hdrgd">#REF!</definedName>
    <definedName name="hgfh" localSheetId="1">#REF!</definedName>
    <definedName name="hgfh">#REF!</definedName>
    <definedName name="jkjk" localSheetId="1">#REF!</definedName>
    <definedName name="jkjk">#REF!</definedName>
    <definedName name="kjhkjhl" localSheetId="1">#REF!</definedName>
    <definedName name="kjhkjhl">#REF!</definedName>
    <definedName name="kkk" localSheetId="1">#REF!</definedName>
    <definedName name="kkk">#REF!</definedName>
    <definedName name="KKKK" localSheetId="1">#REF!</definedName>
    <definedName name="KKKK">#REF!</definedName>
    <definedName name="kkkkk" localSheetId="1">#REF!</definedName>
    <definedName name="kkkkk">#REF!</definedName>
    <definedName name="KW" localSheetId="1">#REF!</definedName>
    <definedName name="KW">#REF!</definedName>
    <definedName name="mast">Master!$A$1:$H$352</definedName>
    <definedName name="mast1" localSheetId="1">#REF!</definedName>
    <definedName name="mast1">#REF!</definedName>
    <definedName name="PACK" localSheetId="1">#REF!</definedName>
    <definedName name="PACK">#REF!</definedName>
    <definedName name="qeet" localSheetId="1">#REF!</definedName>
    <definedName name="qeet">#REF!</definedName>
    <definedName name="qewrewqd" localSheetId="1">#REF!</definedName>
    <definedName name="qewrewqd">#REF!</definedName>
    <definedName name="qtewtq" localSheetId="1">#REF!</definedName>
    <definedName name="qtewtq">#REF!</definedName>
    <definedName name="qw" localSheetId="1">#REF!</definedName>
    <definedName name="qw">#REF!</definedName>
    <definedName name="qwer" localSheetId="1">#REF!</definedName>
    <definedName name="qwer">#REF!</definedName>
    <definedName name="qwtewtq" localSheetId="1">#REF!</definedName>
    <definedName name="qwtewtq">#REF!</definedName>
    <definedName name="reyqy4" localSheetId="1">#REF!</definedName>
    <definedName name="reyqy4">#REF!</definedName>
    <definedName name="reytrteyyu" localSheetId="1">#REF!</definedName>
    <definedName name="reytrteyyu">#REF!</definedName>
    <definedName name="sd" localSheetId="1">#REF!</definedName>
    <definedName name="sd">#REF!</definedName>
    <definedName name="sdfa" localSheetId="1">#REF!</definedName>
    <definedName name="sdfa">#REF!</definedName>
    <definedName name="sewtwq" localSheetId="1">#REF!</definedName>
    <definedName name="sewtwq">#REF!</definedName>
    <definedName name="sfaawew" localSheetId="1">#REF!</definedName>
    <definedName name="sfaawew">#REF!</definedName>
    <definedName name="srfewtge" localSheetId="1">#REF!</definedName>
    <definedName name="srfewtge">#REF!</definedName>
    <definedName name="T" localSheetId="1">#REF!</definedName>
    <definedName name="T">#REF!</definedName>
    <definedName name="w" localSheetId="1">#REF!</definedName>
    <definedName name="w">#REF!</definedName>
    <definedName name="wer" localSheetId="1">#REF!</definedName>
    <definedName name="wer">#REF!</definedName>
    <definedName name="wqwqw" localSheetId="1">#REF!</definedName>
    <definedName name="wqwqw">#REF!</definedName>
    <definedName name="wrwrq" localSheetId="1">#REF!</definedName>
    <definedName name="wrwrq">#REF!</definedName>
    <definedName name="www" localSheetId="1">#REF!</definedName>
    <definedName name="www">#REF!</definedName>
    <definedName name="나는" localSheetId="1">#REF!</definedName>
    <definedName name="나는">#REF!</definedName>
    <definedName name="ㄹㅇ" localSheetId="1">#REF!</definedName>
    <definedName name="ㄹㅇ">#REF!</definedName>
    <definedName name="ㅁㅁ" localSheetId="1">#REF!</definedName>
    <definedName name="ㅁㅁ">#REF!</definedName>
    <definedName name="앙" localSheetId="1">#REF!</definedName>
    <definedName name="앙">#REF!</definedName>
    <definedName name="원가2" localSheetId="1">#REF!</definedName>
    <definedName name="원가2">#REF!</definedName>
    <definedName name="월" localSheetId="1">#REF!</definedName>
    <definedName name="월">#REF!</definedName>
    <definedName name="자" localSheetId="1">#REF!</definedName>
    <definedName name="자">#REF!</definedName>
    <definedName name="전제2" localSheetId="1">#REF!</definedName>
    <definedName name="전제2">#REF!</definedName>
    <definedName name="티는ㄴㄴㄴ" localSheetId="1">#REF!</definedName>
    <definedName name="티는ㄴㄴㄴ">#REF!</definedName>
    <definedName name="ㅍㅇㄹ" localSheetId="1">#REF!</definedName>
    <definedName name="ㅍㅇㄹ">#REF!</definedName>
  </definedNames>
  <calcPr calcId="162913"/>
  <extLst>
    <ext uri="GoogleSheetsCustomDataVersion1">
      <go:sheetsCustomData xmlns:go="http://customooxmlschemas.google.com/" r:id="rId9" roundtripDataSignature="AMtx7mi6PM7QdBJffKsgRxiVjv9KTUIL7g=="/>
    </ext>
  </extLst>
</workbook>
</file>

<file path=xl/calcChain.xml><?xml version="1.0" encoding="utf-8"?>
<calcChain xmlns="http://schemas.openxmlformats.org/spreadsheetml/2006/main">
  <c r="B27" i="2" l="1"/>
  <c r="E26" i="2"/>
  <c r="U25" i="2"/>
  <c r="S25" i="2"/>
  <c r="Q25" i="2"/>
  <c r="R25" i="2" s="1"/>
  <c r="O25" i="2"/>
  <c r="M25" i="2"/>
  <c r="K25" i="2"/>
  <c r="I25" i="2"/>
  <c r="C25" i="2"/>
  <c r="U23" i="2"/>
  <c r="T23" i="2"/>
  <c r="S23" i="2"/>
  <c r="Q23" i="2"/>
  <c r="O23" i="2"/>
  <c r="M23" i="2"/>
  <c r="K23" i="2"/>
  <c r="I23" i="2"/>
  <c r="E23" i="2"/>
  <c r="C23" i="2"/>
  <c r="U22" i="2"/>
  <c r="S22" i="2"/>
  <c r="Q22" i="2"/>
  <c r="O22" i="2"/>
  <c r="M22" i="2"/>
  <c r="K22" i="2"/>
  <c r="L22" i="2" s="1"/>
  <c r="I22" i="2"/>
  <c r="E22" i="2"/>
  <c r="C22" i="2"/>
  <c r="E21" i="2"/>
  <c r="C21" i="2"/>
  <c r="E20" i="2"/>
  <c r="U19" i="2"/>
  <c r="V19" i="2" s="1"/>
  <c r="S19" i="2"/>
  <c r="T19" i="2" s="1"/>
  <c r="Q19" i="2"/>
  <c r="R19" i="2" s="1"/>
  <c r="O19" i="2"/>
  <c r="M19" i="2"/>
  <c r="K19" i="2"/>
  <c r="I19" i="2"/>
  <c r="J19" i="2" s="1"/>
  <c r="E19" i="2"/>
  <c r="C19" i="2"/>
  <c r="U18" i="2"/>
  <c r="V18" i="2" s="1"/>
  <c r="S18" i="2"/>
  <c r="Q18" i="2"/>
  <c r="O18" i="2"/>
  <c r="M18" i="2"/>
  <c r="K18" i="2"/>
  <c r="L18" i="2" s="1"/>
  <c r="I18" i="2"/>
  <c r="J18" i="2" s="1"/>
  <c r="E18" i="2"/>
  <c r="C18" i="2"/>
  <c r="U17" i="2"/>
  <c r="S17" i="2"/>
  <c r="Q17" i="2"/>
  <c r="O17" i="2"/>
  <c r="M17" i="2"/>
  <c r="K17" i="2"/>
  <c r="I17" i="2"/>
  <c r="E17" i="2"/>
  <c r="C17" i="2"/>
  <c r="U16" i="2"/>
  <c r="S16" i="2"/>
  <c r="Q16" i="2"/>
  <c r="O16" i="2"/>
  <c r="M16" i="2"/>
  <c r="K16" i="2"/>
  <c r="I16" i="2"/>
  <c r="E16" i="2"/>
  <c r="C16" i="2"/>
  <c r="U15" i="2"/>
  <c r="S15" i="2"/>
  <c r="Q15" i="2"/>
  <c r="O15" i="2"/>
  <c r="M15" i="2"/>
  <c r="K15" i="2"/>
  <c r="I15" i="2"/>
  <c r="E15" i="2"/>
  <c r="C15" i="2"/>
  <c r="U14" i="2"/>
  <c r="S14" i="2"/>
  <c r="Q14" i="2"/>
  <c r="O14" i="2"/>
  <c r="M14" i="2"/>
  <c r="K14" i="2"/>
  <c r="I14" i="2"/>
  <c r="E14" i="2"/>
  <c r="C14" i="2"/>
  <c r="U13" i="2"/>
  <c r="S13" i="2"/>
  <c r="Q13" i="2"/>
  <c r="O13" i="2"/>
  <c r="M13" i="2"/>
  <c r="K13" i="2"/>
  <c r="I13" i="2"/>
  <c r="E13" i="2"/>
  <c r="C13" i="2"/>
  <c r="U11" i="2"/>
  <c r="S11" i="2"/>
  <c r="Q11" i="2"/>
  <c r="O11" i="2"/>
  <c r="M11" i="2"/>
  <c r="K11" i="2"/>
  <c r="I11" i="2"/>
  <c r="E11" i="2"/>
  <c r="C11" i="2"/>
  <c r="U10" i="2"/>
  <c r="S10" i="2"/>
  <c r="Q10" i="2"/>
  <c r="O10" i="2"/>
  <c r="M10" i="2"/>
  <c r="K10" i="2"/>
  <c r="I10" i="2"/>
  <c r="E10" i="2"/>
  <c r="C10" i="2"/>
  <c r="U9" i="2"/>
  <c r="S9" i="2"/>
  <c r="Q9" i="2"/>
  <c r="O9" i="2"/>
  <c r="M9" i="2"/>
  <c r="K9" i="2"/>
  <c r="I9" i="2"/>
  <c r="E9" i="2"/>
  <c r="C9" i="2"/>
  <c r="U7" i="2"/>
  <c r="S7" i="2"/>
  <c r="Q7" i="2"/>
  <c r="O7" i="2"/>
  <c r="M7" i="2"/>
  <c r="K7" i="2"/>
  <c r="I7" i="2"/>
  <c r="E7" i="2"/>
  <c r="C7" i="2"/>
  <c r="L7" i="2" s="1"/>
  <c r="U6" i="2"/>
  <c r="S6" i="2"/>
  <c r="Q6" i="2"/>
  <c r="O6" i="2"/>
  <c r="M6" i="2"/>
  <c r="K6" i="2"/>
  <c r="I6" i="2"/>
  <c r="E6" i="2"/>
  <c r="D27" i="2" s="1"/>
  <c r="D29" i="2" s="1"/>
  <c r="C6" i="2"/>
  <c r="E336" i="1"/>
  <c r="H146" i="1"/>
  <c r="G146" i="1"/>
  <c r="F146" i="1"/>
  <c r="E146" i="1"/>
  <c r="D146" i="1"/>
  <c r="C146" i="1"/>
  <c r="B146" i="1"/>
  <c r="H145" i="1"/>
  <c r="G145" i="1"/>
  <c r="F145" i="1"/>
  <c r="E145" i="1"/>
  <c r="D145" i="1"/>
  <c r="C145" i="1"/>
  <c r="B145" i="1"/>
  <c r="H144" i="1"/>
  <c r="G144" i="1"/>
  <c r="F144" i="1"/>
  <c r="E144" i="1"/>
  <c r="D144" i="1"/>
  <c r="C144" i="1"/>
  <c r="B144" i="1"/>
  <c r="H117" i="1"/>
  <c r="G117" i="1"/>
  <c r="F117" i="1"/>
  <c r="E117" i="1"/>
  <c r="D117" i="1"/>
  <c r="C117" i="1"/>
  <c r="B117" i="1"/>
  <c r="H116" i="1"/>
  <c r="G116" i="1"/>
  <c r="F116" i="1"/>
  <c r="E116" i="1"/>
  <c r="D116" i="1"/>
  <c r="C116" i="1"/>
  <c r="B116" i="1"/>
  <c r="H115" i="1"/>
  <c r="G115" i="1"/>
  <c r="F115" i="1"/>
  <c r="E115" i="1"/>
  <c r="D115" i="1"/>
  <c r="C115" i="1"/>
  <c r="B115" i="1"/>
  <c r="H114" i="1"/>
  <c r="G114" i="1"/>
  <c r="F114" i="1"/>
  <c r="E114" i="1"/>
  <c r="D114" i="1"/>
  <c r="C114" i="1"/>
  <c r="B114" i="1"/>
  <c r="H113" i="1"/>
  <c r="G113" i="1"/>
  <c r="F113" i="1"/>
  <c r="E113" i="1"/>
  <c r="D113" i="1"/>
  <c r="C113" i="1"/>
  <c r="B113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U21" i="2" s="1"/>
  <c r="G64" i="1"/>
  <c r="S21" i="2" s="1"/>
  <c r="F64" i="1"/>
  <c r="Q21" i="2" s="1"/>
  <c r="E64" i="1"/>
  <c r="O21" i="2" s="1"/>
  <c r="P21" i="2" s="1"/>
  <c r="D64" i="1"/>
  <c r="M21" i="2" s="1"/>
  <c r="C64" i="1"/>
  <c r="K21" i="2" s="1"/>
  <c r="B64" i="1"/>
  <c r="I21" i="2" s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D61" i="1"/>
  <c r="C61" i="1"/>
  <c r="B61" i="1"/>
  <c r="H60" i="1"/>
  <c r="G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0" i="1"/>
  <c r="G30" i="1"/>
  <c r="F30" i="1"/>
  <c r="E30" i="1"/>
  <c r="D30" i="1"/>
  <c r="B30" i="1"/>
  <c r="H29" i="1"/>
  <c r="G29" i="1"/>
  <c r="F29" i="1"/>
  <c r="E29" i="1"/>
  <c r="D29" i="1"/>
  <c r="B29" i="1"/>
  <c r="H28" i="1"/>
  <c r="G28" i="1"/>
  <c r="F28" i="1"/>
  <c r="E28" i="1"/>
  <c r="D28" i="1"/>
  <c r="B28" i="1"/>
  <c r="H27" i="1"/>
  <c r="G27" i="1"/>
  <c r="F27" i="1"/>
  <c r="E27" i="1"/>
  <c r="D27" i="1"/>
  <c r="B27" i="1"/>
  <c r="H26" i="1"/>
  <c r="G26" i="1"/>
  <c r="F26" i="1"/>
  <c r="E26" i="1"/>
  <c r="D26" i="1"/>
  <c r="B26" i="1"/>
  <c r="H25" i="1"/>
  <c r="G25" i="1"/>
  <c r="F25" i="1"/>
  <c r="E25" i="1"/>
  <c r="D25" i="1"/>
  <c r="B25" i="1"/>
  <c r="D17" i="1"/>
  <c r="C17" i="1"/>
  <c r="B17" i="1"/>
  <c r="D16" i="1"/>
  <c r="C16" i="1"/>
  <c r="B16" i="1"/>
  <c r="D15" i="1"/>
  <c r="C15" i="1"/>
  <c r="B15" i="1"/>
  <c r="D14" i="1"/>
  <c r="C14" i="1"/>
  <c r="B14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R23" i="2" l="1"/>
  <c r="L11" i="2"/>
  <c r="T16" i="2"/>
  <c r="P10" i="2"/>
  <c r="L15" i="2"/>
  <c r="P19" i="2"/>
  <c r="N21" i="2"/>
  <c r="P25" i="2"/>
  <c r="T9" i="2"/>
  <c r="P14" i="2"/>
  <c r="T18" i="2"/>
  <c r="V22" i="2"/>
  <c r="T13" i="2"/>
  <c r="P17" i="2"/>
  <c r="P6" i="2"/>
  <c r="R6" i="2"/>
  <c r="N7" i="2"/>
  <c r="J9" i="2"/>
  <c r="V9" i="2"/>
  <c r="R10" i="2"/>
  <c r="N11" i="2"/>
  <c r="J13" i="2"/>
  <c r="V13" i="2"/>
  <c r="R14" i="2"/>
  <c r="N15" i="2"/>
  <c r="J16" i="2"/>
  <c r="V16" i="2"/>
  <c r="R17" i="2"/>
  <c r="N18" i="2"/>
  <c r="R21" i="2"/>
  <c r="N22" i="2"/>
  <c r="J23" i="2"/>
  <c r="V23" i="2"/>
  <c r="T6" i="2"/>
  <c r="P7" i="2"/>
  <c r="L9" i="2"/>
  <c r="T10" i="2"/>
  <c r="P11" i="2"/>
  <c r="L13" i="2"/>
  <c r="T14" i="2"/>
  <c r="P15" i="2"/>
  <c r="L16" i="2"/>
  <c r="T17" i="2"/>
  <c r="P18" i="2"/>
  <c r="L19" i="2"/>
  <c r="T25" i="2"/>
  <c r="T21" i="2"/>
  <c r="P22" i="2"/>
  <c r="L23" i="2"/>
  <c r="J6" i="2"/>
  <c r="V6" i="2"/>
  <c r="R7" i="2"/>
  <c r="N9" i="2"/>
  <c r="J10" i="2"/>
  <c r="V10" i="2"/>
  <c r="R11" i="2"/>
  <c r="N13" i="2"/>
  <c r="J14" i="2"/>
  <c r="V14" i="2"/>
  <c r="R15" i="2"/>
  <c r="N16" i="2"/>
  <c r="J17" i="2"/>
  <c r="V17" i="2"/>
  <c r="R18" i="2"/>
  <c r="N19" i="2"/>
  <c r="J25" i="2"/>
  <c r="V25" i="2"/>
  <c r="J21" i="2"/>
  <c r="V21" i="2"/>
  <c r="R22" i="2"/>
  <c r="N23" i="2"/>
  <c r="L6" i="2"/>
  <c r="T7" i="2"/>
  <c r="P9" i="2"/>
  <c r="L10" i="2"/>
  <c r="T11" i="2"/>
  <c r="P13" i="2"/>
  <c r="L14" i="2"/>
  <c r="T15" i="2"/>
  <c r="P16" i="2"/>
  <c r="L17" i="2"/>
  <c r="L25" i="2"/>
  <c r="L21" i="2"/>
  <c r="T22" i="2"/>
  <c r="P23" i="2"/>
  <c r="C27" i="2"/>
  <c r="N6" i="2"/>
  <c r="J7" i="2"/>
  <c r="V7" i="2"/>
  <c r="R9" i="2"/>
  <c r="N10" i="2"/>
  <c r="J11" i="2"/>
  <c r="V11" i="2"/>
  <c r="R13" i="2"/>
  <c r="N14" i="2"/>
  <c r="J15" i="2"/>
  <c r="V15" i="2"/>
  <c r="R16" i="2"/>
  <c r="N17" i="2"/>
  <c r="N25" i="2"/>
  <c r="J22" i="2"/>
  <c r="K27" i="2" l="1"/>
  <c r="O27" i="2"/>
  <c r="S27" i="2"/>
  <c r="Q27" i="2"/>
  <c r="U27" i="2"/>
  <c r="M27" i="2"/>
  <c r="I27" i="2"/>
  <c r="D30" i="2" s="1"/>
  <c r="M30" i="2" l="1"/>
  <c r="Q30" i="2"/>
  <c r="K30" i="2"/>
  <c r="U30" i="2"/>
  <c r="S30" i="2"/>
  <c r="O30" i="2"/>
</calcChain>
</file>

<file path=xl/sharedStrings.xml><?xml version="1.0" encoding="utf-8"?>
<sst xmlns="http://schemas.openxmlformats.org/spreadsheetml/2006/main" count="420" uniqueCount="404">
  <si>
    <t>원료명칭</t>
  </si>
  <si>
    <t>Moisture</t>
  </si>
  <si>
    <t>조단백질
(CP)</t>
  </si>
  <si>
    <t>조지방
(CF, EE)</t>
  </si>
  <si>
    <t>칼슘
(Ca)</t>
  </si>
  <si>
    <t>인
(P)</t>
  </si>
  <si>
    <t>조섬유
(C.Fib.)</t>
  </si>
  <si>
    <t>조회분
(Ash)</t>
  </si>
  <si>
    <t>ω-3</t>
  </si>
  <si>
    <t>ω-6</t>
  </si>
  <si>
    <t>ω-9</t>
  </si>
  <si>
    <t>ETC</t>
  </si>
  <si>
    <t>LYSINE</t>
  </si>
  <si>
    <t>CYC+MET</t>
  </si>
  <si>
    <t>THREONINE</t>
  </si>
  <si>
    <t>TRYPTO(:18-20)</t>
  </si>
  <si>
    <t>NA</t>
  </si>
  <si>
    <t>Cl</t>
  </si>
  <si>
    <t>K</t>
  </si>
  <si>
    <t>S</t>
  </si>
  <si>
    <t>CHOLINE(PPM)</t>
  </si>
  <si>
    <t>MDCM</t>
  </si>
  <si>
    <t>돈피묵</t>
  </si>
  <si>
    <t>TEST</t>
  </si>
  <si>
    <t>비타셀</t>
  </si>
  <si>
    <t>셀룰로오스</t>
  </si>
  <si>
    <t>비트펄프</t>
  </si>
  <si>
    <t>BEETPULP</t>
  </si>
  <si>
    <t>경화유</t>
  </si>
  <si>
    <t>계유</t>
  </si>
  <si>
    <t>난황분</t>
  </si>
  <si>
    <t>계란분말</t>
  </si>
  <si>
    <t>EGG POWDER</t>
  </si>
  <si>
    <t>계유 (닭기름)</t>
  </si>
  <si>
    <t>Poultry FAT</t>
  </si>
  <si>
    <t>Poul FAT</t>
  </si>
  <si>
    <t>구아검</t>
  </si>
  <si>
    <t>아스타잔틴</t>
  </si>
  <si>
    <t>구연산</t>
  </si>
  <si>
    <t>구연산나트륨</t>
  </si>
  <si>
    <t>구연산 나트륨</t>
  </si>
  <si>
    <t>글리세린</t>
  </si>
  <si>
    <t>글리세린-70%</t>
  </si>
  <si>
    <t>계육분</t>
  </si>
  <si>
    <t>MEAT MEAL-1</t>
  </si>
  <si>
    <t>offal-chk</t>
  </si>
  <si>
    <t>치킨밀</t>
  </si>
  <si>
    <t>내장분 (계육분)</t>
  </si>
  <si>
    <t>수지박</t>
  </si>
  <si>
    <t>양육골분</t>
  </si>
  <si>
    <t>양고기분말</t>
  </si>
  <si>
    <t>디텍 인텐스</t>
  </si>
  <si>
    <t>offal-duck</t>
  </si>
  <si>
    <t>오리분</t>
  </si>
  <si>
    <t>닭고기가슴살</t>
  </si>
  <si>
    <t>닭가슴살</t>
  </si>
  <si>
    <t>닭안심</t>
  </si>
  <si>
    <t>당근</t>
  </si>
  <si>
    <t>당근 (생당근)</t>
  </si>
  <si>
    <t>생당근</t>
  </si>
  <si>
    <t>당근분태</t>
  </si>
  <si>
    <t>당근분말</t>
  </si>
  <si>
    <t>핀토빈</t>
  </si>
  <si>
    <t>강낭콩-얼룩</t>
  </si>
  <si>
    <t>강낭콩싸래기</t>
  </si>
  <si>
    <t>Pinto Bean</t>
  </si>
  <si>
    <t>빈토콩</t>
  </si>
  <si>
    <t>감자전분</t>
  </si>
  <si>
    <t>감자가루</t>
  </si>
  <si>
    <t>호박분</t>
  </si>
  <si>
    <t>호박분태(생)</t>
  </si>
  <si>
    <t>고구마분태(생)</t>
  </si>
  <si>
    <t>고구마분태(증숙)</t>
  </si>
  <si>
    <t>고구마전분</t>
  </si>
  <si>
    <t>대두박</t>
  </si>
  <si>
    <t>대두분</t>
  </si>
  <si>
    <t>SOY ML LOC</t>
  </si>
  <si>
    <t>SOY ML LOC 44%</t>
  </si>
  <si>
    <t>전지대두</t>
  </si>
  <si>
    <t>Full Fat Soy</t>
  </si>
  <si>
    <t>밀가루-중력1등</t>
  </si>
  <si>
    <t>밀가루 - 중력 1등</t>
  </si>
  <si>
    <t>소맥분</t>
  </si>
  <si>
    <t>밀가루 - 중력1등</t>
  </si>
  <si>
    <t>밀가루</t>
  </si>
  <si>
    <t>Wheat Flour</t>
  </si>
  <si>
    <t>밀가루-중력A등</t>
  </si>
  <si>
    <t>밀가루-등외품</t>
  </si>
  <si>
    <t>밀가루 - 등외품</t>
  </si>
  <si>
    <t>밀가루-등외</t>
  </si>
  <si>
    <t>리액션F</t>
  </si>
  <si>
    <t>LIVER-POWDER</t>
  </si>
  <si>
    <t>AFB-SP DDPE</t>
  </si>
  <si>
    <t>네오펩</t>
  </si>
  <si>
    <t>밀글루텐</t>
  </si>
  <si>
    <t>활성글루텐</t>
  </si>
  <si>
    <t>뮤코프로</t>
  </si>
  <si>
    <t>발효 참치 어분</t>
  </si>
  <si>
    <t>발효참치어분</t>
  </si>
  <si>
    <t>참치어분</t>
  </si>
  <si>
    <t>참치-혈합육</t>
  </si>
  <si>
    <t>버터시즈닝분말</t>
  </si>
  <si>
    <t>옥수수가루</t>
  </si>
  <si>
    <t>옥수수분말</t>
  </si>
  <si>
    <t>옥분</t>
  </si>
  <si>
    <t>ALPHA CORN(D.H.)</t>
  </si>
  <si>
    <t>옥수수전분</t>
  </si>
  <si>
    <t>SAPP</t>
  </si>
  <si>
    <t>산성피로인산나트륨</t>
  </si>
  <si>
    <t>산피린나</t>
  </si>
  <si>
    <t xml:space="preserve">Sodium Acid PyroPhosphate </t>
  </si>
  <si>
    <t>타피오카</t>
  </si>
  <si>
    <t>타피오카 홀펠렛</t>
  </si>
  <si>
    <t>타피오카 칩파우더</t>
  </si>
  <si>
    <t>타피오카전분</t>
  </si>
  <si>
    <t>타피오카전분-알파</t>
  </si>
  <si>
    <t>무화과-분쇄</t>
  </si>
  <si>
    <t>콜라게나</t>
  </si>
  <si>
    <t>설탕</t>
  </si>
  <si>
    <t>소르비톨</t>
  </si>
  <si>
    <t>솔비톨</t>
  </si>
  <si>
    <t>솔빈산</t>
  </si>
  <si>
    <t>솔빈산칼륨</t>
  </si>
  <si>
    <t>솔빈산 칼륨</t>
  </si>
  <si>
    <t>MPC</t>
  </si>
  <si>
    <t>소고기</t>
  </si>
  <si>
    <t>말고기</t>
  </si>
  <si>
    <t>식용유</t>
  </si>
  <si>
    <t>Ground Rice</t>
  </si>
  <si>
    <t>쌀가루</t>
  </si>
  <si>
    <t>생미분</t>
  </si>
  <si>
    <t>알파쌀</t>
  </si>
  <si>
    <t>팽화미</t>
  </si>
  <si>
    <t>보리</t>
  </si>
  <si>
    <t>Barley</t>
  </si>
  <si>
    <t>양심장</t>
  </si>
  <si>
    <t>양고기</t>
  </si>
  <si>
    <t>양정육-65cl</t>
  </si>
  <si>
    <t>양정육-80cl</t>
  </si>
  <si>
    <t>양톱밥</t>
  </si>
  <si>
    <t>어분</t>
  </si>
  <si>
    <t>에토시킨</t>
  </si>
  <si>
    <t>에톡시킨</t>
  </si>
  <si>
    <t>에토시퀸</t>
  </si>
  <si>
    <t>에톡시퀸</t>
  </si>
  <si>
    <t>연육</t>
  </si>
  <si>
    <t>연육-실꼬리돔</t>
  </si>
  <si>
    <t>이산화티타늄</t>
  </si>
  <si>
    <t>TiO2</t>
  </si>
  <si>
    <t>Tio2(계절별)</t>
  </si>
  <si>
    <t>프락토올리고당-분말</t>
  </si>
  <si>
    <t>프락토올리고당 (분말)</t>
  </si>
  <si>
    <t>프락토올리고당-액상</t>
  </si>
  <si>
    <t>프락토올리고당 (액상)</t>
  </si>
  <si>
    <t>FOS</t>
  </si>
  <si>
    <t>마리골드</t>
  </si>
  <si>
    <t>생치즈</t>
  </si>
  <si>
    <t>치즈(생)</t>
  </si>
  <si>
    <t>치즈분말</t>
  </si>
  <si>
    <t>CHEESE SUPREME</t>
  </si>
  <si>
    <t>콘글루텐</t>
  </si>
  <si>
    <t>CORN GLUTEN 60%</t>
  </si>
  <si>
    <t>CORN GLUTEN</t>
  </si>
  <si>
    <t>CSL (Corn Steep Liquor) Powder</t>
  </si>
  <si>
    <t>크산토필 82.66mg/kg</t>
  </si>
  <si>
    <t>콩가루 / 대두분</t>
  </si>
  <si>
    <t>콩가루/대두분</t>
  </si>
  <si>
    <t>대두분 / 콩가루</t>
  </si>
  <si>
    <t>대두분/콩가루</t>
  </si>
  <si>
    <t>콩가루</t>
  </si>
  <si>
    <t>이지바이오텍-대두박</t>
  </si>
  <si>
    <t>SPC</t>
  </si>
  <si>
    <t>ISP</t>
  </si>
  <si>
    <t>분리대두단백</t>
  </si>
  <si>
    <t>분리대두단백 / ISP</t>
  </si>
  <si>
    <t>농축대두단백</t>
  </si>
  <si>
    <t>농축완두단백</t>
  </si>
  <si>
    <t>완두분말</t>
  </si>
  <si>
    <t>플로필렌글리콜</t>
  </si>
  <si>
    <t>플로필렌글리콜(PG)215kg</t>
  </si>
  <si>
    <t>PG</t>
  </si>
  <si>
    <t>펠릭스 탈지 밀웜분말</t>
  </si>
  <si>
    <t>펠릭스 비탈지 밀웜분말</t>
  </si>
  <si>
    <t>비탈지밀웜분말</t>
  </si>
  <si>
    <t>색소-적색40호</t>
  </si>
  <si>
    <t>색소-황색4호</t>
  </si>
  <si>
    <t>색소-황색5호</t>
  </si>
  <si>
    <t>색소-혼합초록색</t>
  </si>
  <si>
    <t>색소-청색1호</t>
  </si>
  <si>
    <t>유산균</t>
  </si>
  <si>
    <t>JS A-Gold</t>
  </si>
  <si>
    <t>WPC</t>
  </si>
  <si>
    <t>유청단백</t>
  </si>
  <si>
    <t>WPC80</t>
  </si>
  <si>
    <t>WPC90</t>
  </si>
  <si>
    <t>WPC34</t>
  </si>
  <si>
    <t>물</t>
  </si>
  <si>
    <t>수분</t>
  </si>
  <si>
    <t>배합수</t>
  </si>
  <si>
    <t>MSM</t>
  </si>
  <si>
    <t>I&amp;G - MSM</t>
  </si>
  <si>
    <t>오더블럭</t>
  </si>
  <si>
    <t>유카추출물</t>
  </si>
  <si>
    <t>디오도라제</t>
  </si>
  <si>
    <t>de-odorase</t>
  </si>
  <si>
    <t>Alltech-올지리치</t>
  </si>
  <si>
    <t>울트라비타미네</t>
  </si>
  <si>
    <t>비타민프리믹스</t>
  </si>
  <si>
    <t>비타민합제-비타민FS1</t>
  </si>
  <si>
    <t>미네랄합제-바이오플랙스c</t>
  </si>
  <si>
    <t>아미노산합제-뉴프로</t>
  </si>
  <si>
    <t>프리믹스3</t>
  </si>
  <si>
    <t>프리믹스 3</t>
  </si>
  <si>
    <t>Premix 3</t>
  </si>
  <si>
    <t>들깨박</t>
  </si>
  <si>
    <t>임자박</t>
  </si>
  <si>
    <t>비타민C</t>
  </si>
  <si>
    <t>비타민E</t>
  </si>
  <si>
    <t>울트라비타민</t>
  </si>
  <si>
    <t>종합비타민</t>
  </si>
  <si>
    <t>MIN, PIG STARTER(NLCF)</t>
  </si>
  <si>
    <t>미네랄프리믹스</t>
  </si>
  <si>
    <t>콜린</t>
  </si>
  <si>
    <t>염화콜린</t>
  </si>
  <si>
    <t>염화 콜린</t>
  </si>
  <si>
    <t>CHOLIN PWD (50%)</t>
  </si>
  <si>
    <t>골드플랙스-M</t>
  </si>
  <si>
    <t>아마씨</t>
  </si>
  <si>
    <t>아마씨 파우더 (스팟 상품)</t>
  </si>
  <si>
    <t>아마씨유</t>
  </si>
  <si>
    <t>골드플랙스(아마씨)</t>
  </si>
  <si>
    <t>골드플렉스-M (아마씨)</t>
  </si>
  <si>
    <t>EXL7060R3</t>
  </si>
  <si>
    <t>유기농 Mix</t>
  </si>
  <si>
    <t>파슬리</t>
  </si>
  <si>
    <t>IgY-치아</t>
  </si>
  <si>
    <t>IgY</t>
  </si>
  <si>
    <t>IgY-장</t>
  </si>
  <si>
    <t>딸기향</t>
  </si>
  <si>
    <t>자투리 (종류별로)</t>
  </si>
  <si>
    <t>버터시즈닝</t>
  </si>
  <si>
    <t>세이지</t>
  </si>
  <si>
    <t>에틸말톨</t>
  </si>
  <si>
    <t>젤라틴</t>
  </si>
  <si>
    <t>콜라겐</t>
  </si>
  <si>
    <t>차-카테킨</t>
  </si>
  <si>
    <t>카테킨</t>
  </si>
  <si>
    <t>카모마일</t>
  </si>
  <si>
    <t>크렌베리</t>
  </si>
  <si>
    <t>클로렐라</t>
  </si>
  <si>
    <t>프로피온산</t>
  </si>
  <si>
    <t>Sodium HexaMetaPhosphate</t>
  </si>
  <si>
    <t>헥사메타인산염</t>
  </si>
  <si>
    <t>SHMP</t>
  </si>
  <si>
    <t>헥사메타인산나트륨</t>
  </si>
  <si>
    <t>크랜베리파우더</t>
  </si>
  <si>
    <t>크랜베리</t>
  </si>
  <si>
    <t>오리고기</t>
  </si>
  <si>
    <t>시금치</t>
  </si>
  <si>
    <t>솔비톨-80%</t>
  </si>
  <si>
    <t>글루코사민</t>
  </si>
  <si>
    <t>콘드로이친</t>
  </si>
  <si>
    <t>오메가 지방산 (L)</t>
  </si>
  <si>
    <t>연어유</t>
  </si>
  <si>
    <t>레시틴 (Liquid)</t>
  </si>
  <si>
    <t>L-카르니틴</t>
  </si>
  <si>
    <t>L카르니틴 푸마르산염</t>
  </si>
  <si>
    <t>사나셀</t>
  </si>
  <si>
    <t>씨트리스팀(베타글루칸)</t>
  </si>
  <si>
    <t>프로폴리스</t>
  </si>
  <si>
    <t>하이스위트</t>
  </si>
  <si>
    <t>포도당</t>
  </si>
  <si>
    <t>복합인산염</t>
  </si>
  <si>
    <t>Sodium PyroPhosphate</t>
  </si>
  <si>
    <t>TSPP</t>
  </si>
  <si>
    <t>피로인산나트륨</t>
  </si>
  <si>
    <t>피로인산염</t>
  </si>
  <si>
    <t>Sodium TriPolyPhosphate</t>
  </si>
  <si>
    <t>STPP</t>
  </si>
  <si>
    <t>삼인산나트륨</t>
  </si>
  <si>
    <t>트리폴리인산나트륨</t>
  </si>
  <si>
    <t>트리폴리인산염</t>
  </si>
  <si>
    <t>CORN(USA)</t>
  </si>
  <si>
    <t>Oat flour</t>
  </si>
  <si>
    <t>DDGS(US)</t>
  </si>
  <si>
    <r>
      <rPr>
        <sz val="11"/>
        <color rgb="FF000000"/>
        <rFont val="Malgun Gothic"/>
        <family val="3"/>
        <charset val="129"/>
      </rPr>
      <t>ground rice</t>
    </r>
    <r>
      <rPr>
        <sz val="11"/>
        <color rgb="FF000000"/>
        <rFont val="맑은 고딕"/>
        <family val="3"/>
        <charset val="129"/>
      </rPr>
      <t>(밀테크)</t>
    </r>
  </si>
  <si>
    <t>BEAN-PEA</t>
  </si>
  <si>
    <t>GLUTEN FEED</t>
  </si>
  <si>
    <t>RICE POLISHING</t>
  </si>
  <si>
    <r>
      <rPr>
        <sz val="11"/>
        <color rgb="FF000000"/>
        <rFont val="Malgun Gothic"/>
        <family val="3"/>
        <charset val="129"/>
      </rPr>
      <t>SOY ML LOC 44%</t>
    </r>
    <r>
      <rPr>
        <sz val="11"/>
        <color rgb="FF000000"/>
        <rFont val="맑은 고딕"/>
        <family val="3"/>
        <charset val="129"/>
      </rPr>
      <t>(밀테크)</t>
    </r>
  </si>
  <si>
    <t>CHEESE SOY TIDE</t>
  </si>
  <si>
    <r>
      <rPr>
        <sz val="11"/>
        <color rgb="FF000000"/>
        <rFont val="Malgun Gothic"/>
        <family val="3"/>
        <charset val="129"/>
      </rPr>
      <t>CORN GLUTEN 60%</t>
    </r>
    <r>
      <rPr>
        <sz val="11"/>
        <color rgb="FF000000"/>
        <rFont val="맑은 고딕"/>
        <family val="3"/>
        <charset val="129"/>
      </rPr>
      <t>(밀테크)</t>
    </r>
  </si>
  <si>
    <r>
      <rPr>
        <sz val="11"/>
        <color rgb="FF000000"/>
        <rFont val="Malgun Gothic"/>
        <family val="3"/>
        <charset val="129"/>
      </rPr>
      <t>MEAT MEAL-1</t>
    </r>
    <r>
      <rPr>
        <sz val="11"/>
        <color rgb="FF000000"/>
        <rFont val="맑은 고딕"/>
        <family val="3"/>
        <charset val="129"/>
      </rPr>
      <t>(밀테크)</t>
    </r>
  </si>
  <si>
    <t>offal-chk(밀테크)</t>
  </si>
  <si>
    <r>
      <rPr>
        <sz val="11"/>
        <color rgb="FF000000"/>
        <rFont val="Malgun Gothic"/>
        <family val="3"/>
        <charset val="129"/>
      </rPr>
      <t>offal-duck</t>
    </r>
    <r>
      <rPr>
        <sz val="11"/>
        <color rgb="FF000000"/>
        <rFont val="맑은 고딕"/>
        <family val="3"/>
        <charset val="129"/>
      </rPr>
      <t>(밀테크)</t>
    </r>
  </si>
  <si>
    <t>ANIMAL FAT</t>
  </si>
  <si>
    <r>
      <rPr>
        <sz val="11"/>
        <color rgb="FF000000"/>
        <rFont val="Malgun Gothic"/>
        <family val="3"/>
        <charset val="129"/>
      </rPr>
      <t>Poul FAT</t>
    </r>
    <r>
      <rPr>
        <sz val="11"/>
        <color rgb="FF000000"/>
        <rFont val="맑은 고딕"/>
        <family val="3"/>
        <charset val="129"/>
      </rPr>
      <t>(밀테크)</t>
    </r>
  </si>
  <si>
    <t>LIMESTONE(FINE)</t>
  </si>
  <si>
    <t>MDCP</t>
  </si>
  <si>
    <t>SALT,99</t>
  </si>
  <si>
    <t>VIT-PIG STARTER-SOW(NLCF)</t>
  </si>
  <si>
    <r>
      <rPr>
        <sz val="11"/>
        <color rgb="FF000000"/>
        <rFont val="Malgun Gothic"/>
        <family val="3"/>
        <charset val="129"/>
      </rPr>
      <t>MIN, PIG STARTER(NLCF)</t>
    </r>
    <r>
      <rPr>
        <sz val="11"/>
        <color rgb="FF000000"/>
        <rFont val="맑은 고딕"/>
        <family val="3"/>
        <charset val="129"/>
      </rPr>
      <t>(밀테크)</t>
    </r>
  </si>
  <si>
    <t>LYSINE PWD 51%</t>
  </si>
  <si>
    <t>DL-METHION(100%)</t>
  </si>
  <si>
    <t>TRYPTOPHAN(10%)</t>
  </si>
  <si>
    <t>THREONIN 100%</t>
  </si>
  <si>
    <r>
      <rPr>
        <sz val="11"/>
        <color rgb="FF000000"/>
        <rFont val="Malgun Gothic"/>
        <family val="3"/>
        <charset val="129"/>
      </rPr>
      <t>CHOLIN PWD(50%)</t>
    </r>
    <r>
      <rPr>
        <sz val="11"/>
        <color rgb="FF000000"/>
        <rFont val="맑은 고딕"/>
        <family val="3"/>
        <charset val="129"/>
      </rPr>
      <t>(밀테크)</t>
    </r>
  </si>
  <si>
    <t>JUMP STR-KP</t>
  </si>
  <si>
    <t>Biopowder</t>
  </si>
  <si>
    <t>Toxin Binder</t>
  </si>
  <si>
    <t>BHT+PLUS</t>
  </si>
  <si>
    <t>DDGS(CHINA)</t>
  </si>
  <si>
    <t>CHEESE</t>
  </si>
  <si>
    <r>
      <rPr>
        <sz val="11"/>
        <color rgb="FF000000"/>
        <rFont val="Malgun Gothic"/>
        <family val="3"/>
        <charset val="129"/>
      </rPr>
      <t>T</t>
    </r>
    <r>
      <rPr>
        <sz val="11"/>
        <color rgb="FF000000"/>
        <rFont val="맑은 고딕"/>
        <family val="3"/>
        <charset val="129"/>
      </rPr>
      <t>CP</t>
    </r>
  </si>
  <si>
    <t>오리</t>
  </si>
  <si>
    <t>양배추분말</t>
  </si>
  <si>
    <t>브로콜리분말</t>
  </si>
  <si>
    <t>녹색입홍합 분말</t>
  </si>
  <si>
    <t>I&amp;G - 강황</t>
  </si>
  <si>
    <t>I&amp;G - 코엔자임Q10</t>
  </si>
  <si>
    <t>I&amp;G - 타우린</t>
  </si>
  <si>
    <t>타우린</t>
  </si>
  <si>
    <t>I&amp;G - 피시오일 (오메가3)</t>
  </si>
  <si>
    <t>IGY-장</t>
  </si>
  <si>
    <t>Premix 1</t>
  </si>
  <si>
    <t>Premix 5</t>
  </si>
  <si>
    <t>가르시니아 캄보지아 추출물</t>
  </si>
  <si>
    <t>연어어분</t>
  </si>
  <si>
    <t>가수분해연어단백</t>
  </si>
  <si>
    <t>가수분해연어</t>
  </si>
  <si>
    <t>가수분해 연어단백</t>
  </si>
  <si>
    <t>다시마</t>
  </si>
  <si>
    <t>메밀가루</t>
  </si>
  <si>
    <t>메타중아황산나트륨</t>
  </si>
  <si>
    <t>물범유</t>
  </si>
  <si>
    <t>미역</t>
  </si>
  <si>
    <t>밀크향</t>
  </si>
  <si>
    <t>스모크향</t>
  </si>
  <si>
    <t>블루베리</t>
  </si>
  <si>
    <t>사슴고기</t>
  </si>
  <si>
    <t>소간</t>
  </si>
  <si>
    <t>아라자임</t>
  </si>
  <si>
    <t>아스코필룸노도섬-에스틴</t>
  </si>
  <si>
    <t>아연</t>
  </si>
  <si>
    <t>연어</t>
  </si>
  <si>
    <t>카라멜색소</t>
  </si>
  <si>
    <t>위너</t>
  </si>
  <si>
    <t>유미분</t>
  </si>
  <si>
    <t>상황에 따라 다름</t>
  </si>
  <si>
    <t>유미분70</t>
  </si>
  <si>
    <t>일라이트</t>
  </si>
  <si>
    <t>일라이트20kg 규조토(2공장)</t>
  </si>
  <si>
    <t>석회석</t>
  </si>
  <si>
    <t>탄산칼슘</t>
  </si>
  <si>
    <t>MCP</t>
  </si>
  <si>
    <t>일라이트(규조토)</t>
  </si>
  <si>
    <t>정제포도당</t>
  </si>
  <si>
    <t>함수결정포도당</t>
  </si>
  <si>
    <t>무수결정포도당</t>
  </si>
  <si>
    <t>초유</t>
  </si>
  <si>
    <t>시나몬추출물</t>
  </si>
  <si>
    <t>시나몬분말</t>
  </si>
  <si>
    <t>한우</t>
  </si>
  <si>
    <t>홍삼박/타닌</t>
  </si>
  <si>
    <t>후코이단</t>
  </si>
  <si>
    <t>개정번호</t>
  </si>
  <si>
    <t>REV. 0</t>
  </si>
  <si>
    <t>배합표준서</t>
  </si>
  <si>
    <t>210419_비탈지밀웜 고객사 제공</t>
  </si>
  <si>
    <t>개정 일자</t>
  </si>
  <si>
    <t>생산 일자</t>
  </si>
  <si>
    <t>업체 / 제품명</t>
  </si>
  <si>
    <t>모드니에 / 밀웜져키</t>
  </si>
  <si>
    <t>kg</t>
  </si>
  <si>
    <t>%</t>
  </si>
  <si>
    <t>단가(원/kg)-VAT별도</t>
  </si>
  <si>
    <t>표시사항</t>
  </si>
  <si>
    <t>CP</t>
  </si>
  <si>
    <t>CF</t>
  </si>
  <si>
    <t>Ca</t>
  </si>
  <si>
    <t>P</t>
  </si>
  <si>
    <t>C.Fib</t>
  </si>
  <si>
    <t>Ash</t>
  </si>
  <si>
    <t>함수포도당</t>
  </si>
  <si>
    <t>동충하초-거래처 제공</t>
  </si>
  <si>
    <t>비타민FS1</t>
  </si>
  <si>
    <t>바이오플렉스C</t>
  </si>
  <si>
    <t>뉴프로</t>
  </si>
  <si>
    <t>통오리가수분해</t>
  </si>
  <si>
    <t>모드니애_밀웜</t>
  </si>
  <si>
    <t>Total</t>
  </si>
  <si>
    <t xml:space="preserve">전달원재료비 : </t>
  </si>
  <si>
    <t>단가 (원/kg)</t>
  </si>
  <si>
    <t>Dried. Moisture</t>
  </si>
  <si>
    <t>Dried. CP</t>
  </si>
  <si>
    <t>Dried. CF</t>
  </si>
  <si>
    <t>Dried. Ca</t>
  </si>
  <si>
    <t>Dried. P</t>
  </si>
  <si>
    <t>Dried. C.Fib</t>
  </si>
  <si>
    <t>Dried. Ash</t>
  </si>
  <si>
    <t>단가 (건조 후)</t>
  </si>
  <si>
    <t>등록성분</t>
  </si>
  <si>
    <t>제55VYC0038호</t>
  </si>
  <si>
    <t xml:space="preserve"> 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</si>
</sst>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00%"/>
    <numFmt numFmtId="177" formatCode="_-* #,##0_-;\-* #,##0_-;_-* &quot;-&quot;_-;_-@"/>
    <numFmt numFmtId="179" formatCode="_-* #,##0.00_-;\-* #,##0.00_-;_-* &quot;-&quot;_-;_-@"/>
    <numFmt numFmtId="180" formatCode="0.0%"/>
    <numFmt numFmtId="181" formatCode="yymmdd&quot;_&quot;"/>
    <numFmt numFmtId="182" formatCode="yyyy\.\ m\.\ d\."/>
    <numFmt numFmtId="183" formatCode="&quot;일일 생산 가능 횟수 :&quot;\ 0\ &quot;회&quot;"/>
    <numFmt numFmtId="184" formatCode="&quot;생산 횟수 :&quot;\ 0\ &quot;회&quot;"/>
    <numFmt numFmtId="185" formatCode="#,##0_ "/>
    <numFmt numFmtId="186" formatCode="_-* #,##0.000_-;\-* #,##0.000_-;_-* &quot;-&quot;_-;_-@"/>
    <numFmt numFmtId="187" formatCode="0.0"/>
    <numFmt numFmtId="188" formatCode="_-* #,##0.0_-;\-* #,##0.0_-;_-* &quot;-&quot;_-;_-@"/>
  </numFmts>
  <fonts count="24">
    <font>
      <sz val="11"/>
      <color rgb="FF000000"/>
      <name val="Malgun Gothic"/>
    </font>
    <font>
      <b/>
      <sz val="11"/>
      <color theme="1"/>
      <name val="Malgun Gothic"/>
      <family val="3"/>
      <charset val="129"/>
    </font>
    <font>
      <sz val="1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Calibri"/>
    </font>
    <font>
      <b/>
      <sz val="13"/>
      <color theme="1"/>
      <name val="Malgun Gothic"/>
      <family val="3"/>
      <charset val="129"/>
    </font>
    <font>
      <sz val="13"/>
      <color theme="1"/>
      <name val="Malgun Gothic"/>
      <family val="3"/>
      <charset val="129"/>
    </font>
    <font>
      <b/>
      <sz val="25"/>
      <color theme="1"/>
      <name val="Malgun Gothic"/>
      <family val="3"/>
      <charset val="129"/>
    </font>
    <font>
      <b/>
      <sz val="15"/>
      <color theme="1"/>
      <name val="Malgun Gothic"/>
      <family val="3"/>
      <charset val="129"/>
    </font>
    <font>
      <b/>
      <sz val="15"/>
      <color rgb="FFFF0000"/>
      <name val="Malgun Gothic"/>
      <family val="3"/>
      <charset val="129"/>
    </font>
    <font>
      <b/>
      <sz val="13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4"/>
      <color theme="1"/>
      <name val="Malgun Gothic"/>
      <family val="3"/>
      <charset val="129"/>
    </font>
    <font>
      <b/>
      <sz val="13"/>
      <color rgb="FFFF0000"/>
      <name val="Calibri"/>
    </font>
    <font>
      <sz val="13"/>
      <color theme="1"/>
      <name val="Calibri"/>
    </font>
    <font>
      <b/>
      <sz val="13"/>
      <color theme="1"/>
      <name val="Calibri"/>
    </font>
    <font>
      <b/>
      <sz val="13"/>
      <color rgb="FFFF0000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b/>
      <sz val="15"/>
      <color rgb="FF000000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176" fontId="1" fillId="0" borderId="4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9" fontId="4" fillId="2" borderId="11" xfId="0" applyNumberFormat="1" applyFont="1" applyFill="1" applyBorder="1" applyAlignment="1">
      <alignment vertical="center"/>
    </xf>
    <xf numFmtId="179" fontId="4" fillId="3" borderId="11" xfId="0" applyNumberFormat="1" applyFont="1" applyFill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right" vertical="center"/>
    </xf>
    <xf numFmtId="176" fontId="3" fillId="0" borderId="17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19" xfId="0" applyNumberFormat="1" applyFont="1" applyBorder="1" applyAlignment="1">
      <alignment horizontal="right" vertical="center"/>
    </xf>
    <xf numFmtId="176" fontId="3" fillId="0" borderId="18" xfId="0" applyNumberFormat="1" applyFont="1" applyBorder="1" applyAlignment="1">
      <alignment horizontal="right" vertical="center"/>
    </xf>
    <xf numFmtId="176" fontId="3" fillId="0" borderId="20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right" vertical="center"/>
    </xf>
    <xf numFmtId="176" fontId="3" fillId="0" borderId="21" xfId="0" applyNumberFormat="1" applyFont="1" applyBorder="1" applyAlignment="1">
      <alignment horizontal="right" vertical="center"/>
    </xf>
    <xf numFmtId="176" fontId="3" fillId="0" borderId="23" xfId="0" applyNumberFormat="1" applyFont="1" applyBorder="1" applyAlignment="1">
      <alignment horizontal="right" vertical="center"/>
    </xf>
    <xf numFmtId="176" fontId="3" fillId="0" borderId="22" xfId="0" applyNumberFormat="1" applyFont="1" applyBorder="1" applyAlignment="1">
      <alignment horizontal="right" vertical="center"/>
    </xf>
    <xf numFmtId="176" fontId="3" fillId="0" borderId="15" xfId="0" applyNumberFormat="1" applyFont="1" applyBorder="1" applyAlignment="1">
      <alignment horizontal="right" vertical="center"/>
    </xf>
    <xf numFmtId="0" fontId="3" fillId="2" borderId="25" xfId="0" applyFont="1" applyFill="1" applyBorder="1" applyAlignment="1">
      <alignment horizontal="center" vertical="center"/>
    </xf>
    <xf numFmtId="176" fontId="3" fillId="2" borderId="14" xfId="0" applyNumberFormat="1" applyFont="1" applyFill="1" applyBorder="1" applyAlignment="1">
      <alignment horizontal="right" vertical="center"/>
    </xf>
    <xf numFmtId="176" fontId="3" fillId="2" borderId="21" xfId="0" applyNumberFormat="1" applyFon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176" fontId="3" fillId="3" borderId="14" xfId="0" applyNumberFormat="1" applyFont="1" applyFill="1" applyBorder="1" applyAlignment="1">
      <alignment horizontal="right" vertical="center"/>
    </xf>
    <xf numFmtId="176" fontId="3" fillId="3" borderId="21" xfId="0" applyNumberFormat="1" applyFont="1" applyFill="1" applyBorder="1" applyAlignment="1">
      <alignment horizontal="right" vertical="center"/>
    </xf>
    <xf numFmtId="176" fontId="3" fillId="4" borderId="21" xfId="0" applyNumberFormat="1" applyFont="1" applyFill="1" applyBorder="1" applyAlignment="1">
      <alignment horizontal="right" vertical="center"/>
    </xf>
    <xf numFmtId="0" fontId="3" fillId="5" borderId="25" xfId="0" applyFont="1" applyFill="1" applyBorder="1" applyAlignment="1">
      <alignment horizontal="center" vertical="center"/>
    </xf>
    <xf numFmtId="176" fontId="3" fillId="5" borderId="14" xfId="0" applyNumberFormat="1" applyFont="1" applyFill="1" applyBorder="1" applyAlignment="1">
      <alignment horizontal="right" vertical="center"/>
    </xf>
    <xf numFmtId="176" fontId="3" fillId="5" borderId="21" xfId="0" applyNumberFormat="1" applyFont="1" applyFill="1" applyBorder="1" applyAlignment="1">
      <alignment horizontal="right" vertical="center"/>
    </xf>
    <xf numFmtId="0" fontId="3" fillId="4" borderId="25" xfId="0" applyFont="1" applyFill="1" applyBorder="1" applyAlignment="1">
      <alignment horizontal="center" vertical="center"/>
    </xf>
    <xf numFmtId="176" fontId="3" fillId="4" borderId="14" xfId="0" applyNumberFormat="1" applyFont="1" applyFill="1" applyBorder="1" applyAlignment="1">
      <alignment horizontal="right" vertical="center"/>
    </xf>
    <xf numFmtId="176" fontId="3" fillId="5" borderId="26" xfId="0" applyNumberFormat="1" applyFont="1" applyFill="1" applyBorder="1" applyAlignment="1">
      <alignment horizontal="right" vertical="center"/>
    </xf>
    <xf numFmtId="0" fontId="0" fillId="4" borderId="15" xfId="0" applyFont="1" applyFill="1" applyBorder="1" applyAlignment="1">
      <alignment vertical="center"/>
    </xf>
    <xf numFmtId="10" fontId="4" fillId="0" borderId="23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9" fontId="4" fillId="0" borderId="21" xfId="0" applyNumberFormat="1" applyFont="1" applyBorder="1" applyAlignment="1">
      <alignment vertical="center"/>
    </xf>
    <xf numFmtId="179" fontId="4" fillId="0" borderId="21" xfId="0" applyNumberFormat="1" applyFont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0" fillId="0" borderId="22" xfId="0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176" fontId="4" fillId="0" borderId="23" xfId="0" applyNumberFormat="1" applyFont="1" applyBorder="1" applyAlignment="1">
      <alignment vertical="center"/>
    </xf>
    <xf numFmtId="179" fontId="4" fillId="0" borderId="23" xfId="0" applyNumberFormat="1" applyFont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right" vertical="center"/>
    </xf>
    <xf numFmtId="176" fontId="3" fillId="0" borderId="31" xfId="0" applyNumberFormat="1" applyFont="1" applyBorder="1" applyAlignment="1">
      <alignment horizontal="right" vertical="center"/>
    </xf>
    <xf numFmtId="176" fontId="3" fillId="0" borderId="30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181" fontId="5" fillId="0" borderId="21" xfId="0" applyNumberFormat="1" applyFont="1" applyBorder="1" applyAlignment="1">
      <alignment horizontal="center" vertical="center"/>
    </xf>
    <xf numFmtId="180" fontId="6" fillId="0" borderId="21" xfId="0" applyNumberFormat="1" applyFont="1" applyBorder="1" applyAlignment="1">
      <alignment horizontal="center" vertical="center"/>
    </xf>
    <xf numFmtId="180" fontId="7" fillId="0" borderId="21" xfId="0" applyNumberFormat="1" applyFont="1" applyBorder="1" applyAlignment="1">
      <alignment vertical="center"/>
    </xf>
    <xf numFmtId="182" fontId="1" fillId="0" borderId="21" xfId="0" applyNumberFormat="1" applyFont="1" applyBorder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82" fontId="6" fillId="0" borderId="21" xfId="0" applyNumberFormat="1" applyFont="1" applyBorder="1" applyAlignment="1">
      <alignment horizontal="center" vertical="center"/>
    </xf>
    <xf numFmtId="182" fontId="5" fillId="0" borderId="21" xfId="0" applyNumberFormat="1" applyFont="1" applyBorder="1" applyAlignment="1">
      <alignment horizontal="center" vertical="center"/>
    </xf>
    <xf numFmtId="183" fontId="1" fillId="0" borderId="21" xfId="0" applyNumberFormat="1" applyFont="1" applyBorder="1" applyAlignment="1">
      <alignment vertical="center"/>
    </xf>
    <xf numFmtId="183" fontId="1" fillId="0" borderId="0" xfId="0" applyNumberFormat="1" applyFont="1" applyAlignment="1">
      <alignment vertical="center"/>
    </xf>
    <xf numFmtId="183" fontId="11" fillId="0" borderId="0" xfId="0" applyNumberFormat="1" applyFont="1" applyAlignment="1">
      <alignment vertical="center"/>
    </xf>
    <xf numFmtId="184" fontId="5" fillId="0" borderId="0" xfId="0" applyNumberFormat="1" applyFont="1" applyAlignment="1">
      <alignment horizontal="center" vertical="center"/>
    </xf>
    <xf numFmtId="185" fontId="5" fillId="6" borderId="21" xfId="0" applyNumberFormat="1" applyFont="1" applyFill="1" applyBorder="1" applyAlignment="1">
      <alignment horizontal="left" vertical="center"/>
    </xf>
    <xf numFmtId="186" fontId="5" fillId="6" borderId="21" xfId="0" applyNumberFormat="1" applyFont="1" applyFill="1" applyBorder="1" applyAlignment="1">
      <alignment horizontal="center" vertical="center"/>
    </xf>
    <xf numFmtId="176" fontId="5" fillId="6" borderId="21" xfId="0" applyNumberFormat="1" applyFont="1" applyFill="1" applyBorder="1" applyAlignment="1">
      <alignment horizontal="center" vertical="center" wrapText="1"/>
    </xf>
    <xf numFmtId="0" fontId="3" fillId="0" borderId="28" xfId="0" applyFont="1" applyBorder="1"/>
    <xf numFmtId="0" fontId="12" fillId="2" borderId="21" xfId="0" applyFont="1" applyFill="1" applyBorder="1" applyAlignment="1">
      <alignment horizontal="center" vertical="center"/>
    </xf>
    <xf numFmtId="185" fontId="5" fillId="6" borderId="21" xfId="0" applyNumberFormat="1" applyFont="1" applyFill="1" applyBorder="1" applyAlignment="1">
      <alignment horizontal="center" vertical="center"/>
    </xf>
    <xf numFmtId="186" fontId="6" fillId="0" borderId="21" xfId="0" applyNumberFormat="1" applyFont="1" applyBorder="1" applyAlignment="1">
      <alignment horizontal="right" vertical="center"/>
    </xf>
    <xf numFmtId="176" fontId="6" fillId="0" borderId="21" xfId="0" applyNumberFormat="1" applyFont="1" applyBorder="1" applyAlignment="1">
      <alignment horizontal="right" vertical="center"/>
    </xf>
    <xf numFmtId="177" fontId="6" fillId="0" borderId="21" xfId="0" applyNumberFormat="1" applyFont="1" applyBorder="1" applyAlignment="1">
      <alignment horizontal="right" vertical="center"/>
    </xf>
    <xf numFmtId="177" fontId="6" fillId="0" borderId="28" xfId="0" applyNumberFormat="1" applyFont="1" applyBorder="1" applyAlignment="1">
      <alignment horizontal="right" vertical="center"/>
    </xf>
    <xf numFmtId="177" fontId="6" fillId="0" borderId="21" xfId="0" applyNumberFormat="1" applyFont="1" applyBorder="1" applyAlignment="1">
      <alignment horizontal="center" vertical="center"/>
    </xf>
    <xf numFmtId="177" fontId="10" fillId="0" borderId="28" xfId="0" applyNumberFormat="1" applyFont="1" applyBorder="1" applyAlignment="1">
      <alignment horizontal="center" vertical="center"/>
    </xf>
    <xf numFmtId="185" fontId="5" fillId="6" borderId="21" xfId="0" applyNumberFormat="1" applyFont="1" applyFill="1" applyBorder="1" applyAlignment="1">
      <alignment horizontal="center" vertical="center"/>
    </xf>
    <xf numFmtId="185" fontId="13" fillId="6" borderId="21" xfId="0" applyNumberFormat="1" applyFont="1" applyFill="1" applyBorder="1" applyAlignment="1">
      <alignment horizontal="center" vertical="center"/>
    </xf>
    <xf numFmtId="186" fontId="14" fillId="0" borderId="21" xfId="0" applyNumberFormat="1" applyFont="1" applyBorder="1" applyAlignment="1">
      <alignment horizontal="center" vertical="center"/>
    </xf>
    <xf numFmtId="177" fontId="5" fillId="0" borderId="28" xfId="0" applyNumberFormat="1" applyFont="1" applyBorder="1" applyAlignment="1">
      <alignment horizontal="center" vertical="center"/>
    </xf>
    <xf numFmtId="185" fontId="15" fillId="6" borderId="21" xfId="0" applyNumberFormat="1" applyFont="1" applyFill="1" applyBorder="1" applyAlignment="1">
      <alignment horizontal="center" vertical="center"/>
    </xf>
    <xf numFmtId="185" fontId="16" fillId="6" borderId="2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85" fontId="17" fillId="6" borderId="21" xfId="0" applyNumberFormat="1" applyFont="1" applyFill="1" applyBorder="1" applyAlignment="1">
      <alignment horizontal="center" vertical="center"/>
    </xf>
    <xf numFmtId="186" fontId="5" fillId="6" borderId="21" xfId="0" applyNumberFormat="1" applyFont="1" applyFill="1" applyBorder="1" applyAlignment="1">
      <alignment horizontal="right" vertical="center"/>
    </xf>
    <xf numFmtId="176" fontId="5" fillId="6" borderId="21" xfId="0" applyNumberFormat="1" applyFont="1" applyFill="1" applyBorder="1" applyAlignment="1">
      <alignment horizontal="right" vertical="center"/>
    </xf>
    <xf numFmtId="177" fontId="5" fillId="6" borderId="32" xfId="0" applyNumberFormat="1" applyFont="1" applyFill="1" applyBorder="1" applyAlignment="1">
      <alignment horizontal="center" vertical="center"/>
    </xf>
    <xf numFmtId="177" fontId="5" fillId="0" borderId="21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0" fontId="8" fillId="0" borderId="0" xfId="0" applyFont="1" applyAlignment="1">
      <alignment vertical="top" wrapText="1"/>
    </xf>
    <xf numFmtId="187" fontId="10" fillId="0" borderId="0" xfId="0" applyNumberFormat="1" applyFont="1" applyAlignment="1">
      <alignment horizontal="right" vertical="center" wrapText="1"/>
    </xf>
    <xf numFmtId="0" fontId="5" fillId="6" borderId="21" xfId="0" applyFont="1" applyFill="1" applyBorder="1" applyAlignment="1">
      <alignment horizontal="center" vertical="center" wrapText="1"/>
    </xf>
    <xf numFmtId="177" fontId="5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vertical="top" wrapText="1"/>
    </xf>
    <xf numFmtId="188" fontId="5" fillId="0" borderId="0" xfId="0" applyNumberFormat="1" applyFont="1" applyAlignment="1">
      <alignment horizontal="right" vertical="center" wrapText="1"/>
    </xf>
    <xf numFmtId="176" fontId="1" fillId="0" borderId="0" xfId="0" applyNumberFormat="1" applyFont="1" applyAlignment="1">
      <alignment vertical="center"/>
    </xf>
    <xf numFmtId="0" fontId="19" fillId="6" borderId="21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33" xfId="0" applyFont="1" applyBorder="1" applyAlignment="1">
      <alignment vertical="top" wrapText="1"/>
    </xf>
    <xf numFmtId="176" fontId="1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/>
    <xf numFmtId="176" fontId="1" fillId="0" borderId="7" xfId="0" applyNumberFormat="1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28" xfId="0" applyFont="1" applyBorder="1"/>
    <xf numFmtId="0" fontId="2" fillId="0" borderId="17" xfId="0" applyFont="1" applyBorder="1"/>
    <xf numFmtId="0" fontId="1" fillId="6" borderId="22" xfId="0" applyFont="1" applyFill="1" applyBorder="1" applyAlignment="1">
      <alignment horizontal="center" vertical="center"/>
    </xf>
    <xf numFmtId="0" fontId="2" fillId="0" borderId="23" xfId="0" applyFont="1" applyBorder="1"/>
    <xf numFmtId="180" fontId="7" fillId="0" borderId="27" xfId="0" applyNumberFormat="1" applyFont="1" applyBorder="1" applyAlignment="1">
      <alignment horizontal="center" vertical="center"/>
    </xf>
    <xf numFmtId="181" fontId="10" fillId="0" borderId="22" xfId="0" applyNumberFormat="1" applyFont="1" applyBorder="1" applyAlignment="1">
      <alignment horizontal="center" vertical="center"/>
    </xf>
    <xf numFmtId="0" fontId="2" fillId="0" borderId="24" xfId="0" applyFont="1" applyBorder="1"/>
    <xf numFmtId="0" fontId="5" fillId="6" borderId="22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 wrapText="1"/>
    </xf>
    <xf numFmtId="176" fontId="1" fillId="6" borderId="22" xfId="0" applyNumberFormat="1" applyFont="1" applyFill="1" applyBorder="1" applyAlignment="1">
      <alignment horizontal="center" vertical="center"/>
    </xf>
    <xf numFmtId="9" fontId="1" fillId="6" borderId="22" xfId="0" applyNumberFormat="1" applyFont="1" applyFill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177" fontId="5" fillId="6" borderId="22" xfId="0" applyNumberFormat="1" applyFont="1" applyFill="1" applyBorder="1" applyAlignment="1">
      <alignment horizontal="center" vertical="center"/>
    </xf>
    <xf numFmtId="177" fontId="5" fillId="0" borderId="22" xfId="0" applyNumberFormat="1" applyFont="1" applyBorder="1" applyAlignment="1">
      <alignment horizontal="right" vertical="center" wrapText="1"/>
    </xf>
    <xf numFmtId="188" fontId="5" fillId="0" borderId="22" xfId="0" applyNumberFormat="1" applyFont="1" applyBorder="1" applyAlignment="1">
      <alignment horizontal="right" vertical="center" wrapText="1"/>
    </xf>
    <xf numFmtId="176" fontId="1" fillId="0" borderId="3" xfId="0" applyNumberFormat="1" applyFont="1" applyBorder="1" applyAlignment="1">
      <alignment vertical="center" wrapText="1"/>
    </xf>
    <xf numFmtId="0" fontId="2" fillId="0" borderId="5" xfId="0" applyFont="1" applyBorder="1" applyAlignment="1"/>
    <xf numFmtId="0" fontId="2" fillId="0" borderId="6" xfId="0" applyFont="1" applyBorder="1" applyAlignment="1"/>
    <xf numFmtId="0" fontId="1" fillId="0" borderId="3" xfId="0" applyFont="1" applyBorder="1" applyAlignment="1">
      <alignment vertical="center"/>
    </xf>
    <xf numFmtId="176" fontId="1" fillId="0" borderId="1" xfId="0" applyNumberFormat="1" applyFont="1" applyBorder="1" applyAlignment="1">
      <alignment vertical="center" wrapText="1"/>
    </xf>
    <xf numFmtId="176" fontId="1" fillId="0" borderId="2" xfId="0" applyNumberFormat="1" applyFont="1" applyBorder="1" applyAlignment="1">
      <alignment vertical="center" wrapText="1"/>
    </xf>
    <xf numFmtId="0" fontId="2" fillId="0" borderId="10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0</xdr:rowOff>
    </xdr:from>
    <xdr:ext cx="1962150" cy="9334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0</xdr:row>
      <xdr:rowOff>0</xdr:rowOff>
    </xdr:from>
    <xdr:ext cx="1962150" cy="9334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937"/>
  <sheetViews>
    <sheetView tabSelected="1" workbookViewId="0">
      <pane xSplit="1" ySplit="2" topLeftCell="B283" activePane="bottomRight" state="frozen"/>
      <selection pane="topRight" activeCell="D1" sqref="D1"/>
      <selection pane="bottomLeft" activeCell="A3" sqref="A3"/>
      <selection pane="bottomRight" activeCell="C361" sqref="C361"/>
    </sheetView>
  </sheetViews>
  <sheetFormatPr defaultColWidth="12.625" defaultRowHeight="15" customHeight="1"/>
  <cols>
    <col min="1" max="1" width="43.875" customWidth="1"/>
    <col min="2" max="8" width="11" customWidth="1"/>
    <col min="9" max="9" width="3.125" customWidth="1"/>
    <col min="10" max="13" width="11" customWidth="1"/>
    <col min="14" max="17" width="9.25" customWidth="1"/>
    <col min="18" max="18" width="11.625" customWidth="1"/>
    <col min="19" max="21" width="11" customWidth="1"/>
    <col min="22" max="22" width="18" customWidth="1"/>
    <col min="23" max="23" width="3.125" customWidth="1"/>
  </cols>
  <sheetData>
    <row r="1" spans="1:23" ht="16.5" customHeight="1">
      <c r="A1" s="126" t="s">
        <v>0</v>
      </c>
      <c r="B1" s="127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8" t="s">
        <v>6</v>
      </c>
      <c r="H1" s="128" t="s">
        <v>7</v>
      </c>
      <c r="I1" s="1"/>
      <c r="J1" s="123"/>
      <c r="K1" s="124"/>
      <c r="L1" s="124"/>
      <c r="M1" s="124"/>
      <c r="N1" s="124"/>
      <c r="O1" s="124"/>
      <c r="P1" s="124"/>
      <c r="Q1" s="124"/>
      <c r="R1" s="125"/>
      <c r="S1" s="104" t="s">
        <v>8</v>
      </c>
      <c r="T1" s="104" t="s">
        <v>9</v>
      </c>
      <c r="U1" s="106" t="s">
        <v>10</v>
      </c>
      <c r="V1" s="106" t="s">
        <v>11</v>
      </c>
      <c r="W1" s="2"/>
    </row>
    <row r="2" spans="1:23" ht="16.5" customHeight="1" thickBot="1">
      <c r="A2" s="129"/>
      <c r="B2" s="130"/>
      <c r="C2" s="131"/>
      <c r="D2" s="131"/>
      <c r="E2" s="131"/>
      <c r="F2" s="131"/>
      <c r="G2" s="131"/>
      <c r="H2" s="131"/>
      <c r="I2" s="1"/>
      <c r="J2" s="3" t="s">
        <v>12</v>
      </c>
      <c r="K2" s="3" t="s">
        <v>13</v>
      </c>
      <c r="L2" s="3" t="s">
        <v>14</v>
      </c>
      <c r="M2" s="3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105"/>
      <c r="T2" s="105"/>
      <c r="U2" s="107"/>
      <c r="V2" s="107"/>
      <c r="W2" s="2"/>
    </row>
    <row r="3" spans="1:23" ht="16.5" customHeight="1">
      <c r="A3" s="5" t="s">
        <v>21</v>
      </c>
      <c r="B3" s="6">
        <v>0.75</v>
      </c>
      <c r="C3" s="7">
        <v>0.12</v>
      </c>
      <c r="D3" s="7">
        <v>0.15</v>
      </c>
      <c r="E3" s="7">
        <v>0</v>
      </c>
      <c r="F3" s="7">
        <v>0</v>
      </c>
      <c r="G3" s="7">
        <v>0</v>
      </c>
      <c r="H3" s="7">
        <v>0.01</v>
      </c>
      <c r="I3" s="8"/>
      <c r="J3" s="9"/>
      <c r="K3" s="9"/>
      <c r="L3" s="9"/>
      <c r="M3" s="9"/>
      <c r="N3" s="9"/>
      <c r="O3" s="9"/>
      <c r="P3" s="9"/>
      <c r="Q3" s="9"/>
      <c r="R3" s="9"/>
      <c r="S3" s="7"/>
      <c r="T3" s="10"/>
      <c r="U3" s="10"/>
      <c r="V3" s="11"/>
      <c r="W3" s="12"/>
    </row>
    <row r="4" spans="1:23" ht="16.5" customHeight="1">
      <c r="A4" s="14" t="s">
        <v>22</v>
      </c>
      <c r="B4" s="15">
        <v>0.7</v>
      </c>
      <c r="C4" s="16">
        <v>0.12</v>
      </c>
      <c r="D4" s="16">
        <v>0.11</v>
      </c>
      <c r="E4" s="16">
        <v>0</v>
      </c>
      <c r="F4" s="16">
        <v>0</v>
      </c>
      <c r="G4" s="16">
        <v>0</v>
      </c>
      <c r="H4" s="16">
        <v>6.1999999999999998E-3</v>
      </c>
      <c r="I4" s="8"/>
      <c r="J4" s="17"/>
      <c r="K4" s="17"/>
      <c r="L4" s="17"/>
      <c r="M4" s="17"/>
      <c r="N4" s="17"/>
      <c r="O4" s="17"/>
      <c r="P4" s="17"/>
      <c r="Q4" s="17"/>
      <c r="R4" s="17"/>
      <c r="S4" s="16"/>
      <c r="T4" s="18"/>
      <c r="U4" s="18"/>
      <c r="V4" s="19"/>
      <c r="W4" s="12"/>
    </row>
    <row r="5" spans="1:23" ht="16.5" customHeight="1">
      <c r="A5" s="14" t="s">
        <v>23</v>
      </c>
      <c r="B5" s="15">
        <v>0.01</v>
      </c>
      <c r="C5" s="16">
        <v>0.02</v>
      </c>
      <c r="D5" s="16">
        <v>0.03</v>
      </c>
      <c r="E5" s="16">
        <v>0.04</v>
      </c>
      <c r="F5" s="16">
        <v>0.05</v>
      </c>
      <c r="G5" s="16">
        <v>0.06</v>
      </c>
      <c r="H5" s="16">
        <v>7.0000000000000007E-2</v>
      </c>
      <c r="I5" s="8"/>
      <c r="J5" s="17"/>
      <c r="K5" s="17"/>
      <c r="L5" s="17"/>
      <c r="M5" s="17"/>
      <c r="N5" s="17"/>
      <c r="O5" s="17"/>
      <c r="P5" s="17"/>
      <c r="Q5" s="17"/>
      <c r="R5" s="17"/>
      <c r="S5" s="16"/>
      <c r="T5" s="18"/>
      <c r="U5" s="18"/>
      <c r="V5" s="19"/>
      <c r="W5" s="12"/>
    </row>
    <row r="6" spans="1:23" ht="16.5" customHeight="1">
      <c r="A6" s="14" t="s">
        <v>24</v>
      </c>
      <c r="B6" s="15">
        <v>0.1</v>
      </c>
      <c r="C6" s="16">
        <v>0</v>
      </c>
      <c r="D6" s="16">
        <v>0</v>
      </c>
      <c r="E6" s="16">
        <v>0</v>
      </c>
      <c r="F6" s="16">
        <v>0</v>
      </c>
      <c r="G6" s="16">
        <v>0.65</v>
      </c>
      <c r="H6" s="16">
        <v>0.03</v>
      </c>
      <c r="I6" s="8"/>
      <c r="J6" s="17"/>
      <c r="K6" s="17"/>
      <c r="L6" s="17"/>
      <c r="M6" s="17"/>
      <c r="N6" s="17"/>
      <c r="O6" s="17"/>
      <c r="P6" s="17"/>
      <c r="Q6" s="17"/>
      <c r="R6" s="17"/>
      <c r="S6" s="16"/>
      <c r="T6" s="18"/>
      <c r="U6" s="18"/>
      <c r="V6" s="19"/>
      <c r="W6" s="12"/>
    </row>
    <row r="7" spans="1:23" ht="16.5" customHeight="1">
      <c r="A7" s="14" t="s">
        <v>25</v>
      </c>
      <c r="B7" s="15">
        <v>0.1</v>
      </c>
      <c r="C7" s="16">
        <v>0</v>
      </c>
      <c r="D7" s="16">
        <v>0</v>
      </c>
      <c r="E7" s="16">
        <v>0</v>
      </c>
      <c r="F7" s="16">
        <v>0</v>
      </c>
      <c r="G7" s="16">
        <v>0.65</v>
      </c>
      <c r="H7" s="16">
        <v>0.03</v>
      </c>
      <c r="I7" s="8"/>
      <c r="J7" s="17"/>
      <c r="K7" s="17"/>
      <c r="L7" s="17"/>
      <c r="M7" s="17"/>
      <c r="N7" s="17"/>
      <c r="O7" s="17"/>
      <c r="P7" s="17"/>
      <c r="Q7" s="17"/>
      <c r="R7" s="17"/>
      <c r="S7" s="16"/>
      <c r="T7" s="18"/>
      <c r="U7" s="18"/>
      <c r="V7" s="19"/>
      <c r="W7" s="12"/>
    </row>
    <row r="8" spans="1:23" ht="16.5" customHeight="1">
      <c r="A8" s="20" t="s">
        <v>26</v>
      </c>
      <c r="B8" s="21">
        <f t="shared" ref="B8:B9" si="0">11.98%*105%</f>
        <v>0.12579000000000001</v>
      </c>
      <c r="C8" s="22">
        <f t="shared" ref="C8:C9" si="1">9.7%*95%</f>
        <v>9.2149999999999982E-2</v>
      </c>
      <c r="D8" s="22">
        <f t="shared" ref="D8:D9" si="2">0.93%*95%</f>
        <v>8.8350000000000008E-3</v>
      </c>
      <c r="E8" s="22">
        <f t="shared" ref="E8:E9" si="3">0.73%*95%</f>
        <v>6.9349999999999993E-3</v>
      </c>
      <c r="F8" s="22">
        <f t="shared" ref="F8:F9" si="4">0.1%*95%</f>
        <v>9.5E-4</v>
      </c>
      <c r="G8" s="22">
        <f t="shared" ref="G8:G9" si="5">20.43%*105%</f>
        <v>0.21451500000000001</v>
      </c>
      <c r="H8" s="22">
        <f t="shared" ref="H8:H9" si="6">4.08%*105%</f>
        <v>4.2840000000000003E-2</v>
      </c>
      <c r="I8" s="8"/>
      <c r="J8" s="17"/>
      <c r="K8" s="17"/>
      <c r="L8" s="17"/>
      <c r="M8" s="17"/>
      <c r="N8" s="17"/>
      <c r="O8" s="17"/>
      <c r="P8" s="17"/>
      <c r="Q8" s="17"/>
      <c r="R8" s="17"/>
      <c r="S8" s="16"/>
      <c r="T8" s="18"/>
      <c r="U8" s="18"/>
      <c r="V8" s="19"/>
      <c r="W8" s="12"/>
    </row>
    <row r="9" spans="1:23" ht="16.5" customHeight="1">
      <c r="A9" s="20" t="s">
        <v>27</v>
      </c>
      <c r="B9" s="21">
        <f t="shared" si="0"/>
        <v>0.12579000000000001</v>
      </c>
      <c r="C9" s="22">
        <f t="shared" si="1"/>
        <v>9.2149999999999982E-2</v>
      </c>
      <c r="D9" s="22">
        <f t="shared" si="2"/>
        <v>8.8350000000000008E-3</v>
      </c>
      <c r="E9" s="22">
        <f t="shared" si="3"/>
        <v>6.9349999999999993E-3</v>
      </c>
      <c r="F9" s="22">
        <f t="shared" si="4"/>
        <v>9.5E-4</v>
      </c>
      <c r="G9" s="22">
        <f t="shared" si="5"/>
        <v>0.21451500000000001</v>
      </c>
      <c r="H9" s="22">
        <f t="shared" si="6"/>
        <v>4.2840000000000003E-2</v>
      </c>
      <c r="I9" s="8"/>
      <c r="J9" s="17"/>
      <c r="K9" s="17"/>
      <c r="L9" s="17"/>
      <c r="M9" s="17"/>
      <c r="N9" s="17"/>
      <c r="O9" s="17"/>
      <c r="P9" s="17"/>
      <c r="Q9" s="17"/>
      <c r="R9" s="17"/>
      <c r="S9" s="16"/>
      <c r="T9" s="18"/>
      <c r="U9" s="18"/>
      <c r="V9" s="19"/>
      <c r="W9" s="12"/>
    </row>
    <row r="10" spans="1:23" ht="16.5" customHeight="1">
      <c r="A10" s="14" t="s">
        <v>28</v>
      </c>
      <c r="B10" s="15">
        <v>0.03</v>
      </c>
      <c r="C10" s="16">
        <v>0</v>
      </c>
      <c r="D10" s="16">
        <v>0.95</v>
      </c>
      <c r="E10" s="16">
        <v>0</v>
      </c>
      <c r="F10" s="16">
        <v>0</v>
      </c>
      <c r="G10" s="16">
        <v>0</v>
      </c>
      <c r="H10" s="16">
        <v>0</v>
      </c>
      <c r="I10" s="8"/>
      <c r="J10" s="17"/>
      <c r="K10" s="17"/>
      <c r="L10" s="17"/>
      <c r="M10" s="17"/>
      <c r="N10" s="17"/>
      <c r="O10" s="17"/>
      <c r="P10" s="17"/>
      <c r="Q10" s="17"/>
      <c r="R10" s="17"/>
      <c r="S10" s="16"/>
      <c r="T10" s="18"/>
      <c r="U10" s="18"/>
      <c r="V10" s="19"/>
      <c r="W10" s="12"/>
    </row>
    <row r="11" spans="1:23" ht="16.5" customHeight="1">
      <c r="A11" s="14" t="s">
        <v>30</v>
      </c>
      <c r="B11" s="15">
        <v>7.0000000000000007E-2</v>
      </c>
      <c r="C11" s="16">
        <v>0.49</v>
      </c>
      <c r="D11" s="16">
        <v>0.36</v>
      </c>
      <c r="E11" s="16">
        <v>0</v>
      </c>
      <c r="F11" s="16">
        <v>0</v>
      </c>
      <c r="G11" s="16">
        <v>0</v>
      </c>
      <c r="H11" s="16">
        <v>0.03</v>
      </c>
      <c r="I11" s="8"/>
      <c r="J11" s="17"/>
      <c r="K11" s="17"/>
      <c r="L11" s="17"/>
      <c r="M11" s="17"/>
      <c r="N11" s="17"/>
      <c r="O11" s="17"/>
      <c r="P11" s="17"/>
      <c r="Q11" s="17"/>
      <c r="R11" s="17"/>
      <c r="S11" s="16"/>
      <c r="T11" s="18"/>
      <c r="U11" s="18"/>
      <c r="V11" s="19"/>
      <c r="W11" s="12"/>
    </row>
    <row r="12" spans="1:23" ht="16.5" customHeight="1">
      <c r="A12" s="14" t="s">
        <v>31</v>
      </c>
      <c r="B12" s="15">
        <v>7.0000000000000007E-2</v>
      </c>
      <c r="C12" s="16">
        <v>0.49</v>
      </c>
      <c r="D12" s="16">
        <v>0.36</v>
      </c>
      <c r="E12" s="16">
        <v>0</v>
      </c>
      <c r="F12" s="16">
        <v>0</v>
      </c>
      <c r="G12" s="16">
        <v>0</v>
      </c>
      <c r="H12" s="16">
        <v>0.03</v>
      </c>
      <c r="I12" s="8"/>
      <c r="J12" s="17"/>
      <c r="K12" s="17"/>
      <c r="L12" s="17"/>
      <c r="M12" s="17"/>
      <c r="N12" s="17"/>
      <c r="O12" s="17"/>
      <c r="P12" s="17"/>
      <c r="Q12" s="17"/>
      <c r="R12" s="17"/>
      <c r="S12" s="16"/>
      <c r="T12" s="18"/>
      <c r="U12" s="18"/>
      <c r="V12" s="19"/>
      <c r="W12" s="12"/>
    </row>
    <row r="13" spans="1:23" ht="16.5" customHeight="1">
      <c r="A13" s="14" t="s">
        <v>32</v>
      </c>
      <c r="B13" s="15">
        <v>7.0000000000000007E-2</v>
      </c>
      <c r="C13" s="16">
        <v>0.49</v>
      </c>
      <c r="D13" s="16">
        <v>0.36</v>
      </c>
      <c r="E13" s="16">
        <v>0</v>
      </c>
      <c r="F13" s="16">
        <v>0</v>
      </c>
      <c r="G13" s="16">
        <v>0</v>
      </c>
      <c r="H13" s="16">
        <v>0.03</v>
      </c>
      <c r="I13" s="8"/>
      <c r="J13" s="17"/>
      <c r="K13" s="17"/>
      <c r="L13" s="17"/>
      <c r="M13" s="17"/>
      <c r="N13" s="17"/>
      <c r="O13" s="17"/>
      <c r="P13" s="17"/>
      <c r="Q13" s="17"/>
      <c r="R13" s="17"/>
      <c r="S13" s="16"/>
      <c r="T13" s="18"/>
      <c r="U13" s="18"/>
      <c r="V13" s="19"/>
      <c r="W13" s="12"/>
    </row>
    <row r="14" spans="1:23" ht="16.5" customHeight="1">
      <c r="A14" s="23" t="s">
        <v>29</v>
      </c>
      <c r="B14" s="24">
        <f t="shared" ref="B14:B17" si="7">1.4%*105%</f>
        <v>1.47E-2</v>
      </c>
      <c r="C14" s="25">
        <f t="shared" ref="C14:C17" si="8">1.6%*95%</f>
        <v>1.52E-2</v>
      </c>
      <c r="D14" s="25">
        <f t="shared" ref="D14:D17" si="9">96.9%*95%</f>
        <v>0.92055000000000009</v>
      </c>
      <c r="E14" s="16"/>
      <c r="F14" s="16"/>
      <c r="G14" s="16"/>
      <c r="H14" s="16"/>
      <c r="I14" s="8"/>
      <c r="J14" s="17"/>
      <c r="K14" s="17"/>
      <c r="L14" s="17"/>
      <c r="M14" s="17"/>
      <c r="N14" s="17"/>
      <c r="O14" s="17"/>
      <c r="P14" s="17"/>
      <c r="Q14" s="17"/>
      <c r="R14" s="17"/>
      <c r="S14" s="16"/>
      <c r="T14" s="18"/>
      <c r="U14" s="18"/>
      <c r="V14" s="19"/>
      <c r="W14" s="12"/>
    </row>
    <row r="15" spans="1:23" ht="16.5" customHeight="1">
      <c r="A15" s="23" t="s">
        <v>33</v>
      </c>
      <c r="B15" s="24">
        <f t="shared" si="7"/>
        <v>1.47E-2</v>
      </c>
      <c r="C15" s="25">
        <f t="shared" si="8"/>
        <v>1.52E-2</v>
      </c>
      <c r="D15" s="25">
        <f t="shared" si="9"/>
        <v>0.92055000000000009</v>
      </c>
      <c r="E15" s="16"/>
      <c r="F15" s="16"/>
      <c r="G15" s="16"/>
      <c r="H15" s="16"/>
      <c r="I15" s="8"/>
      <c r="J15" s="17"/>
      <c r="K15" s="17"/>
      <c r="L15" s="17"/>
      <c r="M15" s="17"/>
      <c r="N15" s="17"/>
      <c r="O15" s="17"/>
      <c r="P15" s="17"/>
      <c r="Q15" s="17"/>
      <c r="R15" s="17"/>
      <c r="S15" s="16"/>
      <c r="T15" s="18"/>
      <c r="U15" s="18"/>
      <c r="V15" s="19"/>
      <c r="W15" s="12"/>
    </row>
    <row r="16" spans="1:23" ht="16.5" customHeight="1">
      <c r="A16" s="23" t="s">
        <v>34</v>
      </c>
      <c r="B16" s="24">
        <f t="shared" si="7"/>
        <v>1.47E-2</v>
      </c>
      <c r="C16" s="25">
        <f t="shared" si="8"/>
        <v>1.52E-2</v>
      </c>
      <c r="D16" s="25">
        <f t="shared" si="9"/>
        <v>0.92055000000000009</v>
      </c>
      <c r="E16" s="16"/>
      <c r="F16" s="16"/>
      <c r="G16" s="16"/>
      <c r="H16" s="16"/>
      <c r="I16" s="8"/>
      <c r="J16" s="17"/>
      <c r="K16" s="17"/>
      <c r="L16" s="17"/>
      <c r="M16" s="17"/>
      <c r="N16" s="17"/>
      <c r="O16" s="17"/>
      <c r="P16" s="17"/>
      <c r="Q16" s="17"/>
      <c r="R16" s="17"/>
      <c r="S16" s="16"/>
      <c r="T16" s="18"/>
      <c r="U16" s="18"/>
      <c r="V16" s="19"/>
      <c r="W16" s="12"/>
    </row>
    <row r="17" spans="1:23" ht="16.5" customHeight="1">
      <c r="A17" s="23" t="s">
        <v>35</v>
      </c>
      <c r="B17" s="24">
        <f t="shared" si="7"/>
        <v>1.47E-2</v>
      </c>
      <c r="C17" s="25">
        <f t="shared" si="8"/>
        <v>1.52E-2</v>
      </c>
      <c r="D17" s="25">
        <f t="shared" si="9"/>
        <v>0.92055000000000009</v>
      </c>
      <c r="E17" s="16"/>
      <c r="F17" s="16"/>
      <c r="G17" s="16"/>
      <c r="H17" s="16"/>
      <c r="I17" s="8"/>
      <c r="J17" s="17"/>
      <c r="K17" s="17"/>
      <c r="L17" s="17"/>
      <c r="M17" s="17"/>
      <c r="N17" s="17"/>
      <c r="O17" s="17"/>
      <c r="P17" s="17"/>
      <c r="Q17" s="17"/>
      <c r="R17" s="17"/>
      <c r="S17" s="16"/>
      <c r="T17" s="18"/>
      <c r="U17" s="18"/>
      <c r="V17" s="19"/>
      <c r="W17" s="12"/>
    </row>
    <row r="18" spans="1:23" ht="16.5" customHeight="1">
      <c r="A18" s="14" t="s">
        <v>36</v>
      </c>
      <c r="B18" s="15">
        <v>0.1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8"/>
      <c r="J18" s="17"/>
      <c r="K18" s="17"/>
      <c r="L18" s="17"/>
      <c r="M18" s="17"/>
      <c r="N18" s="17"/>
      <c r="O18" s="17"/>
      <c r="P18" s="17"/>
      <c r="Q18" s="17"/>
      <c r="R18" s="17"/>
      <c r="S18" s="16"/>
      <c r="T18" s="18"/>
      <c r="U18" s="18"/>
      <c r="V18" s="19"/>
      <c r="W18" s="12"/>
    </row>
    <row r="19" spans="1:23" ht="16.5" customHeight="1">
      <c r="A19" s="14" t="s">
        <v>37</v>
      </c>
      <c r="B19" s="15">
        <v>0.1</v>
      </c>
      <c r="C19" s="16"/>
      <c r="D19" s="16"/>
      <c r="E19" s="16"/>
      <c r="F19" s="16"/>
      <c r="G19" s="16"/>
      <c r="H19" s="16"/>
      <c r="I19" s="8"/>
      <c r="J19" s="17"/>
      <c r="K19" s="17"/>
      <c r="L19" s="17"/>
      <c r="M19" s="17"/>
      <c r="N19" s="17"/>
      <c r="O19" s="17"/>
      <c r="P19" s="17"/>
      <c r="Q19" s="17"/>
      <c r="R19" s="17"/>
      <c r="S19" s="16"/>
      <c r="T19" s="18"/>
      <c r="U19" s="18"/>
      <c r="V19" s="19"/>
      <c r="W19" s="12"/>
    </row>
    <row r="20" spans="1:23" ht="16.5" customHeight="1">
      <c r="A20" s="14" t="s">
        <v>38</v>
      </c>
      <c r="B20" s="15">
        <v>0.1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8"/>
      <c r="J20" s="17"/>
      <c r="K20" s="17"/>
      <c r="L20" s="17"/>
      <c r="M20" s="17"/>
      <c r="N20" s="17"/>
      <c r="O20" s="17"/>
      <c r="P20" s="17"/>
      <c r="Q20" s="17"/>
      <c r="R20" s="17"/>
      <c r="S20" s="16"/>
      <c r="T20" s="18"/>
      <c r="U20" s="18"/>
      <c r="V20" s="19"/>
      <c r="W20" s="12"/>
    </row>
    <row r="21" spans="1:23" ht="16.5" customHeight="1">
      <c r="A21" s="14" t="s">
        <v>39</v>
      </c>
      <c r="B21" s="15">
        <v>0.1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8"/>
      <c r="J21" s="17"/>
      <c r="K21" s="17"/>
      <c r="L21" s="17"/>
      <c r="M21" s="17"/>
      <c r="N21" s="17"/>
      <c r="O21" s="17"/>
      <c r="P21" s="17"/>
      <c r="Q21" s="17"/>
      <c r="R21" s="17"/>
      <c r="S21" s="16"/>
      <c r="T21" s="18"/>
      <c r="U21" s="18"/>
      <c r="V21" s="19"/>
      <c r="W21" s="12"/>
    </row>
    <row r="22" spans="1:23" ht="16.5" customHeight="1">
      <c r="A22" s="14" t="s">
        <v>40</v>
      </c>
      <c r="B22" s="15">
        <v>0.1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8"/>
      <c r="J22" s="17"/>
      <c r="K22" s="17"/>
      <c r="L22" s="17"/>
      <c r="M22" s="17"/>
      <c r="N22" s="17"/>
      <c r="O22" s="17"/>
      <c r="P22" s="17"/>
      <c r="Q22" s="17"/>
      <c r="R22" s="17"/>
      <c r="S22" s="16"/>
      <c r="T22" s="18"/>
      <c r="U22" s="18"/>
      <c r="V22" s="19"/>
      <c r="W22" s="12"/>
    </row>
    <row r="23" spans="1:23" ht="16.5" customHeight="1">
      <c r="A23" s="14" t="s">
        <v>41</v>
      </c>
      <c r="B23" s="15">
        <v>0.11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8"/>
      <c r="J23" s="17"/>
      <c r="K23" s="17"/>
      <c r="L23" s="17"/>
      <c r="M23" s="17"/>
      <c r="N23" s="17"/>
      <c r="O23" s="17"/>
      <c r="P23" s="17"/>
      <c r="Q23" s="17"/>
      <c r="R23" s="17"/>
      <c r="S23" s="16"/>
      <c r="T23" s="18"/>
      <c r="U23" s="18"/>
      <c r="V23" s="19"/>
      <c r="W23" s="12"/>
    </row>
    <row r="24" spans="1:23" ht="16.5" customHeight="1">
      <c r="A24" s="14" t="s">
        <v>42</v>
      </c>
      <c r="B24" s="15">
        <v>0.11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8"/>
      <c r="J24" s="17"/>
      <c r="K24" s="17"/>
      <c r="L24" s="17"/>
      <c r="M24" s="17"/>
      <c r="N24" s="17"/>
      <c r="O24" s="17"/>
      <c r="P24" s="17"/>
      <c r="Q24" s="17"/>
      <c r="R24" s="17"/>
      <c r="S24" s="16"/>
      <c r="T24" s="18"/>
      <c r="U24" s="18"/>
      <c r="V24" s="19"/>
      <c r="W24" s="12"/>
    </row>
    <row r="25" spans="1:23" ht="16.5" customHeight="1">
      <c r="A25" s="20" t="s">
        <v>43</v>
      </c>
      <c r="B25" s="21">
        <f t="shared" ref="B25:B30" si="10">6.3%*105%</f>
        <v>6.615E-2</v>
      </c>
      <c r="C25" s="22">
        <v>0.6</v>
      </c>
      <c r="D25" s="22">
        <f t="shared" ref="D25:D30" si="11">11.7%*95%</f>
        <v>0.11114999999999998</v>
      </c>
      <c r="E25" s="26">
        <f t="shared" ref="E25:E30" si="12">5.08%*95%</f>
        <v>4.8259999999999997E-2</v>
      </c>
      <c r="F25" s="26">
        <f t="shared" ref="F25:F30" si="13">3.41%*95%</f>
        <v>3.2395E-2</v>
      </c>
      <c r="G25" s="22">
        <f t="shared" ref="G25:G30" si="14">2.9%*105%</f>
        <v>3.0449999999999998E-2</v>
      </c>
      <c r="H25" s="22">
        <f t="shared" ref="H25:H30" si="15">24.5%*105%</f>
        <v>0.25724999999999998</v>
      </c>
      <c r="I25" s="8"/>
      <c r="J25" s="17"/>
      <c r="K25" s="17"/>
      <c r="L25" s="17"/>
      <c r="M25" s="17"/>
      <c r="N25" s="17"/>
      <c r="O25" s="17"/>
      <c r="P25" s="17"/>
      <c r="Q25" s="17"/>
      <c r="R25" s="17"/>
      <c r="S25" s="16"/>
      <c r="T25" s="18"/>
      <c r="U25" s="18"/>
      <c r="V25" s="19"/>
      <c r="W25" s="12"/>
    </row>
    <row r="26" spans="1:23" ht="16.5" customHeight="1">
      <c r="A26" s="20" t="s">
        <v>44</v>
      </c>
      <c r="B26" s="21">
        <f t="shared" si="10"/>
        <v>6.615E-2</v>
      </c>
      <c r="C26" s="22">
        <v>0.6</v>
      </c>
      <c r="D26" s="22">
        <f t="shared" si="11"/>
        <v>0.11114999999999998</v>
      </c>
      <c r="E26" s="26">
        <f t="shared" si="12"/>
        <v>4.8259999999999997E-2</v>
      </c>
      <c r="F26" s="26">
        <f t="shared" si="13"/>
        <v>3.2395E-2</v>
      </c>
      <c r="G26" s="22">
        <f t="shared" si="14"/>
        <v>3.0449999999999998E-2</v>
      </c>
      <c r="H26" s="22">
        <f t="shared" si="15"/>
        <v>0.25724999999999998</v>
      </c>
      <c r="I26" s="8"/>
      <c r="J26" s="17"/>
      <c r="K26" s="17"/>
      <c r="L26" s="17"/>
      <c r="M26" s="17"/>
      <c r="N26" s="17"/>
      <c r="O26" s="17"/>
      <c r="P26" s="17"/>
      <c r="Q26" s="17"/>
      <c r="R26" s="17"/>
      <c r="S26" s="16"/>
      <c r="T26" s="18"/>
      <c r="U26" s="18"/>
      <c r="V26" s="19"/>
      <c r="W26" s="12"/>
    </row>
    <row r="27" spans="1:23" ht="16.5" customHeight="1">
      <c r="A27" s="20" t="s">
        <v>45</v>
      </c>
      <c r="B27" s="21">
        <f t="shared" si="10"/>
        <v>6.615E-2</v>
      </c>
      <c r="C27" s="22">
        <v>0.6</v>
      </c>
      <c r="D27" s="22">
        <f t="shared" si="11"/>
        <v>0.11114999999999998</v>
      </c>
      <c r="E27" s="26">
        <f t="shared" si="12"/>
        <v>4.8259999999999997E-2</v>
      </c>
      <c r="F27" s="26">
        <f t="shared" si="13"/>
        <v>3.2395E-2</v>
      </c>
      <c r="G27" s="22">
        <f t="shared" si="14"/>
        <v>3.0449999999999998E-2</v>
      </c>
      <c r="H27" s="22">
        <f t="shared" si="15"/>
        <v>0.25724999999999998</v>
      </c>
      <c r="I27" s="8"/>
      <c r="J27" s="17"/>
      <c r="K27" s="17"/>
      <c r="L27" s="17"/>
      <c r="M27" s="17"/>
      <c r="N27" s="17"/>
      <c r="O27" s="17"/>
      <c r="P27" s="17"/>
      <c r="Q27" s="17"/>
      <c r="R27" s="17"/>
      <c r="S27" s="16"/>
      <c r="T27" s="18"/>
      <c r="U27" s="18"/>
      <c r="V27" s="19"/>
      <c r="W27" s="12"/>
    </row>
    <row r="28" spans="1:23" ht="16.5" customHeight="1">
      <c r="A28" s="20" t="s">
        <v>43</v>
      </c>
      <c r="B28" s="21">
        <f t="shared" si="10"/>
        <v>6.615E-2</v>
      </c>
      <c r="C28" s="22">
        <v>0.6</v>
      </c>
      <c r="D28" s="22">
        <f t="shared" si="11"/>
        <v>0.11114999999999998</v>
      </c>
      <c r="E28" s="26">
        <f t="shared" si="12"/>
        <v>4.8259999999999997E-2</v>
      </c>
      <c r="F28" s="26">
        <f t="shared" si="13"/>
        <v>3.2395E-2</v>
      </c>
      <c r="G28" s="22">
        <f t="shared" si="14"/>
        <v>3.0449999999999998E-2</v>
      </c>
      <c r="H28" s="22">
        <f t="shared" si="15"/>
        <v>0.25724999999999998</v>
      </c>
      <c r="I28" s="8"/>
      <c r="J28" s="17"/>
      <c r="K28" s="17"/>
      <c r="L28" s="17"/>
      <c r="M28" s="17"/>
      <c r="N28" s="17"/>
      <c r="O28" s="17"/>
      <c r="P28" s="17"/>
      <c r="Q28" s="17"/>
      <c r="R28" s="17"/>
      <c r="S28" s="16"/>
      <c r="T28" s="18"/>
      <c r="U28" s="18"/>
      <c r="V28" s="19"/>
      <c r="W28" s="12"/>
    </row>
    <row r="29" spans="1:23" ht="16.5" customHeight="1">
      <c r="A29" s="20" t="s">
        <v>46</v>
      </c>
      <c r="B29" s="21">
        <f t="shared" si="10"/>
        <v>6.615E-2</v>
      </c>
      <c r="C29" s="22">
        <v>0.6</v>
      </c>
      <c r="D29" s="22">
        <f t="shared" si="11"/>
        <v>0.11114999999999998</v>
      </c>
      <c r="E29" s="26">
        <f t="shared" si="12"/>
        <v>4.8259999999999997E-2</v>
      </c>
      <c r="F29" s="26">
        <f t="shared" si="13"/>
        <v>3.2395E-2</v>
      </c>
      <c r="G29" s="22">
        <f t="shared" si="14"/>
        <v>3.0449999999999998E-2</v>
      </c>
      <c r="H29" s="22">
        <f t="shared" si="15"/>
        <v>0.25724999999999998</v>
      </c>
      <c r="I29" s="8"/>
      <c r="J29" s="17"/>
      <c r="K29" s="17"/>
      <c r="L29" s="17"/>
      <c r="M29" s="17"/>
      <c r="N29" s="17"/>
      <c r="O29" s="17"/>
      <c r="P29" s="17"/>
      <c r="Q29" s="17"/>
      <c r="R29" s="17"/>
      <c r="S29" s="16"/>
      <c r="T29" s="18"/>
      <c r="U29" s="18"/>
      <c r="V29" s="19"/>
      <c r="W29" s="12"/>
    </row>
    <row r="30" spans="1:23" ht="16.5" customHeight="1">
      <c r="A30" s="20" t="s">
        <v>47</v>
      </c>
      <c r="B30" s="21">
        <f t="shared" si="10"/>
        <v>6.615E-2</v>
      </c>
      <c r="C30" s="26">
        <v>0.62</v>
      </c>
      <c r="D30" s="22">
        <f t="shared" si="11"/>
        <v>0.11114999999999998</v>
      </c>
      <c r="E30" s="26">
        <f t="shared" si="12"/>
        <v>4.8259999999999997E-2</v>
      </c>
      <c r="F30" s="26">
        <f t="shared" si="13"/>
        <v>3.2395E-2</v>
      </c>
      <c r="G30" s="22">
        <f t="shared" si="14"/>
        <v>3.0449999999999998E-2</v>
      </c>
      <c r="H30" s="22">
        <f t="shared" si="15"/>
        <v>0.25724999999999998</v>
      </c>
      <c r="I30" s="8"/>
      <c r="J30" s="17"/>
      <c r="K30" s="17"/>
      <c r="L30" s="17"/>
      <c r="M30" s="17"/>
      <c r="N30" s="17"/>
      <c r="O30" s="17"/>
      <c r="P30" s="17"/>
      <c r="Q30" s="17"/>
      <c r="R30" s="17"/>
      <c r="S30" s="16"/>
      <c r="T30" s="18"/>
      <c r="U30" s="18"/>
      <c r="V30" s="19"/>
      <c r="W30" s="12"/>
    </row>
    <row r="31" spans="1:23" ht="16.5" customHeight="1">
      <c r="A31" s="20" t="s">
        <v>48</v>
      </c>
      <c r="B31" s="21">
        <v>4.2500000000000003E-2</v>
      </c>
      <c r="C31" s="26">
        <v>0.68</v>
      </c>
      <c r="D31" s="22">
        <v>0.1171</v>
      </c>
      <c r="E31" s="22">
        <v>5.5100000000000003E-2</v>
      </c>
      <c r="F31" s="22">
        <v>3.0800000000000001E-2</v>
      </c>
      <c r="G31" s="22">
        <v>1.7399999999999999E-2</v>
      </c>
      <c r="H31" s="22">
        <v>0.1827</v>
      </c>
      <c r="I31" s="8"/>
      <c r="J31" s="17"/>
      <c r="K31" s="17"/>
      <c r="L31" s="17"/>
      <c r="M31" s="17"/>
      <c r="N31" s="17"/>
      <c r="O31" s="17"/>
      <c r="P31" s="17"/>
      <c r="Q31" s="17"/>
      <c r="R31" s="17"/>
      <c r="S31" s="16"/>
      <c r="T31" s="18"/>
      <c r="U31" s="18"/>
      <c r="V31" s="19"/>
      <c r="W31" s="12"/>
    </row>
    <row r="32" spans="1:23" ht="16.5" customHeight="1">
      <c r="A32" s="14" t="s">
        <v>50</v>
      </c>
      <c r="B32" s="15">
        <v>4.2500000000000003E-2</v>
      </c>
      <c r="C32" s="16">
        <v>0.68</v>
      </c>
      <c r="D32" s="16">
        <v>0.1171</v>
      </c>
      <c r="E32" s="16">
        <v>5.5100000000000003E-2</v>
      </c>
      <c r="F32" s="16">
        <v>3.0800000000000001E-2</v>
      </c>
      <c r="G32" s="16">
        <v>1.7399999999999999E-2</v>
      </c>
      <c r="H32" s="16">
        <v>0.1827</v>
      </c>
      <c r="I32" s="8"/>
      <c r="J32" s="17"/>
      <c r="K32" s="17"/>
      <c r="L32" s="17"/>
      <c r="M32" s="17"/>
      <c r="N32" s="17"/>
      <c r="O32" s="17"/>
      <c r="P32" s="17"/>
      <c r="Q32" s="17"/>
      <c r="R32" s="17"/>
      <c r="S32" s="16"/>
      <c r="T32" s="18"/>
      <c r="U32" s="18"/>
      <c r="V32" s="19"/>
      <c r="W32" s="12"/>
    </row>
    <row r="33" spans="1:23" ht="16.5" customHeight="1">
      <c r="A33" s="14" t="s">
        <v>49</v>
      </c>
      <c r="B33" s="15">
        <v>4.2500000000000003E-2</v>
      </c>
      <c r="C33" s="16">
        <v>0.68</v>
      </c>
      <c r="D33" s="16">
        <v>0.1171</v>
      </c>
      <c r="E33" s="16">
        <v>5.5100000000000003E-2</v>
      </c>
      <c r="F33" s="16">
        <v>3.0800000000000001E-2</v>
      </c>
      <c r="G33" s="16">
        <v>1.7399999999999999E-2</v>
      </c>
      <c r="H33" s="16">
        <v>0.1827</v>
      </c>
      <c r="I33" s="8"/>
      <c r="J33" s="17"/>
      <c r="K33" s="17"/>
      <c r="L33" s="17"/>
      <c r="M33" s="17"/>
      <c r="N33" s="17"/>
      <c r="O33" s="17"/>
      <c r="P33" s="17"/>
      <c r="Q33" s="17"/>
      <c r="R33" s="17"/>
      <c r="S33" s="16"/>
      <c r="T33" s="18"/>
      <c r="U33" s="18"/>
      <c r="V33" s="19"/>
      <c r="W33" s="12"/>
    </row>
    <row r="34" spans="1:23" ht="16.5" customHeight="1">
      <c r="A34" s="14" t="s">
        <v>51</v>
      </c>
      <c r="B34" s="15">
        <v>0.12590000000000001</v>
      </c>
      <c r="C34" s="16">
        <v>0.54979999999999996</v>
      </c>
      <c r="D34" s="16">
        <v>9.0899999999999995E-2</v>
      </c>
      <c r="E34" s="16">
        <v>1.4E-3</v>
      </c>
      <c r="F34" s="16">
        <v>1.1299999999999999E-2</v>
      </c>
      <c r="G34" s="16">
        <v>2.9999999999999997E-4</v>
      </c>
      <c r="H34" s="16">
        <v>5.4300000000000001E-2</v>
      </c>
      <c r="I34" s="8"/>
      <c r="J34" s="17"/>
      <c r="K34" s="17"/>
      <c r="L34" s="17"/>
      <c r="M34" s="17"/>
      <c r="N34" s="17"/>
      <c r="O34" s="17"/>
      <c r="P34" s="17"/>
      <c r="Q34" s="17"/>
      <c r="R34" s="17"/>
      <c r="S34" s="16"/>
      <c r="T34" s="18"/>
      <c r="U34" s="18"/>
      <c r="V34" s="19"/>
      <c r="W34" s="12"/>
    </row>
    <row r="35" spans="1:23" ht="16.5" customHeight="1">
      <c r="A35" s="14" t="s">
        <v>52</v>
      </c>
      <c r="B35" s="15">
        <f t="shared" ref="B35:B36" si="16">6.3%*1.1</f>
        <v>6.93E-2</v>
      </c>
      <c r="C35" s="16">
        <f t="shared" ref="C35:C36" si="17">50.9%*0.9</f>
        <v>0.45810000000000001</v>
      </c>
      <c r="D35" s="16">
        <f t="shared" ref="D35:D36" si="18">11.7%*0.9</f>
        <v>0.10529999999999999</v>
      </c>
      <c r="E35" s="16">
        <f t="shared" ref="E35:F35" si="19">0%*0.9</f>
        <v>0</v>
      </c>
      <c r="F35" s="16">
        <f t="shared" si="19"/>
        <v>0</v>
      </c>
      <c r="G35" s="16">
        <f t="shared" ref="G35:G36" si="20">2.9%*1.1</f>
        <v>3.1899999999999998E-2</v>
      </c>
      <c r="H35" s="16">
        <f t="shared" ref="H35:H36" si="21">24.5%*1.1</f>
        <v>0.26950000000000002</v>
      </c>
      <c r="I35" s="8"/>
      <c r="J35" s="17"/>
      <c r="K35" s="17"/>
      <c r="L35" s="17"/>
      <c r="M35" s="17"/>
      <c r="N35" s="17"/>
      <c r="O35" s="17"/>
      <c r="P35" s="17"/>
      <c r="Q35" s="17"/>
      <c r="R35" s="17"/>
      <c r="S35" s="16"/>
      <c r="T35" s="18"/>
      <c r="U35" s="18"/>
      <c r="V35" s="19"/>
      <c r="W35" s="12"/>
    </row>
    <row r="36" spans="1:23" ht="16.5" customHeight="1">
      <c r="A36" s="14" t="s">
        <v>53</v>
      </c>
      <c r="B36" s="15">
        <f t="shared" si="16"/>
        <v>6.93E-2</v>
      </c>
      <c r="C36" s="16">
        <f t="shared" si="17"/>
        <v>0.45810000000000001</v>
      </c>
      <c r="D36" s="16">
        <f t="shared" si="18"/>
        <v>0.10529999999999999</v>
      </c>
      <c r="E36" s="16">
        <f t="shared" ref="E36:F36" si="22">0%*0.9</f>
        <v>0</v>
      </c>
      <c r="F36" s="16">
        <f t="shared" si="22"/>
        <v>0</v>
      </c>
      <c r="G36" s="16">
        <f t="shared" si="20"/>
        <v>3.1899999999999998E-2</v>
      </c>
      <c r="H36" s="16">
        <f t="shared" si="21"/>
        <v>0.26950000000000002</v>
      </c>
      <c r="I36" s="8"/>
      <c r="J36" s="17"/>
      <c r="K36" s="17"/>
      <c r="L36" s="17"/>
      <c r="M36" s="17"/>
      <c r="N36" s="17"/>
      <c r="O36" s="17"/>
      <c r="P36" s="17"/>
      <c r="Q36" s="17"/>
      <c r="R36" s="17"/>
      <c r="S36" s="16"/>
      <c r="T36" s="18"/>
      <c r="U36" s="18"/>
      <c r="V36" s="19"/>
      <c r="W36" s="12"/>
    </row>
    <row r="37" spans="1:23" ht="16.5" customHeight="1">
      <c r="A37" s="14" t="s">
        <v>54</v>
      </c>
      <c r="B37" s="15">
        <v>0.7</v>
      </c>
      <c r="C37" s="16">
        <v>0.25</v>
      </c>
      <c r="D37" s="16">
        <v>0.03</v>
      </c>
      <c r="E37" s="16">
        <v>0</v>
      </c>
      <c r="F37" s="16">
        <v>0</v>
      </c>
      <c r="G37" s="16">
        <v>0</v>
      </c>
      <c r="H37" s="16">
        <v>0</v>
      </c>
      <c r="I37" s="8"/>
      <c r="J37" s="17"/>
      <c r="K37" s="17"/>
      <c r="L37" s="17"/>
      <c r="M37" s="17"/>
      <c r="N37" s="17"/>
      <c r="O37" s="17"/>
      <c r="P37" s="17"/>
      <c r="Q37" s="17"/>
      <c r="R37" s="17"/>
      <c r="S37" s="16"/>
      <c r="T37" s="18"/>
      <c r="U37" s="18"/>
      <c r="V37" s="19"/>
      <c r="W37" s="12"/>
    </row>
    <row r="38" spans="1:23" ht="16.5" customHeight="1">
      <c r="A38" s="14" t="s">
        <v>55</v>
      </c>
      <c r="B38" s="15">
        <v>0.7</v>
      </c>
      <c r="C38" s="16">
        <v>0.25</v>
      </c>
      <c r="D38" s="16">
        <v>0.03</v>
      </c>
      <c r="E38" s="16">
        <v>0</v>
      </c>
      <c r="F38" s="16">
        <v>0</v>
      </c>
      <c r="G38" s="16">
        <v>0</v>
      </c>
      <c r="H38" s="16">
        <v>1E-3</v>
      </c>
      <c r="I38" s="8"/>
      <c r="J38" s="17"/>
      <c r="K38" s="17"/>
      <c r="L38" s="17"/>
      <c r="M38" s="17"/>
      <c r="N38" s="17"/>
      <c r="O38" s="17"/>
      <c r="P38" s="17"/>
      <c r="Q38" s="17"/>
      <c r="R38" s="17"/>
      <c r="S38" s="16"/>
      <c r="T38" s="18"/>
      <c r="U38" s="18"/>
      <c r="V38" s="19"/>
      <c r="W38" s="12"/>
    </row>
    <row r="39" spans="1:23" ht="16.5" customHeight="1">
      <c r="A39" s="14" t="s">
        <v>56</v>
      </c>
      <c r="B39" s="15">
        <v>0.7</v>
      </c>
      <c r="C39" s="16">
        <v>0.25</v>
      </c>
      <c r="D39" s="16">
        <v>0.03</v>
      </c>
      <c r="E39" s="16">
        <v>0</v>
      </c>
      <c r="F39" s="16">
        <v>0</v>
      </c>
      <c r="G39" s="16">
        <v>0</v>
      </c>
      <c r="H39" s="16">
        <v>1E-3</v>
      </c>
      <c r="I39" s="8"/>
      <c r="J39" s="17"/>
      <c r="K39" s="17"/>
      <c r="L39" s="17"/>
      <c r="M39" s="17"/>
      <c r="N39" s="17"/>
      <c r="O39" s="17"/>
      <c r="P39" s="17"/>
      <c r="Q39" s="17"/>
      <c r="R39" s="17"/>
      <c r="S39" s="16"/>
      <c r="T39" s="18"/>
      <c r="U39" s="18"/>
      <c r="V39" s="19"/>
      <c r="W39" s="12"/>
    </row>
    <row r="40" spans="1:23" ht="16.5" customHeight="1">
      <c r="A40" s="14" t="s">
        <v>57</v>
      </c>
      <c r="B40" s="15">
        <v>0.9</v>
      </c>
      <c r="C40" s="16">
        <v>0.01</v>
      </c>
      <c r="D40" s="16">
        <v>2E-3</v>
      </c>
      <c r="E40" s="16">
        <v>2.0000000000000001E-4</v>
      </c>
      <c r="F40" s="16">
        <v>1E-3</v>
      </c>
      <c r="G40" s="16">
        <v>1.4999999999999999E-2</v>
      </c>
      <c r="H40" s="16">
        <v>0.02</v>
      </c>
      <c r="I40" s="8"/>
      <c r="J40" s="17"/>
      <c r="K40" s="17"/>
      <c r="L40" s="17"/>
      <c r="M40" s="17"/>
      <c r="N40" s="17"/>
      <c r="O40" s="17"/>
      <c r="P40" s="17"/>
      <c r="Q40" s="17"/>
      <c r="R40" s="17"/>
      <c r="S40" s="16"/>
      <c r="T40" s="18"/>
      <c r="U40" s="18"/>
      <c r="V40" s="19"/>
      <c r="W40" s="12"/>
    </row>
    <row r="41" spans="1:23" ht="16.5" customHeight="1">
      <c r="A41" s="14" t="s">
        <v>58</v>
      </c>
      <c r="B41" s="15">
        <v>0.9</v>
      </c>
      <c r="C41" s="16">
        <v>0.01</v>
      </c>
      <c r="D41" s="16">
        <v>2E-3</v>
      </c>
      <c r="E41" s="16">
        <v>2.0000000000000001E-4</v>
      </c>
      <c r="F41" s="16">
        <v>1E-3</v>
      </c>
      <c r="G41" s="16">
        <v>1.4999999999999999E-2</v>
      </c>
      <c r="H41" s="16">
        <v>0.02</v>
      </c>
      <c r="I41" s="8"/>
      <c r="J41" s="17"/>
      <c r="K41" s="17"/>
      <c r="L41" s="17"/>
      <c r="M41" s="17"/>
      <c r="N41" s="17"/>
      <c r="O41" s="17"/>
      <c r="P41" s="17"/>
      <c r="Q41" s="17"/>
      <c r="R41" s="17"/>
      <c r="S41" s="16"/>
      <c r="T41" s="18"/>
      <c r="U41" s="18"/>
      <c r="V41" s="19"/>
      <c r="W41" s="12"/>
    </row>
    <row r="42" spans="1:23" ht="16.5" customHeight="1">
      <c r="A42" s="14" t="s">
        <v>59</v>
      </c>
      <c r="B42" s="15">
        <v>0.9</v>
      </c>
      <c r="C42" s="16">
        <v>0.01</v>
      </c>
      <c r="D42" s="16">
        <v>2E-3</v>
      </c>
      <c r="E42" s="16">
        <v>2.0000000000000001E-4</v>
      </c>
      <c r="F42" s="16">
        <v>1E-3</v>
      </c>
      <c r="G42" s="16">
        <v>1.4999999999999999E-2</v>
      </c>
      <c r="H42" s="16">
        <v>0.02</v>
      </c>
      <c r="I42" s="8"/>
      <c r="J42" s="17"/>
      <c r="K42" s="17"/>
      <c r="L42" s="17"/>
      <c r="M42" s="17"/>
      <c r="N42" s="17"/>
      <c r="O42" s="17"/>
      <c r="P42" s="17"/>
      <c r="Q42" s="17"/>
      <c r="R42" s="17"/>
      <c r="S42" s="16"/>
      <c r="T42" s="18"/>
      <c r="U42" s="18"/>
      <c r="V42" s="19"/>
      <c r="W42" s="12"/>
    </row>
    <row r="43" spans="1:23" ht="16.5" customHeight="1">
      <c r="A43" s="14" t="s">
        <v>60</v>
      </c>
      <c r="B43" s="15"/>
      <c r="C43" s="16"/>
      <c r="D43" s="16"/>
      <c r="E43" s="16"/>
      <c r="F43" s="16"/>
      <c r="G43" s="16"/>
      <c r="H43" s="16"/>
      <c r="I43" s="8"/>
      <c r="J43" s="17"/>
      <c r="K43" s="17"/>
      <c r="L43" s="17"/>
      <c r="M43" s="17"/>
      <c r="N43" s="17"/>
      <c r="O43" s="17"/>
      <c r="P43" s="17"/>
      <c r="Q43" s="17"/>
      <c r="R43" s="17"/>
      <c r="S43" s="16"/>
      <c r="T43" s="18"/>
      <c r="U43" s="18"/>
      <c r="V43" s="19"/>
      <c r="W43" s="12"/>
    </row>
    <row r="44" spans="1:23" ht="16.5" customHeight="1">
      <c r="A44" s="14" t="s">
        <v>61</v>
      </c>
      <c r="B44" s="15"/>
      <c r="C44" s="16"/>
      <c r="D44" s="16"/>
      <c r="E44" s="16"/>
      <c r="F44" s="16"/>
      <c r="G44" s="16"/>
      <c r="H44" s="16"/>
      <c r="I44" s="8"/>
      <c r="J44" s="17"/>
      <c r="K44" s="17"/>
      <c r="L44" s="17"/>
      <c r="M44" s="17"/>
      <c r="N44" s="17"/>
      <c r="O44" s="17"/>
      <c r="P44" s="17"/>
      <c r="Q44" s="17"/>
      <c r="R44" s="17"/>
      <c r="S44" s="16"/>
      <c r="T44" s="18"/>
      <c r="U44" s="18"/>
      <c r="V44" s="19"/>
      <c r="W44" s="12"/>
    </row>
    <row r="45" spans="1:23" ht="16.5" customHeight="1">
      <c r="A45" s="27" t="s">
        <v>62</v>
      </c>
      <c r="B45" s="28">
        <v>0.1172</v>
      </c>
      <c r="C45" s="29">
        <v>0.22159999999999999</v>
      </c>
      <c r="D45" s="29">
        <v>1.43E-2</v>
      </c>
      <c r="E45" s="29">
        <v>4.7000000000000002E-3</v>
      </c>
      <c r="F45" s="29">
        <v>4.7999999999999996E-3</v>
      </c>
      <c r="G45" s="29">
        <v>2.2200000000000001E-2</v>
      </c>
      <c r="H45" s="29">
        <v>4.4699999999999997E-2</v>
      </c>
      <c r="I45" s="8"/>
      <c r="J45" s="17"/>
      <c r="K45" s="17"/>
      <c r="L45" s="17"/>
      <c r="M45" s="17"/>
      <c r="N45" s="17"/>
      <c r="O45" s="17"/>
      <c r="P45" s="17"/>
      <c r="Q45" s="17"/>
      <c r="R45" s="17"/>
      <c r="S45" s="16"/>
      <c r="T45" s="18"/>
      <c r="U45" s="18"/>
      <c r="V45" s="19"/>
      <c r="W45" s="12"/>
    </row>
    <row r="46" spans="1:23" ht="16.5" customHeight="1">
      <c r="A46" s="27" t="s">
        <v>63</v>
      </c>
      <c r="B46" s="28">
        <v>0.1172</v>
      </c>
      <c r="C46" s="29">
        <v>0.22159999999999999</v>
      </c>
      <c r="D46" s="29">
        <v>1.43E-2</v>
      </c>
      <c r="E46" s="29">
        <v>4.7000000000000002E-3</v>
      </c>
      <c r="F46" s="29">
        <v>4.7999999999999996E-3</v>
      </c>
      <c r="G46" s="29">
        <v>2.2200000000000001E-2</v>
      </c>
      <c r="H46" s="29">
        <v>4.4699999999999997E-2</v>
      </c>
      <c r="I46" s="8"/>
      <c r="J46" s="17"/>
      <c r="K46" s="17"/>
      <c r="L46" s="17"/>
      <c r="M46" s="17"/>
      <c r="N46" s="17"/>
      <c r="O46" s="17"/>
      <c r="P46" s="17"/>
      <c r="Q46" s="17"/>
      <c r="R46" s="17"/>
      <c r="S46" s="16"/>
      <c r="T46" s="18"/>
      <c r="U46" s="18"/>
      <c r="V46" s="19"/>
      <c r="W46" s="12"/>
    </row>
    <row r="47" spans="1:23" ht="16.5" customHeight="1">
      <c r="A47" s="27" t="s">
        <v>64</v>
      </c>
      <c r="B47" s="28">
        <v>0.1172</v>
      </c>
      <c r="C47" s="29">
        <v>0.22159999999999999</v>
      </c>
      <c r="D47" s="29">
        <v>1.43E-2</v>
      </c>
      <c r="E47" s="29">
        <v>4.7000000000000002E-3</v>
      </c>
      <c r="F47" s="29">
        <v>4.7999999999999996E-3</v>
      </c>
      <c r="G47" s="29">
        <v>2.2200000000000001E-2</v>
      </c>
      <c r="H47" s="29">
        <v>4.4699999999999997E-2</v>
      </c>
      <c r="I47" s="8"/>
      <c r="J47" s="17"/>
      <c r="K47" s="17"/>
      <c r="L47" s="17"/>
      <c r="M47" s="17"/>
      <c r="N47" s="17"/>
      <c r="O47" s="17"/>
      <c r="P47" s="17"/>
      <c r="Q47" s="17"/>
      <c r="R47" s="17"/>
      <c r="S47" s="16"/>
      <c r="T47" s="18"/>
      <c r="U47" s="18"/>
      <c r="V47" s="19"/>
      <c r="W47" s="12"/>
    </row>
    <row r="48" spans="1:23" ht="16.5" customHeight="1">
      <c r="A48" s="27" t="s">
        <v>65</v>
      </c>
      <c r="B48" s="28">
        <v>0.1172</v>
      </c>
      <c r="C48" s="29">
        <v>0.22159999999999999</v>
      </c>
      <c r="D48" s="29">
        <v>1.43E-2</v>
      </c>
      <c r="E48" s="29">
        <v>4.7000000000000002E-3</v>
      </c>
      <c r="F48" s="29">
        <v>4.7999999999999996E-3</v>
      </c>
      <c r="G48" s="29">
        <v>2.2200000000000001E-2</v>
      </c>
      <c r="H48" s="29">
        <v>4.4699999999999997E-2</v>
      </c>
      <c r="I48" s="8"/>
      <c r="J48" s="17"/>
      <c r="K48" s="17"/>
      <c r="L48" s="17"/>
      <c r="M48" s="17"/>
      <c r="N48" s="17"/>
      <c r="O48" s="17"/>
      <c r="P48" s="17"/>
      <c r="Q48" s="17"/>
      <c r="R48" s="17"/>
      <c r="S48" s="16"/>
      <c r="T48" s="18"/>
      <c r="U48" s="18"/>
      <c r="V48" s="19"/>
      <c r="W48" s="12"/>
    </row>
    <row r="49" spans="1:23" ht="16.5" customHeight="1">
      <c r="A49" s="27" t="s">
        <v>66</v>
      </c>
      <c r="B49" s="28">
        <v>0.1172</v>
      </c>
      <c r="C49" s="29">
        <v>0.22159999999999999</v>
      </c>
      <c r="D49" s="29">
        <v>1.43E-2</v>
      </c>
      <c r="E49" s="29">
        <v>4.7000000000000002E-3</v>
      </c>
      <c r="F49" s="29">
        <v>4.7999999999999996E-3</v>
      </c>
      <c r="G49" s="29">
        <v>2.2200000000000001E-2</v>
      </c>
      <c r="H49" s="29">
        <v>4.4699999999999997E-2</v>
      </c>
      <c r="I49" s="8"/>
      <c r="J49" s="17"/>
      <c r="K49" s="17"/>
      <c r="L49" s="17"/>
      <c r="M49" s="17"/>
      <c r="N49" s="17"/>
      <c r="O49" s="17"/>
      <c r="P49" s="17"/>
      <c r="Q49" s="17"/>
      <c r="R49" s="17"/>
      <c r="S49" s="16"/>
      <c r="T49" s="18"/>
      <c r="U49" s="18"/>
      <c r="V49" s="19"/>
      <c r="W49" s="12"/>
    </row>
    <row r="50" spans="1:23" ht="16.5" customHeight="1">
      <c r="A50" s="20" t="s">
        <v>67</v>
      </c>
      <c r="B50" s="21">
        <v>0.18</v>
      </c>
      <c r="C50" s="22">
        <v>1E-3</v>
      </c>
      <c r="D50" s="22">
        <v>1E-3</v>
      </c>
      <c r="E50" s="22">
        <v>0</v>
      </c>
      <c r="F50" s="22">
        <v>0</v>
      </c>
      <c r="G50" s="22">
        <v>0</v>
      </c>
      <c r="H50" s="22">
        <v>2E-3</v>
      </c>
      <c r="I50" s="8"/>
      <c r="J50" s="17"/>
      <c r="K50" s="17"/>
      <c r="L50" s="17"/>
      <c r="M50" s="17"/>
      <c r="N50" s="17"/>
      <c r="O50" s="17"/>
      <c r="P50" s="17"/>
      <c r="Q50" s="17"/>
      <c r="R50" s="17"/>
      <c r="S50" s="16"/>
      <c r="T50" s="18"/>
      <c r="U50" s="18"/>
      <c r="V50" s="19"/>
      <c r="W50" s="12"/>
    </row>
    <row r="51" spans="1:23" ht="16.5" customHeight="1">
      <c r="A51" s="14" t="s">
        <v>68</v>
      </c>
      <c r="B51" s="15"/>
      <c r="C51" s="16"/>
      <c r="D51" s="16"/>
      <c r="E51" s="16"/>
      <c r="F51" s="16"/>
      <c r="G51" s="16"/>
      <c r="H51" s="16"/>
      <c r="I51" s="8"/>
      <c r="J51" s="17"/>
      <c r="K51" s="17"/>
      <c r="L51" s="17"/>
      <c r="M51" s="17"/>
      <c r="N51" s="17"/>
      <c r="O51" s="17"/>
      <c r="P51" s="17"/>
      <c r="Q51" s="17"/>
      <c r="R51" s="17"/>
      <c r="S51" s="16"/>
      <c r="T51" s="18"/>
      <c r="U51" s="18"/>
      <c r="V51" s="19"/>
      <c r="W51" s="12"/>
    </row>
    <row r="52" spans="1:23" ht="16.5" customHeight="1">
      <c r="A52" s="14" t="s">
        <v>69</v>
      </c>
      <c r="B52" s="15">
        <v>8.4000000000000005E-2</v>
      </c>
      <c r="C52" s="16">
        <v>0.28499999999999998</v>
      </c>
      <c r="D52" s="16">
        <v>6.3700000000000007E-2</v>
      </c>
      <c r="E52" s="16">
        <v>5.4999999999999997E-3</v>
      </c>
      <c r="F52" s="16">
        <v>9.2999999999999992E-3</v>
      </c>
      <c r="G52" s="16">
        <v>0.18340000000000001</v>
      </c>
      <c r="H52" s="16">
        <v>0.1389</v>
      </c>
      <c r="I52" s="8"/>
      <c r="J52" s="17"/>
      <c r="K52" s="17"/>
      <c r="L52" s="17"/>
      <c r="M52" s="17"/>
      <c r="N52" s="17"/>
      <c r="O52" s="17"/>
      <c r="P52" s="17"/>
      <c r="Q52" s="17"/>
      <c r="R52" s="17"/>
      <c r="S52" s="16"/>
      <c r="T52" s="18"/>
      <c r="U52" s="18"/>
      <c r="V52" s="19"/>
      <c r="W52" s="12"/>
    </row>
    <row r="53" spans="1:23" ht="16.5" customHeight="1">
      <c r="A53" s="14" t="s">
        <v>70</v>
      </c>
      <c r="B53" s="15"/>
      <c r="C53" s="16"/>
      <c r="D53" s="16"/>
      <c r="E53" s="16"/>
      <c r="F53" s="16"/>
      <c r="G53" s="16"/>
      <c r="H53" s="16"/>
      <c r="I53" s="8"/>
      <c r="J53" s="17"/>
      <c r="K53" s="17"/>
      <c r="L53" s="17"/>
      <c r="M53" s="17"/>
      <c r="N53" s="17"/>
      <c r="O53" s="17"/>
      <c r="P53" s="17"/>
      <c r="Q53" s="17"/>
      <c r="R53" s="17"/>
      <c r="S53" s="16"/>
      <c r="T53" s="18"/>
      <c r="U53" s="18"/>
      <c r="V53" s="19"/>
      <c r="W53" s="12"/>
    </row>
    <row r="54" spans="1:23" ht="16.5" customHeight="1">
      <c r="A54" s="14" t="s">
        <v>71</v>
      </c>
      <c r="B54" s="15"/>
      <c r="C54" s="16"/>
      <c r="D54" s="16"/>
      <c r="E54" s="16"/>
      <c r="F54" s="16"/>
      <c r="G54" s="16"/>
      <c r="H54" s="16"/>
      <c r="I54" s="8"/>
      <c r="J54" s="17"/>
      <c r="K54" s="17"/>
      <c r="L54" s="17"/>
      <c r="M54" s="17"/>
      <c r="N54" s="17"/>
      <c r="O54" s="17"/>
      <c r="P54" s="17"/>
      <c r="Q54" s="17"/>
      <c r="R54" s="17"/>
      <c r="S54" s="16"/>
      <c r="T54" s="18"/>
      <c r="U54" s="18"/>
      <c r="V54" s="19"/>
      <c r="W54" s="12"/>
    </row>
    <row r="55" spans="1:23" ht="16.5" customHeight="1">
      <c r="A55" s="14" t="s">
        <v>72</v>
      </c>
      <c r="B55" s="15"/>
      <c r="C55" s="16"/>
      <c r="D55" s="16"/>
      <c r="E55" s="16"/>
      <c r="F55" s="16"/>
      <c r="G55" s="16"/>
      <c r="H55" s="16"/>
      <c r="I55" s="8"/>
      <c r="J55" s="17"/>
      <c r="K55" s="17"/>
      <c r="L55" s="17"/>
      <c r="M55" s="17"/>
      <c r="N55" s="17"/>
      <c r="O55" s="17"/>
      <c r="P55" s="17"/>
      <c r="Q55" s="17"/>
      <c r="R55" s="17"/>
      <c r="S55" s="16"/>
      <c r="T55" s="18"/>
      <c r="U55" s="18"/>
      <c r="V55" s="19"/>
      <c r="W55" s="12"/>
    </row>
    <row r="56" spans="1:23" ht="16.5" customHeight="1">
      <c r="A56" s="14" t="s">
        <v>73</v>
      </c>
      <c r="B56" s="15">
        <v>0.15279999999999999</v>
      </c>
      <c r="C56" s="16">
        <v>2.3E-3</v>
      </c>
      <c r="D56" s="16">
        <v>1.04E-2</v>
      </c>
      <c r="E56" s="16"/>
      <c r="F56" s="16"/>
      <c r="G56" s="16">
        <v>1E-4</v>
      </c>
      <c r="H56" s="16">
        <v>1.1000000000000001E-3</v>
      </c>
      <c r="I56" s="8"/>
      <c r="J56" s="17"/>
      <c r="K56" s="17"/>
      <c r="L56" s="17"/>
      <c r="M56" s="17"/>
      <c r="N56" s="17"/>
      <c r="O56" s="17"/>
      <c r="P56" s="17"/>
      <c r="Q56" s="17"/>
      <c r="R56" s="17"/>
      <c r="S56" s="16"/>
      <c r="T56" s="18"/>
      <c r="U56" s="18"/>
      <c r="V56" s="19"/>
      <c r="W56" s="12"/>
    </row>
    <row r="57" spans="1:23" ht="16.5" customHeight="1">
      <c r="A57" s="20" t="s">
        <v>74</v>
      </c>
      <c r="B57" s="21">
        <f t="shared" ref="B57:B59" si="23">12.11%*105%</f>
        <v>0.12715500000000002</v>
      </c>
      <c r="C57" s="22">
        <f t="shared" ref="C57:C59" si="24">46.17%*95%</f>
        <v>0.43861499999999998</v>
      </c>
      <c r="D57" s="22">
        <f t="shared" ref="D57:D59" si="25">1.67%*95%</f>
        <v>1.5864999999999997E-2</v>
      </c>
      <c r="E57" s="22">
        <f t="shared" ref="E57:E59" si="26">0.33%*95%</f>
        <v>3.1349999999999998E-3</v>
      </c>
      <c r="F57" s="22">
        <f t="shared" ref="F57:F59" si="27">0.61%*95%</f>
        <v>5.7949999999999989E-3</v>
      </c>
      <c r="G57" s="22">
        <f t="shared" ref="G57:G59" si="28">5.02%*105%</f>
        <v>5.271E-2</v>
      </c>
      <c r="H57" s="22">
        <f t="shared" ref="H57:H59" si="29">6.08%*105%</f>
        <v>6.3840000000000008E-2</v>
      </c>
      <c r="I57" s="8"/>
      <c r="J57" s="17"/>
      <c r="K57" s="17"/>
      <c r="L57" s="17"/>
      <c r="M57" s="17"/>
      <c r="N57" s="17"/>
      <c r="O57" s="17"/>
      <c r="P57" s="17"/>
      <c r="Q57" s="17"/>
      <c r="R57" s="17"/>
      <c r="S57" s="16"/>
      <c r="T57" s="18"/>
      <c r="U57" s="18"/>
      <c r="V57" s="19"/>
      <c r="W57" s="12"/>
    </row>
    <row r="58" spans="1:23" ht="16.5" customHeight="1">
      <c r="A58" s="20" t="s">
        <v>76</v>
      </c>
      <c r="B58" s="21">
        <f t="shared" si="23"/>
        <v>0.12715500000000002</v>
      </c>
      <c r="C58" s="22">
        <f t="shared" si="24"/>
        <v>0.43861499999999998</v>
      </c>
      <c r="D58" s="22">
        <f t="shared" si="25"/>
        <v>1.5864999999999997E-2</v>
      </c>
      <c r="E58" s="22">
        <f t="shared" si="26"/>
        <v>3.1349999999999998E-3</v>
      </c>
      <c r="F58" s="22">
        <f t="shared" si="27"/>
        <v>5.7949999999999989E-3</v>
      </c>
      <c r="G58" s="22">
        <f t="shared" si="28"/>
        <v>5.271E-2</v>
      </c>
      <c r="H58" s="22">
        <f t="shared" si="29"/>
        <v>6.3840000000000008E-2</v>
      </c>
      <c r="I58" s="8"/>
      <c r="J58" s="17"/>
      <c r="K58" s="17"/>
      <c r="L58" s="17"/>
      <c r="M58" s="17"/>
      <c r="N58" s="17"/>
      <c r="O58" s="17"/>
      <c r="P58" s="17"/>
      <c r="Q58" s="17"/>
      <c r="R58" s="17"/>
      <c r="S58" s="16"/>
      <c r="T58" s="18"/>
      <c r="U58" s="18"/>
      <c r="V58" s="19"/>
      <c r="W58" s="12"/>
    </row>
    <row r="59" spans="1:23" ht="16.5" customHeight="1">
      <c r="A59" s="20" t="s">
        <v>77</v>
      </c>
      <c r="B59" s="21">
        <f t="shared" si="23"/>
        <v>0.12715500000000002</v>
      </c>
      <c r="C59" s="22">
        <f t="shared" si="24"/>
        <v>0.43861499999999998</v>
      </c>
      <c r="D59" s="22">
        <f t="shared" si="25"/>
        <v>1.5864999999999997E-2</v>
      </c>
      <c r="E59" s="22">
        <f t="shared" si="26"/>
        <v>3.1349999999999998E-3</v>
      </c>
      <c r="F59" s="22">
        <f t="shared" si="27"/>
        <v>5.7949999999999989E-3</v>
      </c>
      <c r="G59" s="22">
        <f t="shared" si="28"/>
        <v>5.271E-2</v>
      </c>
      <c r="H59" s="22">
        <f t="shared" si="29"/>
        <v>6.3840000000000008E-2</v>
      </c>
      <c r="I59" s="8"/>
      <c r="J59" s="17"/>
      <c r="K59" s="17"/>
      <c r="L59" s="17"/>
      <c r="M59" s="17"/>
      <c r="N59" s="17"/>
      <c r="O59" s="17"/>
      <c r="P59" s="17"/>
      <c r="Q59" s="17"/>
      <c r="R59" s="17"/>
      <c r="S59" s="16"/>
      <c r="T59" s="18"/>
      <c r="U59" s="18"/>
      <c r="V59" s="19"/>
      <c r="W59" s="12"/>
    </row>
    <row r="60" spans="1:23" ht="16.5" customHeight="1">
      <c r="A60" s="20" t="s">
        <v>78</v>
      </c>
      <c r="B60" s="21">
        <f t="shared" ref="B60:B61" si="30">5.8%*105%</f>
        <v>6.0899999999999996E-2</v>
      </c>
      <c r="C60" s="22">
        <f t="shared" ref="C60:C61" si="31">41.4%*95%</f>
        <v>0.39329999999999998</v>
      </c>
      <c r="D60" s="22">
        <f t="shared" ref="D60:D61" si="32">22.2%*95%</f>
        <v>0.2109</v>
      </c>
      <c r="E60" s="16"/>
      <c r="F60" s="16"/>
      <c r="G60" s="22">
        <f t="shared" ref="G60:G61" si="33">2.8%*105%</f>
        <v>2.9399999999999999E-2</v>
      </c>
      <c r="H60" s="22">
        <f t="shared" ref="H60:H61" si="34">5.1%*105%</f>
        <v>5.355E-2</v>
      </c>
      <c r="I60" s="8"/>
      <c r="J60" s="17"/>
      <c r="K60" s="17"/>
      <c r="L60" s="17"/>
      <c r="M60" s="17"/>
      <c r="N60" s="17"/>
      <c r="O60" s="17"/>
      <c r="P60" s="17"/>
      <c r="Q60" s="17"/>
      <c r="R60" s="17"/>
      <c r="S60" s="16"/>
      <c r="T60" s="18"/>
      <c r="U60" s="18"/>
      <c r="V60" s="19"/>
      <c r="W60" s="12"/>
    </row>
    <row r="61" spans="1:23" ht="16.5" customHeight="1">
      <c r="A61" s="20" t="s">
        <v>79</v>
      </c>
      <c r="B61" s="21">
        <f t="shared" si="30"/>
        <v>6.0899999999999996E-2</v>
      </c>
      <c r="C61" s="22">
        <f t="shared" si="31"/>
        <v>0.39329999999999998</v>
      </c>
      <c r="D61" s="22">
        <f t="shared" si="32"/>
        <v>0.2109</v>
      </c>
      <c r="E61" s="16"/>
      <c r="F61" s="16"/>
      <c r="G61" s="22">
        <f t="shared" si="33"/>
        <v>2.9399999999999999E-2</v>
      </c>
      <c r="H61" s="22">
        <f t="shared" si="34"/>
        <v>5.355E-2</v>
      </c>
      <c r="I61" s="8"/>
      <c r="J61" s="17"/>
      <c r="K61" s="17"/>
      <c r="L61" s="17"/>
      <c r="M61" s="17"/>
      <c r="N61" s="17"/>
      <c r="O61" s="17"/>
      <c r="P61" s="17"/>
      <c r="Q61" s="17"/>
      <c r="R61" s="17"/>
      <c r="S61" s="16"/>
      <c r="T61" s="18"/>
      <c r="U61" s="18"/>
      <c r="V61" s="19"/>
      <c r="W61" s="12"/>
    </row>
    <row r="62" spans="1:23" ht="16.5" customHeight="1">
      <c r="A62" s="20" t="s">
        <v>81</v>
      </c>
      <c r="B62" s="21">
        <f t="shared" ref="B62:B68" si="35">14.32%*105%</f>
        <v>0.15035999999999999</v>
      </c>
      <c r="C62" s="22">
        <f t="shared" ref="C62:C68" si="36">9.45%*95%</f>
        <v>8.977499999999998E-2</v>
      </c>
      <c r="D62" s="22">
        <f t="shared" ref="D62:D68" si="37">2.5%*95%</f>
        <v>2.375E-2</v>
      </c>
      <c r="E62" s="22">
        <f t="shared" ref="E62:E68" si="38">0.02%*95%</f>
        <v>1.9000000000000001E-4</v>
      </c>
      <c r="F62" s="22">
        <f t="shared" ref="F62:F68" si="39">0.05%*95%</f>
        <v>4.75E-4</v>
      </c>
      <c r="G62" s="22">
        <f t="shared" ref="G62:G68" si="40">0.03%*105%</f>
        <v>3.1499999999999996E-4</v>
      </c>
      <c r="H62" s="22">
        <f t="shared" ref="H62:H68" si="41">0.38%*105%</f>
        <v>3.9900000000000005E-3</v>
      </c>
      <c r="I62" s="8"/>
      <c r="J62" s="17"/>
      <c r="K62" s="17"/>
      <c r="L62" s="17"/>
      <c r="M62" s="17"/>
      <c r="N62" s="17"/>
      <c r="O62" s="17"/>
      <c r="P62" s="17"/>
      <c r="Q62" s="17"/>
      <c r="R62" s="17"/>
      <c r="S62" s="16"/>
      <c r="T62" s="18"/>
      <c r="U62" s="18"/>
      <c r="V62" s="19"/>
      <c r="W62" s="12"/>
    </row>
    <row r="63" spans="1:23" ht="16.5" customHeight="1">
      <c r="A63" s="20" t="s">
        <v>83</v>
      </c>
      <c r="B63" s="21">
        <f t="shared" si="35"/>
        <v>0.15035999999999999</v>
      </c>
      <c r="C63" s="22">
        <f t="shared" si="36"/>
        <v>8.977499999999998E-2</v>
      </c>
      <c r="D63" s="22">
        <f t="shared" si="37"/>
        <v>2.375E-2</v>
      </c>
      <c r="E63" s="22">
        <f t="shared" si="38"/>
        <v>1.9000000000000001E-4</v>
      </c>
      <c r="F63" s="22">
        <f t="shared" si="39"/>
        <v>4.75E-4</v>
      </c>
      <c r="G63" s="22">
        <f t="shared" si="40"/>
        <v>3.1499999999999996E-4</v>
      </c>
      <c r="H63" s="22">
        <f t="shared" si="41"/>
        <v>3.9900000000000005E-3</v>
      </c>
      <c r="I63" s="8"/>
      <c r="J63" s="17"/>
      <c r="K63" s="17"/>
      <c r="L63" s="17"/>
      <c r="M63" s="17"/>
      <c r="N63" s="17"/>
      <c r="O63" s="17"/>
      <c r="P63" s="17"/>
      <c r="Q63" s="17"/>
      <c r="R63" s="17"/>
      <c r="S63" s="16"/>
      <c r="T63" s="18"/>
      <c r="U63" s="18"/>
      <c r="V63" s="19"/>
      <c r="W63" s="12"/>
    </row>
    <row r="64" spans="1:23" ht="16.5" customHeight="1">
      <c r="A64" s="20" t="s">
        <v>80</v>
      </c>
      <c r="B64" s="21">
        <f t="shared" si="35"/>
        <v>0.15035999999999999</v>
      </c>
      <c r="C64" s="22">
        <f t="shared" si="36"/>
        <v>8.977499999999998E-2</v>
      </c>
      <c r="D64" s="22">
        <f t="shared" si="37"/>
        <v>2.375E-2</v>
      </c>
      <c r="E64" s="22">
        <f t="shared" si="38"/>
        <v>1.9000000000000001E-4</v>
      </c>
      <c r="F64" s="22">
        <f t="shared" si="39"/>
        <v>4.75E-4</v>
      </c>
      <c r="G64" s="22">
        <f t="shared" si="40"/>
        <v>3.1499999999999996E-4</v>
      </c>
      <c r="H64" s="22">
        <f t="shared" si="41"/>
        <v>3.9900000000000005E-3</v>
      </c>
      <c r="I64" s="8"/>
      <c r="J64" s="17"/>
      <c r="K64" s="17"/>
      <c r="L64" s="17"/>
      <c r="M64" s="17"/>
      <c r="N64" s="17"/>
      <c r="O64" s="17"/>
      <c r="P64" s="17"/>
      <c r="Q64" s="17"/>
      <c r="R64" s="17"/>
      <c r="S64" s="16"/>
      <c r="T64" s="18"/>
      <c r="U64" s="18"/>
      <c r="V64" s="19"/>
      <c r="W64" s="12"/>
    </row>
    <row r="65" spans="1:23" ht="16.5" customHeight="1">
      <c r="A65" s="20" t="s">
        <v>84</v>
      </c>
      <c r="B65" s="21">
        <f t="shared" si="35"/>
        <v>0.15035999999999999</v>
      </c>
      <c r="C65" s="22">
        <f t="shared" si="36"/>
        <v>8.977499999999998E-2</v>
      </c>
      <c r="D65" s="22">
        <f t="shared" si="37"/>
        <v>2.375E-2</v>
      </c>
      <c r="E65" s="22">
        <f t="shared" si="38"/>
        <v>1.9000000000000001E-4</v>
      </c>
      <c r="F65" s="22">
        <f t="shared" si="39"/>
        <v>4.75E-4</v>
      </c>
      <c r="G65" s="22">
        <f t="shared" si="40"/>
        <v>3.1499999999999996E-4</v>
      </c>
      <c r="H65" s="22">
        <f t="shared" si="41"/>
        <v>3.9900000000000005E-3</v>
      </c>
      <c r="I65" s="8"/>
      <c r="J65" s="17"/>
      <c r="K65" s="17"/>
      <c r="L65" s="17"/>
      <c r="M65" s="17"/>
      <c r="N65" s="17"/>
      <c r="O65" s="17"/>
      <c r="P65" s="17"/>
      <c r="Q65" s="17"/>
      <c r="R65" s="17"/>
      <c r="S65" s="16"/>
      <c r="T65" s="18"/>
      <c r="U65" s="18"/>
      <c r="V65" s="19"/>
      <c r="W65" s="12"/>
    </row>
    <row r="66" spans="1:23" ht="16.5" customHeight="1">
      <c r="A66" s="20" t="s">
        <v>82</v>
      </c>
      <c r="B66" s="21">
        <f t="shared" si="35"/>
        <v>0.15035999999999999</v>
      </c>
      <c r="C66" s="22">
        <f t="shared" si="36"/>
        <v>8.977499999999998E-2</v>
      </c>
      <c r="D66" s="22">
        <f t="shared" si="37"/>
        <v>2.375E-2</v>
      </c>
      <c r="E66" s="22">
        <f t="shared" si="38"/>
        <v>1.9000000000000001E-4</v>
      </c>
      <c r="F66" s="22">
        <f t="shared" si="39"/>
        <v>4.75E-4</v>
      </c>
      <c r="G66" s="22">
        <f t="shared" si="40"/>
        <v>3.1499999999999996E-4</v>
      </c>
      <c r="H66" s="22">
        <f t="shared" si="41"/>
        <v>3.9900000000000005E-3</v>
      </c>
      <c r="I66" s="8"/>
      <c r="J66" s="17"/>
      <c r="K66" s="17"/>
      <c r="L66" s="17"/>
      <c r="M66" s="17"/>
      <c r="N66" s="17"/>
      <c r="O66" s="17"/>
      <c r="P66" s="17"/>
      <c r="Q66" s="17"/>
      <c r="R66" s="17"/>
      <c r="S66" s="16"/>
      <c r="T66" s="18"/>
      <c r="U66" s="18"/>
      <c r="V66" s="19"/>
      <c r="W66" s="12"/>
    </row>
    <row r="67" spans="1:23" ht="16.5" customHeight="1">
      <c r="A67" s="20" t="s">
        <v>85</v>
      </c>
      <c r="B67" s="21">
        <f t="shared" si="35"/>
        <v>0.15035999999999999</v>
      </c>
      <c r="C67" s="22">
        <f t="shared" si="36"/>
        <v>8.977499999999998E-2</v>
      </c>
      <c r="D67" s="22">
        <f t="shared" si="37"/>
        <v>2.375E-2</v>
      </c>
      <c r="E67" s="22">
        <f t="shared" si="38"/>
        <v>1.9000000000000001E-4</v>
      </c>
      <c r="F67" s="22">
        <f t="shared" si="39"/>
        <v>4.75E-4</v>
      </c>
      <c r="G67" s="22">
        <f t="shared" si="40"/>
        <v>3.1499999999999996E-4</v>
      </c>
      <c r="H67" s="22">
        <f t="shared" si="41"/>
        <v>3.9900000000000005E-3</v>
      </c>
      <c r="I67" s="8"/>
      <c r="J67" s="17"/>
      <c r="K67" s="17"/>
      <c r="L67" s="17"/>
      <c r="M67" s="17"/>
      <c r="N67" s="17"/>
      <c r="O67" s="17"/>
      <c r="P67" s="17"/>
      <c r="Q67" s="17"/>
      <c r="R67" s="17"/>
      <c r="S67" s="16"/>
      <c r="T67" s="18"/>
      <c r="U67" s="18"/>
      <c r="V67" s="19"/>
      <c r="W67" s="12"/>
    </row>
    <row r="68" spans="1:23" ht="16.5" customHeight="1">
      <c r="A68" s="20" t="s">
        <v>86</v>
      </c>
      <c r="B68" s="21">
        <f t="shared" si="35"/>
        <v>0.15035999999999999</v>
      </c>
      <c r="C68" s="22">
        <f t="shared" si="36"/>
        <v>8.977499999999998E-2</v>
      </c>
      <c r="D68" s="22">
        <f t="shared" si="37"/>
        <v>2.375E-2</v>
      </c>
      <c r="E68" s="22">
        <f t="shared" si="38"/>
        <v>1.9000000000000001E-4</v>
      </c>
      <c r="F68" s="22">
        <f t="shared" si="39"/>
        <v>4.75E-4</v>
      </c>
      <c r="G68" s="22">
        <f t="shared" si="40"/>
        <v>3.1499999999999996E-4</v>
      </c>
      <c r="H68" s="22">
        <f t="shared" si="41"/>
        <v>3.9900000000000005E-3</v>
      </c>
      <c r="I68" s="8"/>
      <c r="J68" s="17"/>
      <c r="K68" s="17"/>
      <c r="L68" s="17"/>
      <c r="M68" s="17"/>
      <c r="N68" s="17"/>
      <c r="O68" s="17"/>
      <c r="P68" s="17"/>
      <c r="Q68" s="17"/>
      <c r="R68" s="17"/>
      <c r="S68" s="16"/>
      <c r="T68" s="18"/>
      <c r="U68" s="18"/>
      <c r="V68" s="19"/>
      <c r="W68" s="12"/>
    </row>
    <row r="69" spans="1:23" ht="16.5" customHeight="1">
      <c r="A69" s="20"/>
      <c r="B69" s="21">
        <f>13.37%*105%</f>
        <v>0.14038499999999998</v>
      </c>
      <c r="C69" s="22">
        <f>11.05%*95%</f>
        <v>0.104975</v>
      </c>
      <c r="D69" s="22">
        <f>1.66%*95%</f>
        <v>1.5769999999999999E-2</v>
      </c>
      <c r="E69" s="22">
        <f>0.03%*95%</f>
        <v>2.8499999999999999E-4</v>
      </c>
      <c r="F69" s="22">
        <f>0.1%*95%</f>
        <v>9.5E-4</v>
      </c>
      <c r="G69" s="22">
        <f>0.23%*105%</f>
        <v>2.415E-3</v>
      </c>
      <c r="H69" s="22">
        <f>0.49%*105%</f>
        <v>5.1450000000000003E-3</v>
      </c>
      <c r="I69" s="8"/>
      <c r="J69" s="17"/>
      <c r="K69" s="17"/>
      <c r="L69" s="17"/>
      <c r="M69" s="17"/>
      <c r="N69" s="17"/>
      <c r="O69" s="17"/>
      <c r="P69" s="17"/>
      <c r="Q69" s="17"/>
      <c r="R69" s="17"/>
      <c r="S69" s="16"/>
      <c r="T69" s="18"/>
      <c r="U69" s="18"/>
      <c r="V69" s="19"/>
      <c r="W69" s="12"/>
    </row>
    <row r="70" spans="1:23" ht="16.5" customHeight="1">
      <c r="A70" s="14"/>
      <c r="B70" s="15">
        <v>0.1124</v>
      </c>
      <c r="C70" s="16">
        <v>0.13669999999999999</v>
      </c>
      <c r="D70" s="16">
        <v>3.0300000000000001E-2</v>
      </c>
      <c r="E70" s="16">
        <v>2.9999999999999997E-4</v>
      </c>
      <c r="F70" s="16">
        <v>3.0000000000000001E-3</v>
      </c>
      <c r="G70" s="16">
        <v>1.3899999999999999E-2</v>
      </c>
      <c r="H70" s="16">
        <v>1.7500000000000002E-2</v>
      </c>
      <c r="I70" s="8"/>
      <c r="J70" s="17"/>
      <c r="K70" s="17"/>
      <c r="L70" s="17"/>
      <c r="M70" s="17"/>
      <c r="N70" s="17"/>
      <c r="O70" s="17"/>
      <c r="P70" s="17"/>
      <c r="Q70" s="17"/>
      <c r="R70" s="17"/>
      <c r="S70" s="16"/>
      <c r="T70" s="18"/>
      <c r="U70" s="18"/>
      <c r="V70" s="19"/>
      <c r="W70" s="12"/>
    </row>
    <row r="71" spans="1:23" ht="16.5" customHeight="1">
      <c r="A71" s="14" t="s">
        <v>88</v>
      </c>
      <c r="B71" s="15">
        <v>0.15</v>
      </c>
      <c r="C71" s="16">
        <v>0.11</v>
      </c>
      <c r="D71" s="16">
        <v>0.03</v>
      </c>
      <c r="E71" s="16">
        <v>2.9999999999999997E-4</v>
      </c>
      <c r="F71" s="16">
        <v>8.9999999999999998E-4</v>
      </c>
      <c r="G71" s="16">
        <v>0.04</v>
      </c>
      <c r="H71" s="16">
        <v>0.04</v>
      </c>
      <c r="I71" s="8"/>
      <c r="J71" s="17"/>
      <c r="K71" s="17"/>
      <c r="L71" s="17"/>
      <c r="M71" s="17"/>
      <c r="N71" s="17"/>
      <c r="O71" s="17"/>
      <c r="P71" s="17"/>
      <c r="Q71" s="17"/>
      <c r="R71" s="17"/>
      <c r="S71" s="16"/>
      <c r="T71" s="18"/>
      <c r="U71" s="18"/>
      <c r="V71" s="19"/>
      <c r="W71" s="12"/>
    </row>
    <row r="72" spans="1:23" ht="16.5" customHeight="1">
      <c r="A72" s="14" t="s">
        <v>87</v>
      </c>
      <c r="B72" s="15">
        <v>0.15</v>
      </c>
      <c r="C72" s="16">
        <v>0.11</v>
      </c>
      <c r="D72" s="16">
        <v>0.03</v>
      </c>
      <c r="E72" s="16">
        <v>2.9999999999999997E-4</v>
      </c>
      <c r="F72" s="16">
        <v>8.9999999999999998E-4</v>
      </c>
      <c r="G72" s="16">
        <v>0.04</v>
      </c>
      <c r="H72" s="16">
        <v>0.04</v>
      </c>
      <c r="I72" s="8"/>
      <c r="J72" s="17"/>
      <c r="K72" s="17"/>
      <c r="L72" s="17"/>
      <c r="M72" s="17"/>
      <c r="N72" s="17"/>
      <c r="O72" s="17"/>
      <c r="P72" s="17"/>
      <c r="Q72" s="17"/>
      <c r="R72" s="17"/>
      <c r="S72" s="16"/>
      <c r="T72" s="18"/>
      <c r="U72" s="18"/>
      <c r="V72" s="19"/>
      <c r="W72" s="12"/>
    </row>
    <row r="73" spans="1:23" ht="16.5" customHeight="1">
      <c r="A73" s="14" t="s">
        <v>89</v>
      </c>
      <c r="B73" s="15">
        <v>0.15</v>
      </c>
      <c r="C73" s="16">
        <v>0.11</v>
      </c>
      <c r="D73" s="16">
        <v>0.03</v>
      </c>
      <c r="E73" s="16">
        <v>2.9999999999999997E-4</v>
      </c>
      <c r="F73" s="16">
        <v>8.9999999999999998E-4</v>
      </c>
      <c r="G73" s="16">
        <v>0.04</v>
      </c>
      <c r="H73" s="16">
        <v>0.04</v>
      </c>
      <c r="I73" s="8"/>
      <c r="J73" s="17"/>
      <c r="K73" s="17"/>
      <c r="L73" s="17"/>
      <c r="M73" s="17"/>
      <c r="N73" s="17"/>
      <c r="O73" s="17"/>
      <c r="P73" s="17"/>
      <c r="Q73" s="17"/>
      <c r="R73" s="17"/>
      <c r="S73" s="16"/>
      <c r="T73" s="18"/>
      <c r="U73" s="18"/>
      <c r="V73" s="19"/>
      <c r="W73" s="12"/>
    </row>
    <row r="74" spans="1:23" ht="16.5" customHeight="1">
      <c r="A74" s="30" t="s">
        <v>90</v>
      </c>
      <c r="B74" s="31">
        <v>7.2300000000000003E-2</v>
      </c>
      <c r="C74" s="26">
        <v>0.67620000000000002</v>
      </c>
      <c r="D74" s="26">
        <v>4.2999999999999997E-2</v>
      </c>
      <c r="E74" s="16"/>
      <c r="F74" s="16"/>
      <c r="G74" s="26">
        <v>9.7000000000000003E-3</v>
      </c>
      <c r="H74" s="16"/>
      <c r="I74" s="8"/>
      <c r="J74" s="17"/>
      <c r="K74" s="17"/>
      <c r="L74" s="17"/>
      <c r="M74" s="17"/>
      <c r="N74" s="17"/>
      <c r="O74" s="17"/>
      <c r="P74" s="17"/>
      <c r="Q74" s="17"/>
      <c r="R74" s="17"/>
      <c r="S74" s="16"/>
      <c r="T74" s="18"/>
      <c r="U74" s="18"/>
      <c r="V74" s="19"/>
      <c r="W74" s="12"/>
    </row>
    <row r="75" spans="1:23" ht="16.5" customHeight="1">
      <c r="A75" s="30" t="s">
        <v>91</v>
      </c>
      <c r="B75" s="31">
        <v>7.2300000000000003E-2</v>
      </c>
      <c r="C75" s="26">
        <v>0.67620000000000002</v>
      </c>
      <c r="D75" s="26">
        <v>4.2999999999999997E-2</v>
      </c>
      <c r="E75" s="16"/>
      <c r="F75" s="16"/>
      <c r="G75" s="26">
        <v>9.7000000000000003E-3</v>
      </c>
      <c r="H75" s="16"/>
      <c r="I75" s="8"/>
      <c r="J75" s="17"/>
      <c r="K75" s="17"/>
      <c r="L75" s="17"/>
      <c r="M75" s="17"/>
      <c r="N75" s="17"/>
      <c r="O75" s="17"/>
      <c r="P75" s="17"/>
      <c r="Q75" s="17"/>
      <c r="R75" s="17"/>
      <c r="S75" s="16"/>
      <c r="T75" s="18"/>
      <c r="U75" s="18"/>
      <c r="V75" s="19"/>
      <c r="W75" s="12"/>
    </row>
    <row r="76" spans="1:23" ht="16.5" customHeight="1">
      <c r="A76" s="14" t="s">
        <v>92</v>
      </c>
      <c r="B76" s="15">
        <v>0.1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8"/>
      <c r="J76" s="17"/>
      <c r="K76" s="17"/>
      <c r="L76" s="17"/>
      <c r="M76" s="17"/>
      <c r="N76" s="17"/>
      <c r="O76" s="17"/>
      <c r="P76" s="17"/>
      <c r="Q76" s="17"/>
      <c r="R76" s="17"/>
      <c r="S76" s="16"/>
      <c r="T76" s="18"/>
      <c r="U76" s="18"/>
      <c r="V76" s="19"/>
      <c r="W76" s="12"/>
    </row>
    <row r="77" spans="1:23" ht="16.5" customHeight="1">
      <c r="A77" s="14" t="s">
        <v>93</v>
      </c>
      <c r="B77" s="15">
        <v>7.2300000000000003E-2</v>
      </c>
      <c r="C77" s="16">
        <v>0.67620000000000002</v>
      </c>
      <c r="D77" s="16">
        <v>4.2999999999999997E-2</v>
      </c>
      <c r="E77" s="16"/>
      <c r="F77" s="16"/>
      <c r="G77" s="16">
        <v>9.7000000000000003E-3</v>
      </c>
      <c r="H77" s="16"/>
      <c r="I77" s="8"/>
      <c r="J77" s="17"/>
      <c r="K77" s="17"/>
      <c r="L77" s="17"/>
      <c r="M77" s="17"/>
      <c r="N77" s="17"/>
      <c r="O77" s="17"/>
      <c r="P77" s="17"/>
      <c r="Q77" s="17"/>
      <c r="R77" s="17"/>
      <c r="S77" s="16"/>
      <c r="T77" s="18"/>
      <c r="U77" s="18"/>
      <c r="V77" s="19"/>
      <c r="W77" s="12"/>
    </row>
    <row r="78" spans="1:23" ht="16.5" customHeight="1">
      <c r="A78" s="14" t="s">
        <v>94</v>
      </c>
      <c r="B78" s="15">
        <v>0.1</v>
      </c>
      <c r="C78" s="16">
        <v>0.7</v>
      </c>
      <c r="D78" s="16">
        <v>0.01</v>
      </c>
      <c r="E78" s="16">
        <v>5.0000000000000001E-4</v>
      </c>
      <c r="F78" s="16">
        <v>2E-3</v>
      </c>
      <c r="G78" s="16">
        <v>1.2999999999999999E-2</v>
      </c>
      <c r="H78" s="16">
        <v>0.03</v>
      </c>
      <c r="I78" s="8"/>
      <c r="J78" s="17"/>
      <c r="K78" s="17"/>
      <c r="L78" s="17"/>
      <c r="M78" s="17"/>
      <c r="N78" s="17"/>
      <c r="O78" s="17"/>
      <c r="P78" s="17"/>
      <c r="Q78" s="17"/>
      <c r="R78" s="17"/>
      <c r="S78" s="16"/>
      <c r="T78" s="18"/>
      <c r="U78" s="18"/>
      <c r="V78" s="19"/>
      <c r="W78" s="12"/>
    </row>
    <row r="79" spans="1:23" ht="16.5" customHeight="1">
      <c r="A79" s="14" t="s">
        <v>95</v>
      </c>
      <c r="B79" s="15">
        <v>0.1</v>
      </c>
      <c r="C79" s="16">
        <v>0.7</v>
      </c>
      <c r="D79" s="16">
        <v>0.01</v>
      </c>
      <c r="E79" s="16">
        <v>5.0000000000000001E-4</v>
      </c>
      <c r="F79" s="16">
        <v>2E-3</v>
      </c>
      <c r="G79" s="16">
        <v>1.2999999999999999E-2</v>
      </c>
      <c r="H79" s="16">
        <v>0.03</v>
      </c>
      <c r="I79" s="8"/>
      <c r="J79" s="17"/>
      <c r="K79" s="17"/>
      <c r="L79" s="17"/>
      <c r="M79" s="17"/>
      <c r="N79" s="17"/>
      <c r="O79" s="17"/>
      <c r="P79" s="17"/>
      <c r="Q79" s="17"/>
      <c r="R79" s="17"/>
      <c r="S79" s="16"/>
      <c r="T79" s="18"/>
      <c r="U79" s="18"/>
      <c r="V79" s="19"/>
      <c r="W79" s="12"/>
    </row>
    <row r="80" spans="1:23" ht="16.5" customHeight="1">
      <c r="A80" s="14" t="s">
        <v>96</v>
      </c>
      <c r="B80" s="15">
        <v>2.47E-2</v>
      </c>
      <c r="C80" s="16">
        <v>0.7036</v>
      </c>
      <c r="D80" s="16">
        <v>0</v>
      </c>
      <c r="E80" s="16">
        <v>0</v>
      </c>
      <c r="F80" s="16">
        <v>0</v>
      </c>
      <c r="G80" s="16">
        <v>0</v>
      </c>
      <c r="H80" s="16">
        <v>0.12920000000000001</v>
      </c>
      <c r="I80" s="8"/>
      <c r="J80" s="17"/>
      <c r="K80" s="17"/>
      <c r="L80" s="17"/>
      <c r="M80" s="17"/>
      <c r="N80" s="17"/>
      <c r="O80" s="17"/>
      <c r="P80" s="17"/>
      <c r="Q80" s="17"/>
      <c r="R80" s="17"/>
      <c r="S80" s="16"/>
      <c r="T80" s="18"/>
      <c r="U80" s="18"/>
      <c r="V80" s="19"/>
      <c r="W80" s="12"/>
    </row>
    <row r="81" spans="1:23" ht="16.5" customHeight="1">
      <c r="A81" s="14" t="s">
        <v>97</v>
      </c>
      <c r="B81" s="15">
        <v>9.7699999999999995E-2</v>
      </c>
      <c r="C81" s="16">
        <v>0.56010000000000004</v>
      </c>
      <c r="D81" s="16">
        <v>9.5600000000000004E-2</v>
      </c>
      <c r="E81" s="16">
        <v>3.1199999999999999E-2</v>
      </c>
      <c r="F81" s="16">
        <v>2.46E-2</v>
      </c>
      <c r="G81" s="16">
        <v>3.0800000000000001E-2</v>
      </c>
      <c r="H81" s="16">
        <v>0.14449999999999999</v>
      </c>
      <c r="I81" s="8"/>
      <c r="J81" s="17"/>
      <c r="K81" s="17"/>
      <c r="L81" s="17"/>
      <c r="M81" s="17"/>
      <c r="N81" s="17"/>
      <c r="O81" s="17"/>
      <c r="P81" s="17"/>
      <c r="Q81" s="17"/>
      <c r="R81" s="17"/>
      <c r="S81" s="16"/>
      <c r="T81" s="18"/>
      <c r="U81" s="18"/>
      <c r="V81" s="19"/>
      <c r="W81" s="12"/>
    </row>
    <row r="82" spans="1:23" ht="16.5" customHeight="1">
      <c r="A82" s="14" t="s">
        <v>98</v>
      </c>
      <c r="B82" s="15">
        <v>9.7699999999999995E-2</v>
      </c>
      <c r="C82" s="16">
        <v>0.56010000000000004</v>
      </c>
      <c r="D82" s="16">
        <v>9.5600000000000004E-2</v>
      </c>
      <c r="E82" s="16">
        <v>3.1199999999999999E-2</v>
      </c>
      <c r="F82" s="16">
        <v>2.46E-2</v>
      </c>
      <c r="G82" s="16">
        <v>3.0800000000000001E-2</v>
      </c>
      <c r="H82" s="16">
        <v>0.14449999999999999</v>
      </c>
      <c r="I82" s="8"/>
      <c r="J82" s="17"/>
      <c r="K82" s="17"/>
      <c r="L82" s="17"/>
      <c r="M82" s="17"/>
      <c r="N82" s="17"/>
      <c r="O82" s="17"/>
      <c r="P82" s="17"/>
      <c r="Q82" s="17"/>
      <c r="R82" s="17"/>
      <c r="S82" s="16"/>
      <c r="T82" s="18"/>
      <c r="U82" s="18"/>
      <c r="V82" s="19"/>
      <c r="W82" s="12"/>
    </row>
    <row r="83" spans="1:23" ht="16.5" customHeight="1">
      <c r="A83" s="14" t="s">
        <v>99</v>
      </c>
      <c r="B83" s="15">
        <v>9.7699999999999995E-2</v>
      </c>
      <c r="C83" s="16">
        <v>0.56010000000000004</v>
      </c>
      <c r="D83" s="16">
        <v>9.5600000000000004E-2</v>
      </c>
      <c r="E83" s="16">
        <v>3.1199999999999999E-2</v>
      </c>
      <c r="F83" s="16">
        <v>2.46E-2</v>
      </c>
      <c r="G83" s="16">
        <v>3.0800000000000001E-2</v>
      </c>
      <c r="H83" s="16">
        <v>0.14449999999999999</v>
      </c>
      <c r="I83" s="8"/>
      <c r="J83" s="17"/>
      <c r="K83" s="17"/>
      <c r="L83" s="17"/>
      <c r="M83" s="17"/>
      <c r="N83" s="17"/>
      <c r="O83" s="17"/>
      <c r="P83" s="17"/>
      <c r="Q83" s="17"/>
      <c r="R83" s="17"/>
      <c r="S83" s="16"/>
      <c r="T83" s="18"/>
      <c r="U83" s="18"/>
      <c r="V83" s="19"/>
      <c r="W83" s="12"/>
    </row>
    <row r="84" spans="1:23" ht="16.5" customHeight="1">
      <c r="A84" s="14" t="s">
        <v>100</v>
      </c>
      <c r="B84" s="15">
        <v>0.8</v>
      </c>
      <c r="C84" s="16">
        <v>0.1</v>
      </c>
      <c r="D84" s="16">
        <v>0.05</v>
      </c>
      <c r="E84" s="16">
        <v>0.02</v>
      </c>
      <c r="F84" s="16">
        <v>0.01</v>
      </c>
      <c r="G84" s="16">
        <v>0.01</v>
      </c>
      <c r="H84" s="16">
        <v>0.01</v>
      </c>
      <c r="I84" s="8"/>
      <c r="J84" s="17"/>
      <c r="K84" s="17"/>
      <c r="L84" s="17"/>
      <c r="M84" s="17"/>
      <c r="N84" s="17"/>
      <c r="O84" s="17"/>
      <c r="P84" s="17"/>
      <c r="Q84" s="17"/>
      <c r="R84" s="17"/>
      <c r="S84" s="16"/>
      <c r="T84" s="18"/>
      <c r="U84" s="18"/>
      <c r="V84" s="19"/>
      <c r="W84" s="12"/>
    </row>
    <row r="85" spans="1:23" ht="16.5" customHeight="1">
      <c r="A85" s="14" t="s">
        <v>101</v>
      </c>
      <c r="B85" s="15">
        <v>5.3900000000000003E-2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8"/>
      <c r="J85" s="17"/>
      <c r="K85" s="17"/>
      <c r="L85" s="17"/>
      <c r="M85" s="17"/>
      <c r="N85" s="17"/>
      <c r="O85" s="17"/>
      <c r="P85" s="17"/>
      <c r="Q85" s="17"/>
      <c r="R85" s="17"/>
      <c r="S85" s="16"/>
      <c r="T85" s="18"/>
      <c r="U85" s="18"/>
      <c r="V85" s="19"/>
      <c r="W85" s="12"/>
    </row>
    <row r="86" spans="1:23" ht="16.5" customHeight="1">
      <c r="A86" s="14" t="s">
        <v>102</v>
      </c>
      <c r="B86" s="15">
        <v>0.15</v>
      </c>
      <c r="C86" s="16">
        <v>0.06</v>
      </c>
      <c r="D86" s="16">
        <v>0.03</v>
      </c>
      <c r="E86" s="16">
        <v>0</v>
      </c>
      <c r="F86" s="16">
        <v>1.5E-3</v>
      </c>
      <c r="G86" s="16">
        <v>0.03</v>
      </c>
      <c r="H86" s="16">
        <v>0.02</v>
      </c>
      <c r="I86" s="8"/>
      <c r="J86" s="17"/>
      <c r="K86" s="17"/>
      <c r="L86" s="17"/>
      <c r="M86" s="17"/>
      <c r="N86" s="17"/>
      <c r="O86" s="17"/>
      <c r="P86" s="17"/>
      <c r="Q86" s="17"/>
      <c r="R86" s="17"/>
      <c r="S86" s="16"/>
      <c r="T86" s="18"/>
      <c r="U86" s="18"/>
      <c r="V86" s="19"/>
      <c r="W86" s="12"/>
    </row>
    <row r="87" spans="1:23" ht="16.5" customHeight="1">
      <c r="A87" s="14" t="s">
        <v>104</v>
      </c>
      <c r="B87" s="15">
        <v>0.15</v>
      </c>
      <c r="C87" s="16">
        <v>0.06</v>
      </c>
      <c r="D87" s="16">
        <v>0.03</v>
      </c>
      <c r="E87" s="16">
        <v>0</v>
      </c>
      <c r="F87" s="16">
        <v>1.5E-3</v>
      </c>
      <c r="G87" s="16">
        <v>0.03</v>
      </c>
      <c r="H87" s="16">
        <v>0.02</v>
      </c>
      <c r="I87" s="8"/>
      <c r="J87" s="17"/>
      <c r="K87" s="17"/>
      <c r="L87" s="17"/>
      <c r="M87" s="17"/>
      <c r="N87" s="17"/>
      <c r="O87" s="17"/>
      <c r="P87" s="17"/>
      <c r="Q87" s="17"/>
      <c r="R87" s="17"/>
      <c r="S87" s="16"/>
      <c r="T87" s="18"/>
      <c r="U87" s="18"/>
      <c r="V87" s="19"/>
      <c r="W87" s="12"/>
    </row>
    <row r="88" spans="1:23" ht="16.5" customHeight="1">
      <c r="A88" s="14" t="s">
        <v>103</v>
      </c>
      <c r="B88" s="15">
        <v>0.15</v>
      </c>
      <c r="C88" s="16">
        <v>0.06</v>
      </c>
      <c r="D88" s="16">
        <v>0.03</v>
      </c>
      <c r="E88" s="16">
        <v>0</v>
      </c>
      <c r="F88" s="16">
        <v>1.5E-3</v>
      </c>
      <c r="G88" s="16">
        <v>0.03</v>
      </c>
      <c r="H88" s="16">
        <v>0.02</v>
      </c>
      <c r="I88" s="8"/>
      <c r="J88" s="17"/>
      <c r="K88" s="17"/>
      <c r="L88" s="17"/>
      <c r="M88" s="17"/>
      <c r="N88" s="17"/>
      <c r="O88" s="17"/>
      <c r="P88" s="17"/>
      <c r="Q88" s="17"/>
      <c r="R88" s="17"/>
      <c r="S88" s="16"/>
      <c r="T88" s="18"/>
      <c r="U88" s="18"/>
      <c r="V88" s="19"/>
      <c r="W88" s="12"/>
    </row>
    <row r="89" spans="1:23" ht="16.5" customHeight="1">
      <c r="A89" s="14" t="s">
        <v>105</v>
      </c>
      <c r="B89" s="15">
        <v>0.15</v>
      </c>
      <c r="C89" s="16">
        <v>0.06</v>
      </c>
      <c r="D89" s="16">
        <v>0.03</v>
      </c>
      <c r="E89" s="16">
        <v>0</v>
      </c>
      <c r="F89" s="16">
        <v>1.5E-3</v>
      </c>
      <c r="G89" s="16">
        <v>0.03</v>
      </c>
      <c r="H89" s="16">
        <v>0.02</v>
      </c>
      <c r="I89" s="8"/>
      <c r="J89" s="17"/>
      <c r="K89" s="17"/>
      <c r="L89" s="17"/>
      <c r="M89" s="17"/>
      <c r="N89" s="17"/>
      <c r="O89" s="17"/>
      <c r="P89" s="17"/>
      <c r="Q89" s="17"/>
      <c r="R89" s="17"/>
      <c r="S89" s="16"/>
      <c r="T89" s="18"/>
      <c r="U89" s="18"/>
      <c r="V89" s="19"/>
      <c r="W89" s="12"/>
    </row>
    <row r="90" spans="1:23" ht="16.5" customHeight="1">
      <c r="A90" s="14" t="s">
        <v>106</v>
      </c>
      <c r="B90" s="15">
        <v>0.13</v>
      </c>
      <c r="C90" s="16">
        <v>3.0000000000000001E-3</v>
      </c>
      <c r="D90" s="16">
        <v>1.5E-3</v>
      </c>
      <c r="E90" s="16">
        <v>0</v>
      </c>
      <c r="F90" s="16">
        <v>0</v>
      </c>
      <c r="G90" s="16">
        <v>2E-3</v>
      </c>
      <c r="H90" s="16">
        <v>0.02</v>
      </c>
      <c r="I90" s="8"/>
      <c r="J90" s="17"/>
      <c r="K90" s="17"/>
      <c r="L90" s="17"/>
      <c r="M90" s="17"/>
      <c r="N90" s="17"/>
      <c r="O90" s="17"/>
      <c r="P90" s="17"/>
      <c r="Q90" s="17"/>
      <c r="R90" s="17"/>
      <c r="S90" s="16"/>
      <c r="T90" s="18"/>
      <c r="U90" s="18"/>
      <c r="V90" s="19"/>
      <c r="W90" s="12"/>
    </row>
    <row r="91" spans="1:23" ht="16.5" customHeight="1">
      <c r="A91" s="14" t="s">
        <v>108</v>
      </c>
      <c r="B91" s="15">
        <v>0.1</v>
      </c>
      <c r="C91" s="16"/>
      <c r="D91" s="16"/>
      <c r="E91" s="16"/>
      <c r="F91" s="16">
        <v>0.35</v>
      </c>
      <c r="G91" s="16"/>
      <c r="H91" s="16"/>
      <c r="I91" s="8"/>
      <c r="J91" s="17"/>
      <c r="K91" s="17"/>
      <c r="L91" s="17"/>
      <c r="M91" s="17"/>
      <c r="N91" s="17"/>
      <c r="O91" s="17"/>
      <c r="P91" s="17"/>
      <c r="Q91" s="17"/>
      <c r="R91" s="17"/>
      <c r="S91" s="16"/>
      <c r="T91" s="18"/>
      <c r="U91" s="18"/>
      <c r="V91" s="19"/>
      <c r="W91" s="12"/>
    </row>
    <row r="92" spans="1:23" ht="16.5" customHeight="1">
      <c r="A92" s="14" t="s">
        <v>109</v>
      </c>
      <c r="B92" s="15">
        <v>0.1</v>
      </c>
      <c r="C92" s="16"/>
      <c r="D92" s="16"/>
      <c r="E92" s="16"/>
      <c r="F92" s="16">
        <v>0.35</v>
      </c>
      <c r="G92" s="16"/>
      <c r="H92" s="16"/>
      <c r="I92" s="8"/>
      <c r="J92" s="17"/>
      <c r="K92" s="17"/>
      <c r="L92" s="17"/>
      <c r="M92" s="17"/>
      <c r="N92" s="17"/>
      <c r="O92" s="17"/>
      <c r="P92" s="17"/>
      <c r="Q92" s="17"/>
      <c r="R92" s="17"/>
      <c r="S92" s="16"/>
      <c r="T92" s="18"/>
      <c r="U92" s="18"/>
      <c r="V92" s="19"/>
      <c r="W92" s="12"/>
    </row>
    <row r="93" spans="1:23" ht="16.5" customHeight="1">
      <c r="A93" s="14" t="s">
        <v>110</v>
      </c>
      <c r="B93" s="15"/>
      <c r="C93" s="16"/>
      <c r="D93" s="16"/>
      <c r="E93" s="16"/>
      <c r="F93" s="16"/>
      <c r="G93" s="16"/>
      <c r="H93" s="16"/>
      <c r="I93" s="8"/>
      <c r="J93" s="17"/>
      <c r="K93" s="17"/>
      <c r="L93" s="17"/>
      <c r="M93" s="17"/>
      <c r="N93" s="17"/>
      <c r="O93" s="17"/>
      <c r="P93" s="17"/>
      <c r="Q93" s="17"/>
      <c r="R93" s="17"/>
      <c r="S93" s="16"/>
      <c r="T93" s="18"/>
      <c r="U93" s="18"/>
      <c r="V93" s="19"/>
      <c r="W93" s="12"/>
    </row>
    <row r="94" spans="1:23" ht="16.5" customHeight="1">
      <c r="A94" s="14" t="s">
        <v>107</v>
      </c>
      <c r="B94" s="15">
        <v>0.1</v>
      </c>
      <c r="C94" s="16"/>
      <c r="D94" s="16"/>
      <c r="E94" s="16"/>
      <c r="F94" s="16">
        <v>0.35</v>
      </c>
      <c r="G94" s="16"/>
      <c r="H94" s="16"/>
      <c r="I94" s="8"/>
      <c r="J94" s="17"/>
      <c r="K94" s="17"/>
      <c r="L94" s="17"/>
      <c r="M94" s="17"/>
      <c r="N94" s="17"/>
      <c r="O94" s="17"/>
      <c r="P94" s="17"/>
      <c r="Q94" s="17"/>
      <c r="R94" s="17"/>
      <c r="S94" s="16"/>
      <c r="T94" s="18"/>
      <c r="U94" s="18"/>
      <c r="V94" s="19"/>
      <c r="W94" s="12"/>
    </row>
    <row r="95" spans="1:23" ht="16.5" customHeight="1">
      <c r="A95" s="14" t="s">
        <v>111</v>
      </c>
      <c r="B95" s="15"/>
      <c r="C95" s="16"/>
      <c r="D95" s="16"/>
      <c r="E95" s="16"/>
      <c r="F95" s="16"/>
      <c r="G95" s="16"/>
      <c r="H95" s="16"/>
      <c r="I95" s="8"/>
      <c r="J95" s="32"/>
      <c r="K95" s="32"/>
      <c r="L95" s="32"/>
      <c r="M95" s="32"/>
      <c r="N95" s="32"/>
      <c r="O95" s="32"/>
      <c r="P95" s="32"/>
      <c r="Q95" s="32"/>
      <c r="R95" s="32"/>
      <c r="S95" s="16"/>
      <c r="T95" s="18"/>
      <c r="U95" s="18"/>
      <c r="V95" s="19"/>
      <c r="W95" s="12"/>
    </row>
    <row r="96" spans="1:23" ht="16.5" customHeight="1">
      <c r="A96" s="14" t="s">
        <v>112</v>
      </c>
      <c r="B96" s="28">
        <v>9.8299999999999998E-2</v>
      </c>
      <c r="C96" s="16"/>
      <c r="D96" s="16"/>
      <c r="E96" s="16"/>
      <c r="F96" s="16"/>
      <c r="G96" s="29">
        <v>2.8799999999999999E-2</v>
      </c>
      <c r="H96" s="16"/>
      <c r="I96" s="8"/>
      <c r="J96" s="32"/>
      <c r="K96" s="32"/>
      <c r="L96" s="32"/>
      <c r="M96" s="32"/>
      <c r="N96" s="32"/>
      <c r="O96" s="32"/>
      <c r="P96" s="32"/>
      <c r="Q96" s="32"/>
      <c r="R96" s="32"/>
      <c r="S96" s="16"/>
      <c r="T96" s="18"/>
      <c r="U96" s="18"/>
      <c r="V96" s="19"/>
      <c r="W96" s="12"/>
    </row>
    <row r="97" spans="1:23" ht="16.5" customHeight="1">
      <c r="A97" s="14" t="s">
        <v>113</v>
      </c>
      <c r="B97" s="28">
        <v>9.8500000000000004E-2</v>
      </c>
      <c r="C97" s="16"/>
      <c r="D97" s="16"/>
      <c r="E97" s="16"/>
      <c r="F97" s="16"/>
      <c r="G97" s="29">
        <v>2.8899999999999999E-2</v>
      </c>
      <c r="H97" s="16"/>
      <c r="I97" s="8"/>
      <c r="J97" s="32"/>
      <c r="K97" s="32"/>
      <c r="L97" s="32"/>
      <c r="M97" s="32"/>
      <c r="N97" s="32"/>
      <c r="O97" s="32"/>
      <c r="P97" s="32"/>
      <c r="Q97" s="32"/>
      <c r="R97" s="32"/>
      <c r="S97" s="16"/>
      <c r="T97" s="18"/>
      <c r="U97" s="18"/>
      <c r="V97" s="19"/>
      <c r="W97" s="12"/>
    </row>
    <row r="98" spans="1:23" ht="16.5" customHeight="1">
      <c r="A98" s="14" t="s">
        <v>111</v>
      </c>
      <c r="B98" s="15">
        <v>0.1</v>
      </c>
      <c r="C98" s="16">
        <v>0.09</v>
      </c>
      <c r="D98" s="16">
        <v>0.03</v>
      </c>
      <c r="E98" s="16">
        <v>6.0000000000000001E-3</v>
      </c>
      <c r="F98" s="16">
        <v>1E-3</v>
      </c>
      <c r="G98" s="16">
        <v>0.4</v>
      </c>
      <c r="H98" s="16">
        <v>0.13</v>
      </c>
      <c r="I98" s="8"/>
      <c r="J98" s="17"/>
      <c r="K98" s="17"/>
      <c r="L98" s="17"/>
      <c r="M98" s="17"/>
      <c r="N98" s="17"/>
      <c r="O98" s="17"/>
      <c r="P98" s="17"/>
      <c r="Q98" s="17"/>
      <c r="R98" s="17"/>
      <c r="S98" s="16"/>
      <c r="T98" s="18"/>
      <c r="U98" s="18"/>
      <c r="V98" s="19"/>
      <c r="W98" s="12"/>
    </row>
    <row r="99" spans="1:23" ht="16.5" customHeight="1">
      <c r="A99" s="14" t="s">
        <v>114</v>
      </c>
      <c r="B99" s="15">
        <v>0.1</v>
      </c>
      <c r="C99" s="16"/>
      <c r="D99" s="16"/>
      <c r="E99" s="16"/>
      <c r="F99" s="16"/>
      <c r="G99" s="16"/>
      <c r="H99" s="16"/>
      <c r="I99" s="8"/>
      <c r="J99" s="17"/>
      <c r="K99" s="17"/>
      <c r="L99" s="17"/>
      <c r="M99" s="17"/>
      <c r="N99" s="17"/>
      <c r="O99" s="17"/>
      <c r="P99" s="17"/>
      <c r="Q99" s="17"/>
      <c r="R99" s="17"/>
      <c r="S99" s="16"/>
      <c r="T99" s="18"/>
      <c r="U99" s="18"/>
      <c r="V99" s="19"/>
      <c r="W99" s="12"/>
    </row>
    <row r="100" spans="1:23" ht="16.5" customHeight="1">
      <c r="A100" s="14" t="s">
        <v>115</v>
      </c>
      <c r="B100" s="15">
        <v>0.1</v>
      </c>
      <c r="C100" s="16"/>
      <c r="D100" s="16"/>
      <c r="E100" s="16"/>
      <c r="F100" s="16"/>
      <c r="G100" s="16"/>
      <c r="H100" s="16"/>
      <c r="I100" s="8"/>
      <c r="J100" s="17"/>
      <c r="K100" s="17"/>
      <c r="L100" s="17"/>
      <c r="M100" s="17"/>
      <c r="N100" s="17"/>
      <c r="O100" s="17"/>
      <c r="P100" s="17"/>
      <c r="Q100" s="17"/>
      <c r="R100" s="17"/>
      <c r="S100" s="16"/>
      <c r="T100" s="18"/>
      <c r="U100" s="18"/>
      <c r="V100" s="19"/>
      <c r="W100" s="12"/>
    </row>
    <row r="101" spans="1:23" ht="16.5" customHeight="1">
      <c r="A101" s="14" t="s">
        <v>116</v>
      </c>
      <c r="B101" s="15">
        <v>0.1</v>
      </c>
      <c r="C101" s="16"/>
      <c r="D101" s="16"/>
      <c r="E101" s="16"/>
      <c r="F101" s="16"/>
      <c r="G101" s="16"/>
      <c r="H101" s="16"/>
      <c r="I101" s="8"/>
      <c r="J101" s="17"/>
      <c r="K101" s="17"/>
      <c r="L101" s="17"/>
      <c r="M101" s="17"/>
      <c r="N101" s="17"/>
      <c r="O101" s="17"/>
      <c r="P101" s="17"/>
      <c r="Q101" s="17"/>
      <c r="R101" s="17"/>
      <c r="S101" s="16"/>
      <c r="T101" s="18"/>
      <c r="U101" s="18"/>
      <c r="V101" s="19"/>
      <c r="W101" s="12"/>
    </row>
    <row r="102" spans="1:23" ht="16.5" customHeight="1">
      <c r="A102" s="14" t="s">
        <v>117</v>
      </c>
      <c r="B102" s="15">
        <v>0.1</v>
      </c>
      <c r="C102" s="16"/>
      <c r="D102" s="16"/>
      <c r="E102" s="16"/>
      <c r="F102" s="16"/>
      <c r="G102" s="16"/>
      <c r="H102" s="16"/>
      <c r="I102" s="8"/>
      <c r="J102" s="17"/>
      <c r="K102" s="17"/>
      <c r="L102" s="17"/>
      <c r="M102" s="17"/>
      <c r="N102" s="17"/>
      <c r="O102" s="17"/>
      <c r="P102" s="17"/>
      <c r="Q102" s="17"/>
      <c r="R102" s="17"/>
      <c r="S102" s="16"/>
      <c r="T102" s="18"/>
      <c r="U102" s="18"/>
      <c r="V102" s="19"/>
      <c r="W102" s="12"/>
    </row>
    <row r="103" spans="1:23" ht="16.5" customHeight="1">
      <c r="A103" s="14" t="s">
        <v>118</v>
      </c>
      <c r="B103" s="15">
        <v>0.1</v>
      </c>
      <c r="C103" s="16"/>
      <c r="D103" s="16"/>
      <c r="E103" s="16"/>
      <c r="F103" s="16"/>
      <c r="G103" s="16"/>
      <c r="H103" s="16"/>
      <c r="I103" s="8"/>
      <c r="J103" s="17"/>
      <c r="K103" s="17"/>
      <c r="L103" s="17"/>
      <c r="M103" s="17"/>
      <c r="N103" s="17"/>
      <c r="O103" s="17"/>
      <c r="P103" s="17"/>
      <c r="Q103" s="17"/>
      <c r="R103" s="17"/>
      <c r="S103" s="16"/>
      <c r="T103" s="18"/>
      <c r="U103" s="18"/>
      <c r="V103" s="19"/>
      <c r="W103" s="12"/>
    </row>
    <row r="104" spans="1:23" ht="16.5" customHeight="1">
      <c r="A104" s="14" t="s">
        <v>119</v>
      </c>
      <c r="B104" s="15">
        <v>0.3</v>
      </c>
      <c r="C104" s="16"/>
      <c r="D104" s="16"/>
      <c r="E104" s="16"/>
      <c r="F104" s="16"/>
      <c r="G104" s="16"/>
      <c r="H104" s="16"/>
      <c r="I104" s="8"/>
      <c r="J104" s="17"/>
      <c r="K104" s="17"/>
      <c r="L104" s="17"/>
      <c r="M104" s="17"/>
      <c r="N104" s="17"/>
      <c r="O104" s="17"/>
      <c r="P104" s="17"/>
      <c r="Q104" s="17"/>
      <c r="R104" s="17"/>
      <c r="S104" s="16"/>
      <c r="T104" s="18"/>
      <c r="U104" s="18"/>
      <c r="V104" s="19"/>
      <c r="W104" s="12"/>
    </row>
    <row r="105" spans="1:23" ht="16.5" customHeight="1">
      <c r="A105" s="14" t="s">
        <v>120</v>
      </c>
      <c r="B105" s="15">
        <v>0.3</v>
      </c>
      <c r="C105" s="16"/>
      <c r="D105" s="16"/>
      <c r="E105" s="16"/>
      <c r="F105" s="16"/>
      <c r="G105" s="16"/>
      <c r="H105" s="16"/>
      <c r="I105" s="8"/>
      <c r="J105" s="17"/>
      <c r="K105" s="17"/>
      <c r="L105" s="17"/>
      <c r="M105" s="17"/>
      <c r="N105" s="17"/>
      <c r="O105" s="17"/>
      <c r="P105" s="17"/>
      <c r="Q105" s="17"/>
      <c r="R105" s="17"/>
      <c r="S105" s="16"/>
      <c r="T105" s="18"/>
      <c r="U105" s="18"/>
      <c r="V105" s="19"/>
      <c r="W105" s="12"/>
    </row>
    <row r="106" spans="1:23" ht="16.5" customHeight="1">
      <c r="A106" s="14" t="s">
        <v>121</v>
      </c>
      <c r="B106" s="15">
        <v>0.1</v>
      </c>
      <c r="C106" s="16"/>
      <c r="D106" s="16"/>
      <c r="E106" s="16"/>
      <c r="F106" s="16"/>
      <c r="G106" s="16"/>
      <c r="H106" s="16"/>
      <c r="I106" s="8"/>
      <c r="J106" s="17"/>
      <c r="K106" s="17"/>
      <c r="L106" s="17"/>
      <c r="M106" s="17"/>
      <c r="N106" s="17"/>
      <c r="O106" s="17"/>
      <c r="P106" s="17"/>
      <c r="Q106" s="17"/>
      <c r="R106" s="17"/>
      <c r="S106" s="16"/>
      <c r="T106" s="18"/>
      <c r="U106" s="18"/>
      <c r="V106" s="19"/>
      <c r="W106" s="12"/>
    </row>
    <row r="107" spans="1:23" ht="16.5" customHeight="1">
      <c r="A107" s="14" t="s">
        <v>122</v>
      </c>
      <c r="B107" s="15">
        <v>0.1</v>
      </c>
      <c r="C107" s="16"/>
      <c r="D107" s="16"/>
      <c r="E107" s="16"/>
      <c r="F107" s="16"/>
      <c r="G107" s="16"/>
      <c r="H107" s="16"/>
      <c r="I107" s="8"/>
      <c r="J107" s="17"/>
      <c r="K107" s="17"/>
      <c r="L107" s="17"/>
      <c r="M107" s="17"/>
      <c r="N107" s="17"/>
      <c r="O107" s="17"/>
      <c r="P107" s="17"/>
      <c r="Q107" s="17"/>
      <c r="R107" s="17"/>
      <c r="S107" s="16"/>
      <c r="T107" s="18"/>
      <c r="U107" s="18"/>
      <c r="V107" s="19"/>
      <c r="W107" s="12"/>
    </row>
    <row r="108" spans="1:23" ht="16.5" customHeight="1">
      <c r="A108" s="14" t="s">
        <v>123</v>
      </c>
      <c r="B108" s="15">
        <v>0.1</v>
      </c>
      <c r="C108" s="16"/>
      <c r="D108" s="16"/>
      <c r="E108" s="16"/>
      <c r="F108" s="16"/>
      <c r="G108" s="16"/>
      <c r="H108" s="16"/>
      <c r="I108" s="8"/>
      <c r="J108" s="17"/>
      <c r="K108" s="17"/>
      <c r="L108" s="17"/>
      <c r="M108" s="17"/>
      <c r="N108" s="17"/>
      <c r="O108" s="17"/>
      <c r="P108" s="17"/>
      <c r="Q108" s="17"/>
      <c r="R108" s="17"/>
      <c r="S108" s="16"/>
      <c r="T108" s="18"/>
      <c r="U108" s="18"/>
      <c r="V108" s="19"/>
      <c r="W108" s="12"/>
    </row>
    <row r="109" spans="1:23" ht="16.5" customHeight="1">
      <c r="A109" s="14" t="s">
        <v>124</v>
      </c>
      <c r="B109" s="15">
        <v>0.13</v>
      </c>
      <c r="C109" s="16">
        <v>0.65</v>
      </c>
      <c r="D109" s="16">
        <v>0.12</v>
      </c>
      <c r="E109" s="16">
        <v>0</v>
      </c>
      <c r="F109" s="16">
        <v>0</v>
      </c>
      <c r="G109" s="16">
        <v>0</v>
      </c>
      <c r="H109" s="16">
        <v>0.15</v>
      </c>
      <c r="I109" s="8"/>
      <c r="J109" s="17"/>
      <c r="K109" s="17"/>
      <c r="L109" s="17"/>
      <c r="M109" s="17"/>
      <c r="N109" s="17"/>
      <c r="O109" s="17"/>
      <c r="P109" s="17"/>
      <c r="Q109" s="17"/>
      <c r="R109" s="17"/>
      <c r="S109" s="16"/>
      <c r="T109" s="18"/>
      <c r="U109" s="18"/>
      <c r="V109" s="19"/>
      <c r="W109" s="12"/>
    </row>
    <row r="110" spans="1:23" ht="16.5" customHeight="1">
      <c r="A110" s="14" t="s">
        <v>125</v>
      </c>
      <c r="B110" s="15">
        <v>0.7</v>
      </c>
      <c r="C110" s="16">
        <v>0.2</v>
      </c>
      <c r="D110" s="16">
        <v>0.05</v>
      </c>
      <c r="E110" s="16"/>
      <c r="F110" s="16"/>
      <c r="G110" s="16"/>
      <c r="H110" s="16"/>
      <c r="I110" s="8"/>
      <c r="J110" s="17"/>
      <c r="K110" s="17"/>
      <c r="L110" s="17"/>
      <c r="M110" s="17"/>
      <c r="N110" s="17"/>
      <c r="O110" s="17"/>
      <c r="P110" s="17"/>
      <c r="Q110" s="17"/>
      <c r="R110" s="17"/>
      <c r="S110" s="16"/>
      <c r="T110" s="18"/>
      <c r="U110" s="18"/>
      <c r="V110" s="19"/>
      <c r="W110" s="12"/>
    </row>
    <row r="111" spans="1:23" ht="16.5" customHeight="1">
      <c r="A111" s="14" t="s">
        <v>126</v>
      </c>
      <c r="B111" s="15">
        <v>0.7</v>
      </c>
      <c r="C111" s="16">
        <v>0.28000000000000003</v>
      </c>
      <c r="D111" s="16">
        <v>0.06</v>
      </c>
      <c r="E111" s="16">
        <v>0</v>
      </c>
      <c r="F111" s="16">
        <v>1.0000000000000001E-5</v>
      </c>
      <c r="G111" s="16">
        <v>0</v>
      </c>
      <c r="H111" s="16">
        <v>0.01</v>
      </c>
      <c r="I111" s="8"/>
      <c r="J111" s="17"/>
      <c r="K111" s="17"/>
      <c r="L111" s="17"/>
      <c r="M111" s="17"/>
      <c r="N111" s="17"/>
      <c r="O111" s="17"/>
      <c r="P111" s="17"/>
      <c r="Q111" s="17"/>
      <c r="R111" s="17"/>
      <c r="S111" s="16"/>
      <c r="T111" s="18"/>
      <c r="U111" s="18"/>
      <c r="V111" s="19"/>
      <c r="W111" s="12"/>
    </row>
    <row r="112" spans="1:23" ht="16.5" customHeight="1">
      <c r="A112" s="14" t="s">
        <v>127</v>
      </c>
      <c r="B112" s="15">
        <v>0.01</v>
      </c>
      <c r="C112" s="16"/>
      <c r="D112" s="16">
        <v>0.99</v>
      </c>
      <c r="E112" s="16"/>
      <c r="F112" s="16"/>
      <c r="G112" s="16"/>
      <c r="H112" s="16"/>
      <c r="I112" s="8"/>
      <c r="J112" s="17"/>
      <c r="K112" s="17"/>
      <c r="L112" s="17"/>
      <c r="M112" s="17"/>
      <c r="N112" s="17"/>
      <c r="O112" s="17"/>
      <c r="P112" s="17"/>
      <c r="Q112" s="17"/>
      <c r="R112" s="17"/>
      <c r="S112" s="16"/>
      <c r="T112" s="18"/>
      <c r="U112" s="18"/>
      <c r="V112" s="19"/>
      <c r="W112" s="12"/>
    </row>
    <row r="113" spans="1:23" ht="16.5" customHeight="1">
      <c r="A113" s="20" t="s">
        <v>128</v>
      </c>
      <c r="B113" s="21">
        <f t="shared" ref="B113:B117" si="42">13.82%*105%</f>
        <v>0.14510999999999999</v>
      </c>
      <c r="C113" s="22">
        <f t="shared" ref="C113:C117" si="43">6.94%*95%</f>
        <v>6.5930000000000002E-2</v>
      </c>
      <c r="D113" s="22">
        <f t="shared" ref="D113:D117" si="44">1.08%*95%</f>
        <v>1.026E-2</v>
      </c>
      <c r="E113" s="22">
        <f t="shared" ref="E113:E117" si="45">0.02%*95%</f>
        <v>1.9000000000000001E-4</v>
      </c>
      <c r="F113" s="22">
        <f t="shared" ref="F113:F117" si="46">0.09%*95%</f>
        <v>8.5499999999999997E-4</v>
      </c>
      <c r="G113" s="22">
        <f t="shared" ref="G113:G117" si="47">0.23%*105%</f>
        <v>2.415E-3</v>
      </c>
      <c r="H113" s="22">
        <f t="shared" ref="H113:H117" si="48">1.28%*105%</f>
        <v>1.3440000000000001E-2</v>
      </c>
      <c r="I113" s="8"/>
      <c r="J113" s="17"/>
      <c r="K113" s="17"/>
      <c r="L113" s="17"/>
      <c r="M113" s="17"/>
      <c r="N113" s="17"/>
      <c r="O113" s="17"/>
      <c r="P113" s="17"/>
      <c r="Q113" s="17"/>
      <c r="R113" s="17"/>
      <c r="S113" s="16"/>
      <c r="T113" s="18"/>
      <c r="U113" s="18"/>
      <c r="V113" s="19"/>
      <c r="W113" s="12"/>
    </row>
    <row r="114" spans="1:23" ht="16.5" customHeight="1">
      <c r="A114" s="20" t="s">
        <v>129</v>
      </c>
      <c r="B114" s="21">
        <f t="shared" si="42"/>
        <v>0.14510999999999999</v>
      </c>
      <c r="C114" s="22">
        <f t="shared" si="43"/>
        <v>6.5930000000000002E-2</v>
      </c>
      <c r="D114" s="22">
        <f t="shared" si="44"/>
        <v>1.026E-2</v>
      </c>
      <c r="E114" s="22">
        <f t="shared" si="45"/>
        <v>1.9000000000000001E-4</v>
      </c>
      <c r="F114" s="22">
        <f t="shared" si="46"/>
        <v>8.5499999999999997E-4</v>
      </c>
      <c r="G114" s="22">
        <f t="shared" si="47"/>
        <v>2.415E-3</v>
      </c>
      <c r="H114" s="22">
        <f t="shared" si="48"/>
        <v>1.3440000000000001E-2</v>
      </c>
      <c r="I114" s="8"/>
      <c r="J114" s="17"/>
      <c r="K114" s="17"/>
      <c r="L114" s="17"/>
      <c r="M114" s="17"/>
      <c r="N114" s="17"/>
      <c r="O114" s="17"/>
      <c r="P114" s="17"/>
      <c r="Q114" s="17"/>
      <c r="R114" s="17"/>
      <c r="S114" s="16"/>
      <c r="T114" s="18"/>
      <c r="U114" s="18"/>
      <c r="V114" s="19"/>
      <c r="W114" s="12"/>
    </row>
    <row r="115" spans="1:23" ht="16.5" customHeight="1">
      <c r="A115" s="20" t="s">
        <v>130</v>
      </c>
      <c r="B115" s="21">
        <f t="shared" si="42"/>
        <v>0.14510999999999999</v>
      </c>
      <c r="C115" s="22">
        <f t="shared" si="43"/>
        <v>6.5930000000000002E-2</v>
      </c>
      <c r="D115" s="22">
        <f t="shared" si="44"/>
        <v>1.026E-2</v>
      </c>
      <c r="E115" s="22">
        <f t="shared" si="45"/>
        <v>1.9000000000000001E-4</v>
      </c>
      <c r="F115" s="22">
        <f t="shared" si="46"/>
        <v>8.5499999999999997E-4</v>
      </c>
      <c r="G115" s="22">
        <f t="shared" si="47"/>
        <v>2.415E-3</v>
      </c>
      <c r="H115" s="22">
        <f t="shared" si="48"/>
        <v>1.3440000000000001E-2</v>
      </c>
      <c r="I115" s="8"/>
      <c r="J115" s="17"/>
      <c r="K115" s="17"/>
      <c r="L115" s="17"/>
      <c r="M115" s="17"/>
      <c r="N115" s="17"/>
      <c r="O115" s="17"/>
      <c r="P115" s="17"/>
      <c r="Q115" s="17"/>
      <c r="R115" s="17"/>
      <c r="S115" s="16"/>
      <c r="T115" s="18"/>
      <c r="U115" s="18"/>
      <c r="V115" s="19"/>
      <c r="W115" s="12"/>
    </row>
    <row r="116" spans="1:23" ht="16.5" customHeight="1">
      <c r="A116" s="20" t="s">
        <v>131</v>
      </c>
      <c r="B116" s="21">
        <f t="shared" si="42"/>
        <v>0.14510999999999999</v>
      </c>
      <c r="C116" s="22">
        <f t="shared" si="43"/>
        <v>6.5930000000000002E-2</v>
      </c>
      <c r="D116" s="22">
        <f t="shared" si="44"/>
        <v>1.026E-2</v>
      </c>
      <c r="E116" s="22">
        <f t="shared" si="45"/>
        <v>1.9000000000000001E-4</v>
      </c>
      <c r="F116" s="22">
        <f t="shared" si="46"/>
        <v>8.5499999999999997E-4</v>
      </c>
      <c r="G116" s="22">
        <f t="shared" si="47"/>
        <v>2.415E-3</v>
      </c>
      <c r="H116" s="22">
        <f t="shared" si="48"/>
        <v>1.3440000000000001E-2</v>
      </c>
      <c r="I116" s="8"/>
      <c r="J116" s="17"/>
      <c r="K116" s="17"/>
      <c r="L116" s="17"/>
      <c r="M116" s="17"/>
      <c r="N116" s="17"/>
      <c r="O116" s="17"/>
      <c r="P116" s="17"/>
      <c r="Q116" s="17"/>
      <c r="R116" s="17"/>
      <c r="S116" s="16"/>
      <c r="T116" s="18"/>
      <c r="U116" s="18"/>
      <c r="V116" s="19"/>
      <c r="W116" s="12"/>
    </row>
    <row r="117" spans="1:23" ht="16.5" customHeight="1">
      <c r="A117" s="20" t="s">
        <v>132</v>
      </c>
      <c r="B117" s="21">
        <f t="shared" si="42"/>
        <v>0.14510999999999999</v>
      </c>
      <c r="C117" s="22">
        <f t="shared" si="43"/>
        <v>6.5930000000000002E-2</v>
      </c>
      <c r="D117" s="22">
        <f t="shared" si="44"/>
        <v>1.026E-2</v>
      </c>
      <c r="E117" s="22">
        <f t="shared" si="45"/>
        <v>1.9000000000000001E-4</v>
      </c>
      <c r="F117" s="22">
        <f t="shared" si="46"/>
        <v>8.5499999999999997E-4</v>
      </c>
      <c r="G117" s="22">
        <f t="shared" si="47"/>
        <v>2.415E-3</v>
      </c>
      <c r="H117" s="22">
        <f t="shared" si="48"/>
        <v>1.3440000000000001E-2</v>
      </c>
      <c r="I117" s="8"/>
      <c r="J117" s="17"/>
      <c r="K117" s="17"/>
      <c r="L117" s="17"/>
      <c r="M117" s="17"/>
      <c r="N117" s="17"/>
      <c r="O117" s="17"/>
      <c r="P117" s="17"/>
      <c r="Q117" s="17"/>
      <c r="R117" s="17"/>
      <c r="S117" s="16"/>
      <c r="T117" s="18"/>
      <c r="U117" s="18"/>
      <c r="V117" s="19"/>
      <c r="W117" s="12"/>
    </row>
    <row r="118" spans="1:23" ht="16.5" customHeight="1">
      <c r="A118" s="14" t="s">
        <v>133</v>
      </c>
      <c r="B118" s="15">
        <v>0.12</v>
      </c>
      <c r="C118" s="16">
        <v>0.1</v>
      </c>
      <c r="D118" s="16">
        <v>1.4999999999999999E-2</v>
      </c>
      <c r="E118" s="16">
        <v>2.0000000000000001E-4</v>
      </c>
      <c r="F118" s="16">
        <v>1.5E-3</v>
      </c>
      <c r="G118" s="16">
        <v>0.06</v>
      </c>
      <c r="H118" s="16">
        <v>0.03</v>
      </c>
      <c r="I118" s="8"/>
      <c r="J118" s="17"/>
      <c r="K118" s="17"/>
      <c r="L118" s="17"/>
      <c r="M118" s="17"/>
      <c r="N118" s="17"/>
      <c r="O118" s="17"/>
      <c r="P118" s="17"/>
      <c r="Q118" s="17"/>
      <c r="R118" s="17"/>
      <c r="S118" s="16"/>
      <c r="T118" s="18"/>
      <c r="U118" s="18"/>
      <c r="V118" s="19"/>
      <c r="W118" s="12"/>
    </row>
    <row r="119" spans="1:23" ht="16.5" customHeight="1">
      <c r="A119" s="14" t="s">
        <v>134</v>
      </c>
      <c r="B119" s="15">
        <v>0.12</v>
      </c>
      <c r="C119" s="16">
        <v>0.1</v>
      </c>
      <c r="D119" s="16">
        <v>1.4999999999999999E-2</v>
      </c>
      <c r="E119" s="16">
        <v>2.0000000000000001E-4</v>
      </c>
      <c r="F119" s="16">
        <v>1.5E-3</v>
      </c>
      <c r="G119" s="16">
        <v>0.06</v>
      </c>
      <c r="H119" s="16">
        <v>0.03</v>
      </c>
      <c r="I119" s="8"/>
      <c r="J119" s="17"/>
      <c r="K119" s="17"/>
      <c r="L119" s="17"/>
      <c r="M119" s="17"/>
      <c r="N119" s="17"/>
      <c r="O119" s="17"/>
      <c r="P119" s="17"/>
      <c r="Q119" s="17"/>
      <c r="R119" s="17"/>
      <c r="S119" s="16"/>
      <c r="T119" s="18"/>
      <c r="U119" s="18"/>
      <c r="V119" s="19"/>
      <c r="W119" s="12"/>
    </row>
    <row r="120" spans="1:23" ht="16.5" customHeight="1">
      <c r="A120" s="14" t="s">
        <v>135</v>
      </c>
      <c r="B120" s="15">
        <v>0.7</v>
      </c>
      <c r="C120" s="16">
        <v>0.2</v>
      </c>
      <c r="D120" s="16">
        <v>0.05</v>
      </c>
      <c r="E120" s="16"/>
      <c r="F120" s="16"/>
      <c r="G120" s="16"/>
      <c r="H120" s="16"/>
      <c r="I120" s="8"/>
      <c r="J120" s="17"/>
      <c r="K120" s="17"/>
      <c r="L120" s="17"/>
      <c r="M120" s="17"/>
      <c r="N120" s="17"/>
      <c r="O120" s="17"/>
      <c r="P120" s="17"/>
      <c r="Q120" s="17"/>
      <c r="R120" s="17"/>
      <c r="S120" s="16"/>
      <c r="T120" s="18"/>
      <c r="U120" s="18"/>
      <c r="V120" s="19"/>
      <c r="W120" s="12"/>
    </row>
    <row r="121" spans="1:23" ht="16.5" customHeight="1">
      <c r="A121" s="14" t="s">
        <v>137</v>
      </c>
      <c r="B121" s="15">
        <v>0.7</v>
      </c>
      <c r="C121" s="16">
        <v>0.2</v>
      </c>
      <c r="D121" s="16">
        <v>0.05</v>
      </c>
      <c r="E121" s="16"/>
      <c r="F121" s="16"/>
      <c r="G121" s="16"/>
      <c r="H121" s="16"/>
      <c r="I121" s="8"/>
      <c r="J121" s="17"/>
      <c r="K121" s="17"/>
      <c r="L121" s="17"/>
      <c r="M121" s="17"/>
      <c r="N121" s="17"/>
      <c r="O121" s="17"/>
      <c r="P121" s="17"/>
      <c r="Q121" s="17"/>
      <c r="R121" s="17"/>
      <c r="S121" s="16"/>
      <c r="T121" s="18"/>
      <c r="U121" s="18"/>
      <c r="V121" s="19"/>
      <c r="W121" s="12"/>
    </row>
    <row r="122" spans="1:23" ht="16.5" customHeight="1">
      <c r="A122" s="14" t="s">
        <v>138</v>
      </c>
      <c r="B122" s="15">
        <v>0.7</v>
      </c>
      <c r="C122" s="16">
        <v>0.2</v>
      </c>
      <c r="D122" s="16">
        <v>0.05</v>
      </c>
      <c r="E122" s="16"/>
      <c r="F122" s="16"/>
      <c r="G122" s="16"/>
      <c r="H122" s="16"/>
      <c r="I122" s="8"/>
      <c r="J122" s="17"/>
      <c r="K122" s="17"/>
      <c r="L122" s="17"/>
      <c r="M122" s="17"/>
      <c r="N122" s="17"/>
      <c r="O122" s="17"/>
      <c r="P122" s="17"/>
      <c r="Q122" s="17"/>
      <c r="R122" s="17"/>
      <c r="S122" s="16"/>
      <c r="T122" s="18"/>
      <c r="U122" s="18"/>
      <c r="V122" s="19"/>
      <c r="W122" s="12"/>
    </row>
    <row r="123" spans="1:23" ht="16.5" customHeight="1">
      <c r="A123" s="14" t="s">
        <v>139</v>
      </c>
      <c r="B123" s="15">
        <v>0.7</v>
      </c>
      <c r="C123" s="16">
        <v>0.2</v>
      </c>
      <c r="D123" s="16">
        <v>0.05</v>
      </c>
      <c r="E123" s="16"/>
      <c r="F123" s="16"/>
      <c r="G123" s="16"/>
      <c r="H123" s="16"/>
      <c r="I123" s="8"/>
      <c r="J123" s="17"/>
      <c r="K123" s="17"/>
      <c r="L123" s="17"/>
      <c r="M123" s="17"/>
      <c r="N123" s="17"/>
      <c r="O123" s="17"/>
      <c r="P123" s="17"/>
      <c r="Q123" s="17"/>
      <c r="R123" s="17"/>
      <c r="S123" s="16"/>
      <c r="T123" s="18"/>
      <c r="U123" s="18"/>
      <c r="V123" s="19"/>
      <c r="W123" s="12"/>
    </row>
    <row r="124" spans="1:23" ht="16.5" customHeight="1">
      <c r="A124" s="14" t="s">
        <v>140</v>
      </c>
      <c r="B124" s="15">
        <v>9.9199999999999997E-2</v>
      </c>
      <c r="C124" s="16">
        <v>0.57110000000000005</v>
      </c>
      <c r="D124" s="16">
        <v>7.5800000000000006E-2</v>
      </c>
      <c r="E124" s="16"/>
      <c r="F124" s="16"/>
      <c r="G124" s="16">
        <v>1.2999999999999999E-3</v>
      </c>
      <c r="H124" s="16">
        <v>0.24440000000000001</v>
      </c>
      <c r="I124" s="8"/>
      <c r="J124" s="17"/>
      <c r="K124" s="17"/>
      <c r="L124" s="17"/>
      <c r="M124" s="17"/>
      <c r="N124" s="17"/>
      <c r="O124" s="17"/>
      <c r="P124" s="17"/>
      <c r="Q124" s="17"/>
      <c r="R124" s="17"/>
      <c r="S124" s="16"/>
      <c r="T124" s="18"/>
      <c r="U124" s="18"/>
      <c r="V124" s="19"/>
      <c r="W124" s="12"/>
    </row>
    <row r="125" spans="1:23" ht="16.5" customHeight="1">
      <c r="A125" s="14" t="s">
        <v>141</v>
      </c>
      <c r="B125" s="15">
        <v>0.1</v>
      </c>
      <c r="C125" s="16"/>
      <c r="D125" s="16"/>
      <c r="E125" s="16"/>
      <c r="F125" s="16"/>
      <c r="G125" s="16"/>
      <c r="H125" s="16"/>
      <c r="I125" s="8"/>
      <c r="J125" s="17"/>
      <c r="K125" s="17"/>
      <c r="L125" s="17"/>
      <c r="M125" s="17"/>
      <c r="N125" s="17"/>
      <c r="O125" s="17"/>
      <c r="P125" s="17"/>
      <c r="Q125" s="17"/>
      <c r="R125" s="17"/>
      <c r="S125" s="16"/>
      <c r="T125" s="18"/>
      <c r="U125" s="18"/>
      <c r="V125" s="19"/>
      <c r="W125" s="12"/>
    </row>
    <row r="126" spans="1:23" ht="16.5" customHeight="1">
      <c r="A126" s="14" t="s">
        <v>142</v>
      </c>
      <c r="B126" s="15">
        <v>0.1</v>
      </c>
      <c r="C126" s="16"/>
      <c r="D126" s="16"/>
      <c r="E126" s="16"/>
      <c r="F126" s="16"/>
      <c r="G126" s="16"/>
      <c r="H126" s="16"/>
      <c r="I126" s="8"/>
      <c r="J126" s="17"/>
      <c r="K126" s="17"/>
      <c r="L126" s="17"/>
      <c r="M126" s="17"/>
      <c r="N126" s="17"/>
      <c r="O126" s="17"/>
      <c r="P126" s="17"/>
      <c r="Q126" s="17"/>
      <c r="R126" s="17"/>
      <c r="S126" s="16"/>
      <c r="T126" s="18"/>
      <c r="U126" s="18"/>
      <c r="V126" s="19"/>
      <c r="W126" s="12"/>
    </row>
    <row r="127" spans="1:23" ht="16.5" customHeight="1">
      <c r="A127" s="14" t="s">
        <v>143</v>
      </c>
      <c r="B127" s="15">
        <v>0.1</v>
      </c>
      <c r="C127" s="16"/>
      <c r="D127" s="16"/>
      <c r="E127" s="16"/>
      <c r="F127" s="16"/>
      <c r="G127" s="16"/>
      <c r="H127" s="16"/>
      <c r="I127" s="8"/>
      <c r="J127" s="17"/>
      <c r="K127" s="17"/>
      <c r="L127" s="17"/>
      <c r="M127" s="17"/>
      <c r="N127" s="17"/>
      <c r="O127" s="17"/>
      <c r="P127" s="17"/>
      <c r="Q127" s="17"/>
      <c r="R127" s="17"/>
      <c r="S127" s="16"/>
      <c r="T127" s="18"/>
      <c r="U127" s="18"/>
      <c r="V127" s="19"/>
      <c r="W127" s="12"/>
    </row>
    <row r="128" spans="1:23" ht="16.5" customHeight="1">
      <c r="A128" s="14" t="s">
        <v>144</v>
      </c>
      <c r="B128" s="15">
        <v>0.1</v>
      </c>
      <c r="C128" s="16"/>
      <c r="D128" s="16"/>
      <c r="E128" s="16"/>
      <c r="F128" s="16"/>
      <c r="G128" s="16"/>
      <c r="H128" s="16"/>
      <c r="I128" s="8"/>
      <c r="J128" s="17"/>
      <c r="K128" s="17"/>
      <c r="L128" s="17"/>
      <c r="M128" s="17"/>
      <c r="N128" s="17"/>
      <c r="O128" s="17"/>
      <c r="P128" s="17"/>
      <c r="Q128" s="17"/>
      <c r="R128" s="17"/>
      <c r="S128" s="16"/>
      <c r="T128" s="18"/>
      <c r="U128" s="18"/>
      <c r="V128" s="19"/>
      <c r="W128" s="12"/>
    </row>
    <row r="129" spans="1:23" ht="16.5" customHeight="1">
      <c r="A129" s="14" t="s">
        <v>145</v>
      </c>
      <c r="B129" s="15">
        <v>0.7863</v>
      </c>
      <c r="C129" s="16">
        <v>0.11</v>
      </c>
      <c r="D129" s="16">
        <v>0.01</v>
      </c>
      <c r="E129" s="16"/>
      <c r="F129" s="16"/>
      <c r="G129" s="16"/>
      <c r="H129" s="16">
        <v>6.4999999999999997E-3</v>
      </c>
      <c r="I129" s="8"/>
      <c r="J129" s="17"/>
      <c r="K129" s="17"/>
      <c r="L129" s="17"/>
      <c r="M129" s="17"/>
      <c r="N129" s="17"/>
      <c r="O129" s="17"/>
      <c r="P129" s="17"/>
      <c r="Q129" s="17"/>
      <c r="R129" s="17"/>
      <c r="S129" s="16"/>
      <c r="T129" s="18"/>
      <c r="U129" s="18"/>
      <c r="V129" s="19"/>
      <c r="W129" s="12"/>
    </row>
    <row r="130" spans="1:23" ht="16.5" customHeight="1">
      <c r="A130" s="14" t="s">
        <v>146</v>
      </c>
      <c r="B130" s="15">
        <v>0.7863</v>
      </c>
      <c r="C130" s="16">
        <v>0.11</v>
      </c>
      <c r="D130" s="16">
        <v>0.01</v>
      </c>
      <c r="E130" s="16"/>
      <c r="F130" s="16"/>
      <c r="G130" s="16"/>
      <c r="H130" s="16">
        <v>6.4999999999999997E-3</v>
      </c>
      <c r="I130" s="8"/>
      <c r="J130" s="17"/>
      <c r="K130" s="17"/>
      <c r="L130" s="17"/>
      <c r="M130" s="17"/>
      <c r="N130" s="17"/>
      <c r="O130" s="17"/>
      <c r="P130" s="17"/>
      <c r="Q130" s="17"/>
      <c r="R130" s="17"/>
      <c r="S130" s="16"/>
      <c r="T130" s="18"/>
      <c r="U130" s="18"/>
      <c r="V130" s="19"/>
      <c r="W130" s="12"/>
    </row>
    <row r="131" spans="1:23" ht="16.5" customHeight="1">
      <c r="A131" s="14" t="s">
        <v>147</v>
      </c>
      <c r="B131" s="15">
        <v>0.1</v>
      </c>
      <c r="C131" s="16"/>
      <c r="D131" s="16"/>
      <c r="E131" s="16"/>
      <c r="F131" s="16"/>
      <c r="G131" s="16"/>
      <c r="H131" s="16">
        <v>1</v>
      </c>
      <c r="I131" s="8"/>
      <c r="J131" s="17"/>
      <c r="K131" s="17"/>
      <c r="L131" s="17"/>
      <c r="M131" s="17"/>
      <c r="N131" s="17"/>
      <c r="O131" s="17"/>
      <c r="P131" s="17"/>
      <c r="Q131" s="17"/>
      <c r="R131" s="17"/>
      <c r="S131" s="16"/>
      <c r="T131" s="18"/>
      <c r="U131" s="18"/>
      <c r="V131" s="19"/>
      <c r="W131" s="12"/>
    </row>
    <row r="132" spans="1:23" ht="16.5" customHeight="1">
      <c r="A132" s="14" t="s">
        <v>148</v>
      </c>
      <c r="B132" s="15">
        <v>0.1</v>
      </c>
      <c r="C132" s="16"/>
      <c r="D132" s="16"/>
      <c r="E132" s="16"/>
      <c r="F132" s="16"/>
      <c r="G132" s="16"/>
      <c r="H132" s="16">
        <v>1</v>
      </c>
      <c r="I132" s="8"/>
      <c r="J132" s="17"/>
      <c r="K132" s="17"/>
      <c r="L132" s="17"/>
      <c r="M132" s="17"/>
      <c r="N132" s="17"/>
      <c r="O132" s="17"/>
      <c r="P132" s="17"/>
      <c r="Q132" s="17"/>
      <c r="R132" s="17"/>
      <c r="S132" s="16"/>
      <c r="T132" s="18"/>
      <c r="U132" s="18"/>
      <c r="V132" s="19"/>
      <c r="W132" s="12"/>
    </row>
    <row r="133" spans="1:23" ht="16.5" customHeight="1">
      <c r="A133" s="14" t="s">
        <v>149</v>
      </c>
      <c r="B133" s="15">
        <v>0.1</v>
      </c>
      <c r="C133" s="16"/>
      <c r="D133" s="16"/>
      <c r="E133" s="16"/>
      <c r="F133" s="16"/>
      <c r="G133" s="16"/>
      <c r="H133" s="16">
        <v>1</v>
      </c>
      <c r="I133" s="8"/>
      <c r="J133" s="17"/>
      <c r="K133" s="17"/>
      <c r="L133" s="17"/>
      <c r="M133" s="17"/>
      <c r="N133" s="17"/>
      <c r="O133" s="17"/>
      <c r="P133" s="17"/>
      <c r="Q133" s="17"/>
      <c r="R133" s="17"/>
      <c r="S133" s="16"/>
      <c r="T133" s="18"/>
      <c r="U133" s="18"/>
      <c r="V133" s="19"/>
      <c r="W133" s="12"/>
    </row>
    <row r="134" spans="1:23" ht="16.5" customHeight="1">
      <c r="A134" s="14" t="s">
        <v>150</v>
      </c>
      <c r="B134" s="15">
        <v>0.1</v>
      </c>
      <c r="C134" s="16"/>
      <c r="D134" s="16"/>
      <c r="E134" s="16"/>
      <c r="F134" s="16"/>
      <c r="G134" s="16"/>
      <c r="H134" s="16"/>
      <c r="I134" s="8"/>
      <c r="J134" s="17"/>
      <c r="K134" s="17"/>
      <c r="L134" s="17"/>
      <c r="M134" s="17"/>
      <c r="N134" s="17"/>
      <c r="O134" s="17"/>
      <c r="P134" s="17"/>
      <c r="Q134" s="17"/>
      <c r="R134" s="17"/>
      <c r="S134" s="16"/>
      <c r="T134" s="18"/>
      <c r="U134" s="18"/>
      <c r="V134" s="19"/>
      <c r="W134" s="12"/>
    </row>
    <row r="135" spans="1:23" ht="16.5" customHeight="1">
      <c r="A135" s="14" t="s">
        <v>151</v>
      </c>
      <c r="B135" s="15">
        <v>0.1</v>
      </c>
      <c r="C135" s="16"/>
      <c r="D135" s="16"/>
      <c r="E135" s="16"/>
      <c r="F135" s="16"/>
      <c r="G135" s="16"/>
      <c r="H135" s="16"/>
      <c r="I135" s="8"/>
      <c r="J135" s="17"/>
      <c r="K135" s="17"/>
      <c r="L135" s="17"/>
      <c r="M135" s="17"/>
      <c r="N135" s="17"/>
      <c r="O135" s="17"/>
      <c r="P135" s="17"/>
      <c r="Q135" s="17"/>
      <c r="R135" s="17"/>
      <c r="S135" s="16"/>
      <c r="T135" s="18"/>
      <c r="U135" s="18"/>
      <c r="V135" s="19"/>
      <c r="W135" s="12"/>
    </row>
    <row r="136" spans="1:23" ht="16.5" customHeight="1">
      <c r="A136" s="14" t="s">
        <v>152</v>
      </c>
      <c r="B136" s="15">
        <v>0.3</v>
      </c>
      <c r="C136" s="16"/>
      <c r="D136" s="16"/>
      <c r="E136" s="16"/>
      <c r="F136" s="16"/>
      <c r="G136" s="16"/>
      <c r="H136" s="16"/>
      <c r="I136" s="8"/>
      <c r="J136" s="17"/>
      <c r="K136" s="17"/>
      <c r="L136" s="17"/>
      <c r="M136" s="17"/>
      <c r="N136" s="17"/>
      <c r="O136" s="17"/>
      <c r="P136" s="17"/>
      <c r="Q136" s="17"/>
      <c r="R136" s="17"/>
      <c r="S136" s="16"/>
      <c r="T136" s="18"/>
      <c r="U136" s="18"/>
      <c r="V136" s="19"/>
      <c r="W136" s="12"/>
    </row>
    <row r="137" spans="1:23" ht="16.5" customHeight="1">
      <c r="A137" s="14" t="s">
        <v>153</v>
      </c>
      <c r="B137" s="15">
        <v>0.3</v>
      </c>
      <c r="C137" s="16"/>
      <c r="D137" s="16"/>
      <c r="E137" s="16"/>
      <c r="F137" s="16"/>
      <c r="G137" s="16"/>
      <c r="H137" s="16"/>
      <c r="I137" s="8"/>
      <c r="J137" s="17"/>
      <c r="K137" s="17"/>
      <c r="L137" s="17"/>
      <c r="M137" s="17"/>
      <c r="N137" s="17"/>
      <c r="O137" s="17"/>
      <c r="P137" s="17"/>
      <c r="Q137" s="17"/>
      <c r="R137" s="17"/>
      <c r="S137" s="16"/>
      <c r="T137" s="18"/>
      <c r="U137" s="18"/>
      <c r="V137" s="19"/>
      <c r="W137" s="12"/>
    </row>
    <row r="138" spans="1:23" ht="16.5" customHeight="1">
      <c r="A138" s="14" t="s">
        <v>154</v>
      </c>
      <c r="B138" s="15">
        <v>0.1</v>
      </c>
      <c r="C138" s="16"/>
      <c r="D138" s="16"/>
      <c r="E138" s="16"/>
      <c r="F138" s="16"/>
      <c r="G138" s="16"/>
      <c r="H138" s="16"/>
      <c r="I138" s="8"/>
      <c r="J138" s="17"/>
      <c r="K138" s="17"/>
      <c r="L138" s="17"/>
      <c r="M138" s="17"/>
      <c r="N138" s="17"/>
      <c r="O138" s="17"/>
      <c r="P138" s="17"/>
      <c r="Q138" s="17"/>
      <c r="R138" s="17"/>
      <c r="S138" s="16"/>
      <c r="T138" s="18"/>
      <c r="U138" s="18"/>
      <c r="V138" s="19"/>
      <c r="W138" s="12"/>
    </row>
    <row r="139" spans="1:23" ht="16.5" customHeight="1">
      <c r="A139" s="14" t="s">
        <v>155</v>
      </c>
      <c r="B139" s="15">
        <v>0.1</v>
      </c>
      <c r="C139" s="16"/>
      <c r="D139" s="16"/>
      <c r="E139" s="16"/>
      <c r="F139" s="16"/>
      <c r="G139" s="16"/>
      <c r="H139" s="16"/>
      <c r="I139" s="8"/>
      <c r="J139" s="17"/>
      <c r="K139" s="17"/>
      <c r="L139" s="17"/>
      <c r="M139" s="17"/>
      <c r="N139" s="17"/>
      <c r="O139" s="17"/>
      <c r="P139" s="17"/>
      <c r="Q139" s="17"/>
      <c r="R139" s="17"/>
      <c r="S139" s="16"/>
      <c r="T139" s="18"/>
      <c r="U139" s="18"/>
      <c r="V139" s="19"/>
      <c r="W139" s="12"/>
    </row>
    <row r="140" spans="1:23" ht="16.5" customHeight="1">
      <c r="A140" s="14" t="s">
        <v>156</v>
      </c>
      <c r="B140" s="15">
        <v>0.6</v>
      </c>
      <c r="C140" s="16">
        <v>0.1</v>
      </c>
      <c r="D140" s="16">
        <v>0.1</v>
      </c>
      <c r="E140" s="16">
        <v>0</v>
      </c>
      <c r="F140" s="16">
        <v>0</v>
      </c>
      <c r="G140" s="16">
        <v>0.01</v>
      </c>
      <c r="H140" s="16">
        <v>0.01</v>
      </c>
      <c r="I140" s="8"/>
      <c r="J140" s="17"/>
      <c r="K140" s="17"/>
      <c r="L140" s="17"/>
      <c r="M140" s="17"/>
      <c r="N140" s="17"/>
      <c r="O140" s="17"/>
      <c r="P140" s="17"/>
      <c r="Q140" s="17"/>
      <c r="R140" s="17"/>
      <c r="S140" s="16"/>
      <c r="T140" s="18"/>
      <c r="U140" s="18"/>
      <c r="V140" s="19"/>
      <c r="W140" s="12"/>
    </row>
    <row r="141" spans="1:23" ht="16.5" customHeight="1">
      <c r="A141" s="14" t="s">
        <v>157</v>
      </c>
      <c r="B141" s="15">
        <v>0.6</v>
      </c>
      <c r="C141" s="16">
        <v>0.1</v>
      </c>
      <c r="D141" s="16">
        <v>0.1</v>
      </c>
      <c r="E141" s="16">
        <v>0</v>
      </c>
      <c r="F141" s="16">
        <v>0</v>
      </c>
      <c r="G141" s="16">
        <v>0.01</v>
      </c>
      <c r="H141" s="16">
        <v>0.01</v>
      </c>
      <c r="I141" s="8"/>
      <c r="J141" s="17"/>
      <c r="K141" s="17"/>
      <c r="L141" s="17"/>
      <c r="M141" s="17"/>
      <c r="N141" s="17"/>
      <c r="O141" s="17"/>
      <c r="P141" s="17"/>
      <c r="Q141" s="17"/>
      <c r="R141" s="17"/>
      <c r="S141" s="16"/>
      <c r="T141" s="18"/>
      <c r="U141" s="18"/>
      <c r="V141" s="19"/>
      <c r="W141" s="12"/>
    </row>
    <row r="142" spans="1:23" ht="16.5" customHeight="1">
      <c r="A142" s="14" t="s">
        <v>158</v>
      </c>
      <c r="B142" s="15">
        <v>0.09</v>
      </c>
      <c r="C142" s="16">
        <v>0.37</v>
      </c>
      <c r="D142" s="16"/>
      <c r="E142" s="16"/>
      <c r="F142" s="16"/>
      <c r="G142" s="16">
        <v>2.5000000000000001E-2</v>
      </c>
      <c r="H142" s="16">
        <v>0.08</v>
      </c>
      <c r="I142" s="8"/>
      <c r="J142" s="17"/>
      <c r="K142" s="17"/>
      <c r="L142" s="17"/>
      <c r="M142" s="17"/>
      <c r="N142" s="17"/>
      <c r="O142" s="17"/>
      <c r="P142" s="17"/>
      <c r="Q142" s="17"/>
      <c r="R142" s="17"/>
      <c r="S142" s="16"/>
      <c r="T142" s="18"/>
      <c r="U142" s="18"/>
      <c r="V142" s="19"/>
      <c r="W142" s="12"/>
    </row>
    <row r="143" spans="1:23" ht="16.5" customHeight="1">
      <c r="A143" s="14" t="s">
        <v>159</v>
      </c>
      <c r="B143" s="15">
        <v>0.09</v>
      </c>
      <c r="C143" s="16">
        <v>0.37</v>
      </c>
      <c r="D143" s="16"/>
      <c r="E143" s="16"/>
      <c r="F143" s="16"/>
      <c r="G143" s="16">
        <v>2.5000000000000001E-2</v>
      </c>
      <c r="H143" s="16">
        <v>0.08</v>
      </c>
      <c r="I143" s="8"/>
      <c r="J143" s="17"/>
      <c r="K143" s="17"/>
      <c r="L143" s="17"/>
      <c r="M143" s="17"/>
      <c r="N143" s="17"/>
      <c r="O143" s="17"/>
      <c r="P143" s="17"/>
      <c r="Q143" s="17"/>
      <c r="R143" s="17"/>
      <c r="S143" s="16"/>
      <c r="T143" s="18"/>
      <c r="U143" s="18"/>
      <c r="V143" s="19"/>
      <c r="W143" s="12"/>
    </row>
    <row r="144" spans="1:23" ht="16.5" customHeight="1">
      <c r="A144" s="20" t="s">
        <v>160</v>
      </c>
      <c r="B144" s="21">
        <f t="shared" ref="B144:B146" si="49">13%*105%</f>
        <v>0.13650000000000001</v>
      </c>
      <c r="C144" s="22">
        <f t="shared" ref="C144:C146" si="50">62.2%</f>
        <v>0.622</v>
      </c>
      <c r="D144" s="22">
        <f t="shared" ref="D144:D146" si="51">1.69%*95%</f>
        <v>1.6054999999999996E-2</v>
      </c>
      <c r="E144" s="22">
        <f t="shared" ref="E144:E146" si="52">0.1%*95%</f>
        <v>9.5E-4</v>
      </c>
      <c r="F144" s="22">
        <f t="shared" ref="F144:F146" si="53">0.45%*95%</f>
        <v>4.2750000000000002E-3</v>
      </c>
      <c r="G144" s="22">
        <f t="shared" ref="G144:G146" si="54">1.23%*105%</f>
        <v>1.2915000000000001E-2</v>
      </c>
      <c r="H144" s="22">
        <f t="shared" ref="H144:H146" si="55">2.85%*105%</f>
        <v>2.9925000000000004E-2</v>
      </c>
      <c r="I144" s="8"/>
      <c r="J144" s="17"/>
      <c r="K144" s="17"/>
      <c r="L144" s="17"/>
      <c r="M144" s="17"/>
      <c r="N144" s="17"/>
      <c r="O144" s="17"/>
      <c r="P144" s="17"/>
      <c r="Q144" s="17"/>
      <c r="R144" s="17"/>
      <c r="S144" s="16"/>
      <c r="T144" s="18"/>
      <c r="U144" s="18"/>
      <c r="V144" s="19"/>
      <c r="W144" s="12"/>
    </row>
    <row r="145" spans="1:23" ht="16.5" customHeight="1">
      <c r="A145" s="20" t="s">
        <v>161</v>
      </c>
      <c r="B145" s="21">
        <f t="shared" si="49"/>
        <v>0.13650000000000001</v>
      </c>
      <c r="C145" s="22">
        <f t="shared" si="50"/>
        <v>0.622</v>
      </c>
      <c r="D145" s="22">
        <f t="shared" si="51"/>
        <v>1.6054999999999996E-2</v>
      </c>
      <c r="E145" s="22">
        <f t="shared" si="52"/>
        <v>9.5E-4</v>
      </c>
      <c r="F145" s="22">
        <f t="shared" si="53"/>
        <v>4.2750000000000002E-3</v>
      </c>
      <c r="G145" s="22">
        <f t="shared" si="54"/>
        <v>1.2915000000000001E-2</v>
      </c>
      <c r="H145" s="22">
        <f t="shared" si="55"/>
        <v>2.9925000000000004E-2</v>
      </c>
      <c r="I145" s="8"/>
      <c r="J145" s="17"/>
      <c r="K145" s="17"/>
      <c r="L145" s="17"/>
      <c r="M145" s="17"/>
      <c r="N145" s="17"/>
      <c r="O145" s="17"/>
      <c r="P145" s="17"/>
      <c r="Q145" s="17"/>
      <c r="R145" s="17"/>
      <c r="S145" s="16"/>
      <c r="T145" s="18"/>
      <c r="U145" s="18"/>
      <c r="V145" s="19"/>
      <c r="W145" s="12"/>
    </row>
    <row r="146" spans="1:23" ht="16.5" customHeight="1">
      <c r="A146" s="20" t="s">
        <v>162</v>
      </c>
      <c r="B146" s="21">
        <f t="shared" si="49"/>
        <v>0.13650000000000001</v>
      </c>
      <c r="C146" s="22">
        <f t="shared" si="50"/>
        <v>0.622</v>
      </c>
      <c r="D146" s="22">
        <f t="shared" si="51"/>
        <v>1.6054999999999996E-2</v>
      </c>
      <c r="E146" s="22">
        <f t="shared" si="52"/>
        <v>9.5E-4</v>
      </c>
      <c r="F146" s="22">
        <f t="shared" si="53"/>
        <v>4.2750000000000002E-3</v>
      </c>
      <c r="G146" s="22">
        <f t="shared" si="54"/>
        <v>1.2915000000000001E-2</v>
      </c>
      <c r="H146" s="22">
        <f t="shared" si="55"/>
        <v>2.9925000000000004E-2</v>
      </c>
      <c r="I146" s="8"/>
      <c r="J146" s="17"/>
      <c r="K146" s="17"/>
      <c r="L146" s="17"/>
      <c r="M146" s="17"/>
      <c r="N146" s="17"/>
      <c r="O146" s="17"/>
      <c r="P146" s="17"/>
      <c r="Q146" s="17"/>
      <c r="R146" s="17"/>
      <c r="S146" s="16"/>
      <c r="T146" s="18"/>
      <c r="U146" s="18"/>
      <c r="V146" s="19"/>
      <c r="W146" s="12"/>
    </row>
    <row r="147" spans="1:23" ht="16.5" customHeight="1">
      <c r="A147" s="27" t="s">
        <v>163</v>
      </c>
      <c r="B147" s="28">
        <v>7.2300000000000003E-2</v>
      </c>
      <c r="C147" s="29">
        <v>0.36830000000000002</v>
      </c>
      <c r="D147" s="29">
        <v>2.0999999999999999E-3</v>
      </c>
      <c r="E147" s="29">
        <v>2.3E-3</v>
      </c>
      <c r="F147" s="29">
        <v>1.2500000000000001E-2</v>
      </c>
      <c r="G147" s="29">
        <v>4.5999999999999999E-2</v>
      </c>
      <c r="H147" s="29">
        <v>0.13719999999999999</v>
      </c>
      <c r="I147" s="8"/>
      <c r="J147" s="32"/>
      <c r="K147" s="32"/>
      <c r="L147" s="32"/>
      <c r="M147" s="32"/>
      <c r="N147" s="32"/>
      <c r="O147" s="32"/>
      <c r="P147" s="32"/>
      <c r="Q147" s="32"/>
      <c r="R147" s="32"/>
      <c r="S147" s="16"/>
      <c r="T147" s="18"/>
      <c r="U147" s="18"/>
      <c r="V147" s="19" t="s">
        <v>164</v>
      </c>
      <c r="W147" s="12"/>
    </row>
    <row r="148" spans="1:23" ht="16.5" customHeight="1">
      <c r="A148" s="14" t="s">
        <v>165</v>
      </c>
      <c r="B148" s="15">
        <v>0.08</v>
      </c>
      <c r="C148" s="16">
        <v>0.4</v>
      </c>
      <c r="D148" s="16">
        <v>0.01</v>
      </c>
      <c r="E148" s="16"/>
      <c r="F148" s="16"/>
      <c r="G148" s="16">
        <v>0.04</v>
      </c>
      <c r="H148" s="16">
        <v>0.06</v>
      </c>
      <c r="I148" s="8"/>
      <c r="J148" s="17"/>
      <c r="K148" s="17"/>
      <c r="L148" s="17"/>
      <c r="M148" s="17"/>
      <c r="N148" s="17"/>
      <c r="O148" s="17"/>
      <c r="P148" s="17"/>
      <c r="Q148" s="17"/>
      <c r="R148" s="17"/>
      <c r="S148" s="16"/>
      <c r="T148" s="18"/>
      <c r="U148" s="18"/>
      <c r="V148" s="19"/>
      <c r="W148" s="12"/>
    </row>
    <row r="149" spans="1:23" ht="16.5" customHeight="1">
      <c r="A149" s="14" t="s">
        <v>166</v>
      </c>
      <c r="B149" s="15"/>
      <c r="C149" s="16"/>
      <c r="D149" s="16"/>
      <c r="E149" s="16"/>
      <c r="F149" s="16"/>
      <c r="G149" s="16"/>
      <c r="H149" s="16"/>
      <c r="I149" s="8"/>
      <c r="J149" s="17"/>
      <c r="K149" s="17"/>
      <c r="L149" s="17"/>
      <c r="M149" s="17"/>
      <c r="N149" s="17"/>
      <c r="O149" s="17"/>
      <c r="P149" s="17"/>
      <c r="Q149" s="17"/>
      <c r="R149" s="17"/>
      <c r="S149" s="16"/>
      <c r="T149" s="18"/>
      <c r="U149" s="18"/>
      <c r="V149" s="19"/>
      <c r="W149" s="12"/>
    </row>
    <row r="150" spans="1:23" ht="16.5" customHeight="1">
      <c r="A150" s="14" t="s">
        <v>167</v>
      </c>
      <c r="B150" s="15"/>
      <c r="C150" s="16"/>
      <c r="D150" s="16"/>
      <c r="E150" s="16"/>
      <c r="F150" s="16"/>
      <c r="G150" s="16"/>
      <c r="H150" s="16"/>
      <c r="I150" s="8"/>
      <c r="J150" s="17"/>
      <c r="K150" s="17"/>
      <c r="L150" s="17"/>
      <c r="M150" s="17"/>
      <c r="N150" s="17"/>
      <c r="O150" s="17"/>
      <c r="P150" s="17"/>
      <c r="Q150" s="17"/>
      <c r="R150" s="17"/>
      <c r="S150" s="16"/>
      <c r="T150" s="18"/>
      <c r="U150" s="18"/>
      <c r="V150" s="19"/>
      <c r="W150" s="12"/>
    </row>
    <row r="151" spans="1:23" ht="16.5" customHeight="1">
      <c r="A151" s="14" t="s">
        <v>168</v>
      </c>
      <c r="B151" s="15"/>
      <c r="C151" s="16"/>
      <c r="D151" s="16"/>
      <c r="E151" s="16"/>
      <c r="F151" s="16"/>
      <c r="G151" s="16"/>
      <c r="H151" s="16"/>
      <c r="I151" s="8"/>
      <c r="J151" s="17"/>
      <c r="K151" s="17"/>
      <c r="L151" s="17"/>
      <c r="M151" s="17"/>
      <c r="N151" s="17"/>
      <c r="O151" s="17"/>
      <c r="P151" s="17"/>
      <c r="Q151" s="17"/>
      <c r="R151" s="17"/>
      <c r="S151" s="16"/>
      <c r="T151" s="18"/>
      <c r="U151" s="18"/>
      <c r="V151" s="19"/>
      <c r="W151" s="12"/>
    </row>
    <row r="152" spans="1:23" ht="16.5" customHeight="1">
      <c r="A152" s="14" t="s">
        <v>75</v>
      </c>
      <c r="B152" s="15"/>
      <c r="C152" s="16"/>
      <c r="D152" s="16"/>
      <c r="E152" s="16"/>
      <c r="F152" s="16"/>
      <c r="G152" s="16"/>
      <c r="H152" s="16"/>
      <c r="I152" s="8"/>
      <c r="J152" s="17"/>
      <c r="K152" s="17"/>
      <c r="L152" s="17"/>
      <c r="M152" s="17"/>
      <c r="N152" s="17"/>
      <c r="O152" s="17"/>
      <c r="P152" s="17"/>
      <c r="Q152" s="17"/>
      <c r="R152" s="17"/>
      <c r="S152" s="16"/>
      <c r="T152" s="18"/>
      <c r="U152" s="18"/>
      <c r="V152" s="19"/>
      <c r="W152" s="12"/>
    </row>
    <row r="153" spans="1:23" ht="16.5" customHeight="1">
      <c r="A153" s="14" t="s">
        <v>169</v>
      </c>
      <c r="B153" s="15"/>
      <c r="C153" s="16"/>
      <c r="D153" s="16"/>
      <c r="E153" s="16"/>
      <c r="F153" s="16"/>
      <c r="G153" s="16"/>
      <c r="H153" s="16"/>
      <c r="I153" s="8"/>
      <c r="J153" s="17"/>
      <c r="K153" s="17"/>
      <c r="L153" s="17"/>
      <c r="M153" s="17"/>
      <c r="N153" s="17"/>
      <c r="O153" s="17"/>
      <c r="P153" s="17"/>
      <c r="Q153" s="17"/>
      <c r="R153" s="17"/>
      <c r="S153" s="16"/>
      <c r="T153" s="18"/>
      <c r="U153" s="18"/>
      <c r="V153" s="19"/>
      <c r="W153" s="12"/>
    </row>
    <row r="154" spans="1:23" ht="16.5" customHeight="1">
      <c r="A154" s="14" t="s">
        <v>170</v>
      </c>
      <c r="B154" s="15">
        <v>0.08</v>
      </c>
      <c r="C154" s="16">
        <v>0.4</v>
      </c>
      <c r="D154" s="16">
        <v>0</v>
      </c>
      <c r="E154" s="16">
        <v>0</v>
      </c>
      <c r="F154" s="16">
        <v>0</v>
      </c>
      <c r="G154" s="16">
        <v>7.0000000000000007E-2</v>
      </c>
      <c r="H154" s="16">
        <v>7.0000000000000007E-2</v>
      </c>
      <c r="I154" s="8"/>
      <c r="J154" s="17"/>
      <c r="K154" s="17"/>
      <c r="L154" s="17"/>
      <c r="M154" s="17"/>
      <c r="N154" s="17"/>
      <c r="O154" s="17"/>
      <c r="P154" s="17"/>
      <c r="Q154" s="17"/>
      <c r="R154" s="17"/>
      <c r="S154" s="16"/>
      <c r="T154" s="18"/>
      <c r="U154" s="18"/>
      <c r="V154" s="19"/>
      <c r="W154" s="12"/>
    </row>
    <row r="155" spans="1:23" ht="16.5" customHeight="1">
      <c r="A155" s="14" t="s">
        <v>171</v>
      </c>
      <c r="B155" s="15">
        <v>0.1</v>
      </c>
      <c r="C155" s="16">
        <v>0.65</v>
      </c>
      <c r="D155" s="16">
        <v>0.01</v>
      </c>
      <c r="E155" s="16"/>
      <c r="F155" s="16"/>
      <c r="G155" s="16">
        <v>0.04</v>
      </c>
      <c r="H155" s="16">
        <v>0.06</v>
      </c>
      <c r="I155" s="8"/>
      <c r="J155" s="17"/>
      <c r="K155" s="17"/>
      <c r="L155" s="17"/>
      <c r="M155" s="17"/>
      <c r="N155" s="17"/>
      <c r="O155" s="17"/>
      <c r="P155" s="17"/>
      <c r="Q155" s="17"/>
      <c r="R155" s="17"/>
      <c r="S155" s="16"/>
      <c r="T155" s="18"/>
      <c r="U155" s="18"/>
      <c r="V155" s="19"/>
      <c r="W155" s="12"/>
    </row>
    <row r="156" spans="1:23" ht="16.5" customHeight="1">
      <c r="A156" s="14" t="s">
        <v>172</v>
      </c>
      <c r="B156" s="15">
        <v>0.1</v>
      </c>
      <c r="C156" s="16">
        <v>0.65</v>
      </c>
      <c r="D156" s="16">
        <v>0.01</v>
      </c>
      <c r="E156" s="16"/>
      <c r="F156" s="16"/>
      <c r="G156" s="16">
        <v>0.04</v>
      </c>
      <c r="H156" s="16">
        <v>0.06</v>
      </c>
      <c r="I156" s="8"/>
      <c r="J156" s="17"/>
      <c r="K156" s="17"/>
      <c r="L156" s="17"/>
      <c r="M156" s="17"/>
      <c r="N156" s="17"/>
      <c r="O156" s="17"/>
      <c r="P156" s="17"/>
      <c r="Q156" s="17"/>
      <c r="R156" s="17"/>
      <c r="S156" s="16"/>
      <c r="T156" s="18"/>
      <c r="U156" s="18"/>
      <c r="V156" s="19"/>
      <c r="W156" s="12"/>
    </row>
    <row r="157" spans="1:23" ht="16.5" customHeight="1">
      <c r="A157" s="14" t="s">
        <v>173</v>
      </c>
      <c r="B157" s="15">
        <v>0.1</v>
      </c>
      <c r="C157" s="16">
        <v>0.65</v>
      </c>
      <c r="D157" s="16">
        <v>0.01</v>
      </c>
      <c r="E157" s="16"/>
      <c r="F157" s="16"/>
      <c r="G157" s="16">
        <v>0.04</v>
      </c>
      <c r="H157" s="16">
        <v>0.06</v>
      </c>
      <c r="I157" s="8"/>
      <c r="J157" s="17"/>
      <c r="K157" s="17"/>
      <c r="L157" s="17"/>
      <c r="M157" s="17"/>
      <c r="N157" s="17"/>
      <c r="O157" s="17"/>
      <c r="P157" s="17"/>
      <c r="Q157" s="17"/>
      <c r="R157" s="17"/>
      <c r="S157" s="16"/>
      <c r="T157" s="18"/>
      <c r="U157" s="18"/>
      <c r="V157" s="19"/>
      <c r="W157" s="12"/>
    </row>
    <row r="158" spans="1:23" ht="16.5" customHeight="1">
      <c r="A158" s="14" t="s">
        <v>174</v>
      </c>
      <c r="B158" s="15"/>
      <c r="C158" s="16"/>
      <c r="D158" s="16"/>
      <c r="E158" s="16"/>
      <c r="F158" s="16"/>
      <c r="G158" s="16"/>
      <c r="H158" s="16"/>
      <c r="I158" s="8"/>
      <c r="J158" s="17"/>
      <c r="K158" s="17"/>
      <c r="L158" s="17"/>
      <c r="M158" s="17"/>
      <c r="N158" s="17"/>
      <c r="O158" s="17"/>
      <c r="P158" s="17"/>
      <c r="Q158" s="17"/>
      <c r="R158" s="17"/>
      <c r="S158" s="16"/>
      <c r="T158" s="18"/>
      <c r="U158" s="18"/>
      <c r="V158" s="19"/>
      <c r="W158" s="12"/>
    </row>
    <row r="159" spans="1:23" ht="16.5" customHeight="1">
      <c r="A159" s="14" t="s">
        <v>175</v>
      </c>
      <c r="B159" s="15">
        <v>0.1</v>
      </c>
      <c r="C159" s="16">
        <v>0.65</v>
      </c>
      <c r="D159" s="16">
        <v>0.01</v>
      </c>
      <c r="E159" s="16"/>
      <c r="F159" s="16"/>
      <c r="G159" s="16">
        <v>0.04</v>
      </c>
      <c r="H159" s="16">
        <v>0.06</v>
      </c>
      <c r="I159" s="8"/>
      <c r="J159" s="17"/>
      <c r="K159" s="17"/>
      <c r="L159" s="17"/>
      <c r="M159" s="17"/>
      <c r="N159" s="17"/>
      <c r="O159" s="17"/>
      <c r="P159" s="17"/>
      <c r="Q159" s="17"/>
      <c r="R159" s="17"/>
      <c r="S159" s="16"/>
      <c r="T159" s="18"/>
      <c r="U159" s="18"/>
      <c r="V159" s="19"/>
      <c r="W159" s="12"/>
    </row>
    <row r="160" spans="1:23" ht="16.5" customHeight="1">
      <c r="A160" s="14" t="s">
        <v>176</v>
      </c>
      <c r="B160" s="15">
        <v>0.1</v>
      </c>
      <c r="C160" s="16">
        <v>0.5</v>
      </c>
      <c r="D160" s="16">
        <v>0.01</v>
      </c>
      <c r="E160" s="16"/>
      <c r="F160" s="16"/>
      <c r="G160" s="16">
        <v>0.04</v>
      </c>
      <c r="H160" s="16">
        <v>0.08</v>
      </c>
      <c r="I160" s="8"/>
      <c r="J160" s="17"/>
      <c r="K160" s="17"/>
      <c r="L160" s="17"/>
      <c r="M160" s="17"/>
      <c r="N160" s="17"/>
      <c r="O160" s="17"/>
      <c r="P160" s="17"/>
      <c r="Q160" s="17"/>
      <c r="R160" s="17"/>
      <c r="S160" s="16"/>
      <c r="T160" s="18"/>
      <c r="U160" s="18"/>
      <c r="V160" s="19"/>
      <c r="W160" s="12"/>
    </row>
    <row r="161" spans="1:23" ht="16.5" customHeight="1">
      <c r="A161" s="14" t="s">
        <v>177</v>
      </c>
      <c r="B161" s="15">
        <v>9.4799999999999995E-2</v>
      </c>
      <c r="C161" s="16">
        <v>0.1759</v>
      </c>
      <c r="D161" s="16">
        <v>1.46E-2</v>
      </c>
      <c r="E161" s="16">
        <v>5.9999999999999995E-4</v>
      </c>
      <c r="F161" s="16">
        <v>1E-3</v>
      </c>
      <c r="G161" s="16">
        <v>0.20369999999999999</v>
      </c>
      <c r="H161" s="16">
        <v>3.3500000000000002E-2</v>
      </c>
      <c r="I161" s="8"/>
      <c r="J161" s="17"/>
      <c r="K161" s="17"/>
      <c r="L161" s="17"/>
      <c r="M161" s="17"/>
      <c r="N161" s="17"/>
      <c r="O161" s="17"/>
      <c r="P161" s="17"/>
      <c r="Q161" s="17"/>
      <c r="R161" s="17"/>
      <c r="S161" s="16"/>
      <c r="T161" s="18"/>
      <c r="U161" s="18"/>
      <c r="V161" s="19"/>
      <c r="W161" s="12"/>
    </row>
    <row r="162" spans="1:23" ht="16.5" customHeight="1">
      <c r="A162" s="14" t="s">
        <v>178</v>
      </c>
      <c r="B162" s="15">
        <v>0.01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8"/>
      <c r="J162" s="17"/>
      <c r="K162" s="17"/>
      <c r="L162" s="17"/>
      <c r="M162" s="17"/>
      <c r="N162" s="17"/>
      <c r="O162" s="17"/>
      <c r="P162" s="17"/>
      <c r="Q162" s="17"/>
      <c r="R162" s="17"/>
      <c r="S162" s="16"/>
      <c r="T162" s="18"/>
      <c r="U162" s="18"/>
      <c r="V162" s="19"/>
      <c r="W162" s="12"/>
    </row>
    <row r="163" spans="1:23" ht="16.5" customHeight="1">
      <c r="A163" s="14" t="s">
        <v>179</v>
      </c>
      <c r="B163" s="15">
        <v>0.01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8"/>
      <c r="J163" s="17"/>
      <c r="K163" s="17"/>
      <c r="L163" s="17"/>
      <c r="M163" s="17"/>
      <c r="N163" s="17"/>
      <c r="O163" s="17"/>
      <c r="P163" s="17"/>
      <c r="Q163" s="17"/>
      <c r="R163" s="17"/>
      <c r="S163" s="16"/>
      <c r="T163" s="18"/>
      <c r="U163" s="18"/>
      <c r="V163" s="19"/>
      <c r="W163" s="12"/>
    </row>
    <row r="164" spans="1:23" ht="16.5" customHeight="1">
      <c r="A164" s="14" t="s">
        <v>180</v>
      </c>
      <c r="B164" s="15">
        <v>0.01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8"/>
      <c r="J164" s="17"/>
      <c r="K164" s="17"/>
      <c r="L164" s="17"/>
      <c r="M164" s="17"/>
      <c r="N164" s="17"/>
      <c r="O164" s="17"/>
      <c r="P164" s="17"/>
      <c r="Q164" s="17"/>
      <c r="R164" s="17"/>
      <c r="S164" s="16"/>
      <c r="T164" s="18"/>
      <c r="U164" s="18"/>
      <c r="V164" s="19"/>
      <c r="W164" s="12"/>
    </row>
    <row r="165" spans="1:23" ht="16.5" customHeight="1">
      <c r="A165" s="14" t="s">
        <v>181</v>
      </c>
      <c r="B165" s="15">
        <v>1.9300000000000001E-2</v>
      </c>
      <c r="C165" s="16">
        <v>0.69299999999999995</v>
      </c>
      <c r="D165" s="16">
        <v>0.112</v>
      </c>
      <c r="E165" s="16">
        <v>6.28E-3</v>
      </c>
      <c r="F165" s="16">
        <v>9.0000000000000002E-6</v>
      </c>
      <c r="G165" s="16">
        <v>0</v>
      </c>
      <c r="H165" s="16">
        <v>4.7E-2</v>
      </c>
      <c r="I165" s="8"/>
      <c r="J165" s="17"/>
      <c r="K165" s="17"/>
      <c r="L165" s="17"/>
      <c r="M165" s="17"/>
      <c r="N165" s="17"/>
      <c r="O165" s="17"/>
      <c r="P165" s="17"/>
      <c r="Q165" s="17"/>
      <c r="R165" s="17"/>
      <c r="S165" s="16"/>
      <c r="T165" s="18"/>
      <c r="U165" s="18"/>
      <c r="V165" s="19"/>
      <c r="W165" s="12"/>
    </row>
    <row r="166" spans="1:23" ht="16.5" customHeight="1">
      <c r="A166" s="14" t="s">
        <v>182</v>
      </c>
      <c r="B166" s="15">
        <v>4.2000000000000003E-2</v>
      </c>
      <c r="C166" s="16">
        <v>0.53300000000000003</v>
      </c>
      <c r="D166" s="16">
        <v>0.28499999999999998</v>
      </c>
      <c r="E166" s="16">
        <v>7.28E-3</v>
      </c>
      <c r="F166" s="16">
        <v>7.9999999999999996E-6</v>
      </c>
      <c r="G166" s="16">
        <v>0.10199999999999999</v>
      </c>
      <c r="H166" s="16">
        <v>3.5999999999999997E-2</v>
      </c>
      <c r="I166" s="8"/>
      <c r="J166" s="17"/>
      <c r="K166" s="17"/>
      <c r="L166" s="17"/>
      <c r="M166" s="17"/>
      <c r="N166" s="17"/>
      <c r="O166" s="17"/>
      <c r="P166" s="17"/>
      <c r="Q166" s="17"/>
      <c r="R166" s="17"/>
      <c r="S166" s="16"/>
      <c r="T166" s="18"/>
      <c r="U166" s="18"/>
      <c r="V166" s="19"/>
      <c r="W166" s="12"/>
    </row>
    <row r="167" spans="1:23" ht="16.5" customHeight="1">
      <c r="A167" s="14" t="s">
        <v>183</v>
      </c>
      <c r="B167" s="15">
        <v>4.2000000000000003E-2</v>
      </c>
      <c r="C167" s="16">
        <v>0.53300000000000003</v>
      </c>
      <c r="D167" s="16">
        <v>0.28499999999999998</v>
      </c>
      <c r="E167" s="16">
        <v>7.28E-3</v>
      </c>
      <c r="F167" s="16">
        <v>7.9999999999999996E-6</v>
      </c>
      <c r="G167" s="16">
        <v>0.10199999999999999</v>
      </c>
      <c r="H167" s="16">
        <v>3.5999999999999997E-2</v>
      </c>
      <c r="I167" s="8"/>
      <c r="J167" s="17"/>
      <c r="K167" s="17"/>
      <c r="L167" s="17"/>
      <c r="M167" s="17"/>
      <c r="N167" s="17"/>
      <c r="O167" s="17"/>
      <c r="P167" s="17"/>
      <c r="Q167" s="17"/>
      <c r="R167" s="17"/>
      <c r="S167" s="16"/>
      <c r="T167" s="18"/>
      <c r="U167" s="18"/>
      <c r="V167" s="19"/>
      <c r="W167" s="12"/>
    </row>
    <row r="168" spans="1:23" ht="16.5" customHeight="1">
      <c r="A168" s="14" t="s">
        <v>184</v>
      </c>
      <c r="B168" s="15">
        <v>0.1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8"/>
      <c r="J168" s="17"/>
      <c r="K168" s="17"/>
      <c r="L168" s="17"/>
      <c r="M168" s="17"/>
      <c r="N168" s="17"/>
      <c r="O168" s="17"/>
      <c r="P168" s="17"/>
      <c r="Q168" s="17"/>
      <c r="R168" s="17"/>
      <c r="S168" s="16"/>
      <c r="T168" s="18"/>
      <c r="U168" s="18"/>
      <c r="V168" s="19"/>
      <c r="W168" s="12"/>
    </row>
    <row r="169" spans="1:23" ht="16.5" customHeight="1">
      <c r="A169" s="14" t="s">
        <v>185</v>
      </c>
      <c r="B169" s="15">
        <v>0.1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8"/>
      <c r="J169" s="17"/>
      <c r="K169" s="17"/>
      <c r="L169" s="17"/>
      <c r="M169" s="17"/>
      <c r="N169" s="17"/>
      <c r="O169" s="17"/>
      <c r="P169" s="17"/>
      <c r="Q169" s="17"/>
      <c r="R169" s="17"/>
      <c r="S169" s="16"/>
      <c r="T169" s="18"/>
      <c r="U169" s="18"/>
      <c r="V169" s="19"/>
      <c r="W169" s="12"/>
    </row>
    <row r="170" spans="1:23" ht="16.5" customHeight="1">
      <c r="A170" s="14" t="s">
        <v>186</v>
      </c>
      <c r="B170" s="15">
        <v>0.1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8"/>
      <c r="J170" s="17"/>
      <c r="K170" s="17"/>
      <c r="L170" s="17"/>
      <c r="M170" s="17"/>
      <c r="N170" s="17"/>
      <c r="O170" s="17"/>
      <c r="P170" s="17"/>
      <c r="Q170" s="17"/>
      <c r="R170" s="17"/>
      <c r="S170" s="16"/>
      <c r="T170" s="18"/>
      <c r="U170" s="18"/>
      <c r="V170" s="19"/>
      <c r="W170" s="12"/>
    </row>
    <row r="171" spans="1:23" ht="16.5" customHeight="1">
      <c r="A171" s="14" t="s">
        <v>187</v>
      </c>
      <c r="B171" s="15">
        <v>0.1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8"/>
      <c r="J171" s="17"/>
      <c r="K171" s="17"/>
      <c r="L171" s="17"/>
      <c r="M171" s="17"/>
      <c r="N171" s="17"/>
      <c r="O171" s="17"/>
      <c r="P171" s="17"/>
      <c r="Q171" s="17"/>
      <c r="R171" s="17"/>
      <c r="S171" s="16"/>
      <c r="T171" s="18"/>
      <c r="U171" s="18"/>
      <c r="V171" s="19"/>
      <c r="W171" s="12"/>
    </row>
    <row r="172" spans="1:23" ht="16.5" customHeight="1">
      <c r="A172" s="14" t="s">
        <v>188</v>
      </c>
      <c r="B172" s="15">
        <v>0.1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8"/>
      <c r="J172" s="17"/>
      <c r="K172" s="17"/>
      <c r="L172" s="17"/>
      <c r="M172" s="17"/>
      <c r="N172" s="17"/>
      <c r="O172" s="17"/>
      <c r="P172" s="17"/>
      <c r="Q172" s="17"/>
      <c r="R172" s="17"/>
      <c r="S172" s="16"/>
      <c r="T172" s="18"/>
      <c r="U172" s="18"/>
      <c r="V172" s="19"/>
      <c r="W172" s="12"/>
    </row>
    <row r="173" spans="1:23" ht="16.5" customHeight="1">
      <c r="A173" s="14" t="s">
        <v>189</v>
      </c>
      <c r="B173" s="15">
        <v>0.1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8"/>
      <c r="J173" s="17"/>
      <c r="K173" s="17"/>
      <c r="L173" s="17"/>
      <c r="M173" s="17"/>
      <c r="N173" s="17"/>
      <c r="O173" s="17"/>
      <c r="P173" s="17"/>
      <c r="Q173" s="17"/>
      <c r="R173" s="17"/>
      <c r="S173" s="16"/>
      <c r="T173" s="18"/>
      <c r="U173" s="18"/>
      <c r="V173" s="19"/>
      <c r="W173" s="12"/>
    </row>
    <row r="174" spans="1:23" ht="16.5" customHeight="1">
      <c r="A174" s="14" t="s">
        <v>190</v>
      </c>
      <c r="B174" s="15">
        <v>0.1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8"/>
      <c r="J174" s="17"/>
      <c r="K174" s="17"/>
      <c r="L174" s="17"/>
      <c r="M174" s="17"/>
      <c r="N174" s="17"/>
      <c r="O174" s="17"/>
      <c r="P174" s="17"/>
      <c r="Q174" s="17"/>
      <c r="R174" s="17"/>
      <c r="S174" s="16"/>
      <c r="T174" s="18"/>
      <c r="U174" s="18"/>
      <c r="V174" s="19"/>
      <c r="W174" s="12"/>
    </row>
    <row r="175" spans="1:23" ht="16.5" customHeight="1">
      <c r="A175" s="14" t="s">
        <v>191</v>
      </c>
      <c r="B175" s="15">
        <v>0.1</v>
      </c>
      <c r="C175" s="16">
        <v>0.8</v>
      </c>
      <c r="D175" s="16">
        <v>0.05</v>
      </c>
      <c r="E175" s="16"/>
      <c r="F175" s="16"/>
      <c r="G175" s="16"/>
      <c r="H175" s="16"/>
      <c r="I175" s="8"/>
      <c r="J175" s="17"/>
      <c r="K175" s="17"/>
      <c r="L175" s="17"/>
      <c r="M175" s="17"/>
      <c r="N175" s="17"/>
      <c r="O175" s="17"/>
      <c r="P175" s="17"/>
      <c r="Q175" s="17"/>
      <c r="R175" s="17"/>
      <c r="S175" s="16"/>
      <c r="T175" s="18"/>
      <c r="U175" s="18"/>
      <c r="V175" s="19"/>
      <c r="W175" s="12"/>
    </row>
    <row r="176" spans="1:23" ht="16.5" customHeight="1">
      <c r="A176" s="14" t="s">
        <v>193</v>
      </c>
      <c r="B176" s="15">
        <v>0.1</v>
      </c>
      <c r="C176" s="16">
        <v>0.8</v>
      </c>
      <c r="D176" s="16">
        <v>0.05</v>
      </c>
      <c r="E176" s="16"/>
      <c r="F176" s="16"/>
      <c r="G176" s="16"/>
      <c r="H176" s="16"/>
      <c r="I176" s="8"/>
      <c r="J176" s="17"/>
      <c r="K176" s="17"/>
      <c r="L176" s="17"/>
      <c r="M176" s="17"/>
      <c r="N176" s="17"/>
      <c r="O176" s="17"/>
      <c r="P176" s="17"/>
      <c r="Q176" s="17"/>
      <c r="R176" s="17"/>
      <c r="S176" s="16"/>
      <c r="T176" s="18"/>
      <c r="U176" s="18"/>
      <c r="V176" s="19"/>
      <c r="W176" s="12"/>
    </row>
    <row r="177" spans="1:23" ht="16.5" customHeight="1">
      <c r="A177" s="23" t="s">
        <v>194</v>
      </c>
      <c r="B177" s="24">
        <v>0.1</v>
      </c>
      <c r="C177" s="25">
        <v>0.9</v>
      </c>
      <c r="D177" s="25">
        <v>0.03</v>
      </c>
      <c r="E177" s="16"/>
      <c r="F177" s="16"/>
      <c r="G177" s="16"/>
      <c r="H177" s="16"/>
      <c r="I177" s="8"/>
      <c r="J177" s="17"/>
      <c r="K177" s="17"/>
      <c r="L177" s="17"/>
      <c r="M177" s="17"/>
      <c r="N177" s="17"/>
      <c r="O177" s="17"/>
      <c r="P177" s="17"/>
      <c r="Q177" s="17"/>
      <c r="R177" s="17"/>
      <c r="S177" s="16"/>
      <c r="T177" s="18"/>
      <c r="U177" s="18"/>
      <c r="V177" s="19"/>
      <c r="W177" s="12"/>
    </row>
    <row r="178" spans="1:23" ht="16.5" customHeight="1">
      <c r="A178" s="14" t="s">
        <v>195</v>
      </c>
      <c r="B178" s="15">
        <v>0.1</v>
      </c>
      <c r="C178" s="16">
        <v>0.34</v>
      </c>
      <c r="D178" s="16">
        <v>0.05</v>
      </c>
      <c r="E178" s="16"/>
      <c r="F178" s="16"/>
      <c r="G178" s="16"/>
      <c r="H178" s="16"/>
      <c r="I178" s="8"/>
      <c r="J178" s="17"/>
      <c r="K178" s="17"/>
      <c r="L178" s="17"/>
      <c r="M178" s="17"/>
      <c r="N178" s="17"/>
      <c r="O178" s="17"/>
      <c r="P178" s="17"/>
      <c r="Q178" s="17"/>
      <c r="R178" s="17"/>
      <c r="S178" s="16"/>
      <c r="T178" s="18"/>
      <c r="U178" s="18"/>
      <c r="V178" s="19"/>
      <c r="W178" s="12"/>
    </row>
    <row r="179" spans="1:23" ht="16.5" customHeight="1">
      <c r="A179" s="14" t="s">
        <v>192</v>
      </c>
      <c r="B179" s="15">
        <v>0.1</v>
      </c>
      <c r="C179" s="16">
        <v>0.8</v>
      </c>
      <c r="D179" s="16">
        <v>0.05</v>
      </c>
      <c r="E179" s="16">
        <v>0</v>
      </c>
      <c r="F179" s="16">
        <v>0</v>
      </c>
      <c r="G179" s="16">
        <v>0</v>
      </c>
      <c r="H179" s="16">
        <v>0</v>
      </c>
      <c r="I179" s="8"/>
      <c r="J179" s="17"/>
      <c r="K179" s="17"/>
      <c r="L179" s="17"/>
      <c r="M179" s="17"/>
      <c r="N179" s="17"/>
      <c r="O179" s="17"/>
      <c r="P179" s="17"/>
      <c r="Q179" s="17"/>
      <c r="R179" s="17"/>
      <c r="S179" s="16"/>
      <c r="T179" s="18"/>
      <c r="U179" s="18"/>
      <c r="V179" s="19"/>
      <c r="W179" s="12"/>
    </row>
    <row r="180" spans="1:23" ht="16.5" customHeight="1">
      <c r="A180" s="14" t="s">
        <v>196</v>
      </c>
      <c r="B180" s="15">
        <v>1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8"/>
      <c r="J180" s="17"/>
      <c r="K180" s="17"/>
      <c r="L180" s="17"/>
      <c r="M180" s="17"/>
      <c r="N180" s="17"/>
      <c r="O180" s="17"/>
      <c r="P180" s="17"/>
      <c r="Q180" s="17"/>
      <c r="R180" s="17"/>
      <c r="S180" s="16"/>
      <c r="T180" s="18"/>
      <c r="U180" s="18"/>
      <c r="V180" s="19"/>
      <c r="W180" s="12"/>
    </row>
    <row r="181" spans="1:23" ht="16.5" customHeight="1">
      <c r="A181" s="14" t="s">
        <v>197</v>
      </c>
      <c r="B181" s="15">
        <v>1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8"/>
      <c r="J181" s="17"/>
      <c r="K181" s="17"/>
      <c r="L181" s="17"/>
      <c r="M181" s="17"/>
      <c r="N181" s="17"/>
      <c r="O181" s="17"/>
      <c r="P181" s="17"/>
      <c r="Q181" s="17"/>
      <c r="R181" s="17"/>
      <c r="S181" s="16"/>
      <c r="T181" s="18"/>
      <c r="U181" s="18"/>
      <c r="V181" s="19"/>
      <c r="W181" s="12"/>
    </row>
    <row r="182" spans="1:23" ht="16.5" customHeight="1">
      <c r="A182" s="14" t="s">
        <v>198</v>
      </c>
      <c r="B182" s="15">
        <v>1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8"/>
      <c r="J182" s="17"/>
      <c r="K182" s="17"/>
      <c r="L182" s="17"/>
      <c r="M182" s="17"/>
      <c r="N182" s="17"/>
      <c r="O182" s="17"/>
      <c r="P182" s="17"/>
      <c r="Q182" s="17"/>
      <c r="R182" s="17"/>
      <c r="S182" s="16"/>
      <c r="T182" s="18"/>
      <c r="U182" s="18"/>
      <c r="V182" s="19"/>
      <c r="W182" s="12"/>
    </row>
    <row r="183" spans="1:23" ht="16.5" customHeight="1">
      <c r="A183" s="14" t="s">
        <v>199</v>
      </c>
      <c r="B183" s="15">
        <v>0.1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0.01</v>
      </c>
      <c r="I183" s="8"/>
      <c r="J183" s="17"/>
      <c r="K183" s="17"/>
      <c r="L183" s="17"/>
      <c r="M183" s="17"/>
      <c r="N183" s="17"/>
      <c r="O183" s="17"/>
      <c r="P183" s="17"/>
      <c r="Q183" s="17"/>
      <c r="R183" s="17"/>
      <c r="S183" s="16"/>
      <c r="T183" s="18"/>
      <c r="U183" s="18"/>
      <c r="V183" s="19"/>
      <c r="W183" s="12"/>
    </row>
    <row r="184" spans="1:23" ht="16.5" customHeight="1">
      <c r="A184" s="14" t="s">
        <v>200</v>
      </c>
      <c r="B184" s="15">
        <v>0.1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8"/>
      <c r="J184" s="17"/>
      <c r="K184" s="17"/>
      <c r="L184" s="17"/>
      <c r="M184" s="17"/>
      <c r="N184" s="17"/>
      <c r="O184" s="17"/>
      <c r="P184" s="17"/>
      <c r="Q184" s="17"/>
      <c r="R184" s="17"/>
      <c r="S184" s="16"/>
      <c r="T184" s="18"/>
      <c r="U184" s="18"/>
      <c r="V184" s="19"/>
      <c r="W184" s="12"/>
    </row>
    <row r="185" spans="1:23" ht="16.5" customHeight="1">
      <c r="A185" s="14" t="s">
        <v>201</v>
      </c>
      <c r="B185" s="15">
        <v>0.1</v>
      </c>
      <c r="C185" s="16">
        <v>0</v>
      </c>
      <c r="D185" s="16">
        <v>0</v>
      </c>
      <c r="E185" s="16">
        <v>0</v>
      </c>
      <c r="F185" s="16">
        <v>0</v>
      </c>
      <c r="G185" s="16">
        <v>0.01</v>
      </c>
      <c r="H185" s="16">
        <v>0.01</v>
      </c>
      <c r="I185" s="8"/>
      <c r="J185" s="17"/>
      <c r="K185" s="17"/>
      <c r="L185" s="17"/>
      <c r="M185" s="17"/>
      <c r="N185" s="17"/>
      <c r="O185" s="17"/>
      <c r="P185" s="17"/>
      <c r="Q185" s="17"/>
      <c r="R185" s="17"/>
      <c r="S185" s="16"/>
      <c r="T185" s="18"/>
      <c r="U185" s="18"/>
      <c r="V185" s="19"/>
      <c r="W185" s="12"/>
    </row>
    <row r="186" spans="1:23" ht="16.5" customHeight="1">
      <c r="A186" s="14" t="s">
        <v>203</v>
      </c>
      <c r="B186" s="15">
        <v>0.1</v>
      </c>
      <c r="C186" s="16">
        <v>0</v>
      </c>
      <c r="D186" s="16">
        <v>0</v>
      </c>
      <c r="E186" s="16">
        <v>0</v>
      </c>
      <c r="F186" s="16">
        <v>0</v>
      </c>
      <c r="G186" s="16">
        <v>0.01</v>
      </c>
      <c r="H186" s="16">
        <v>0.01</v>
      </c>
      <c r="I186" s="8"/>
      <c r="J186" s="17"/>
      <c r="K186" s="17"/>
      <c r="L186" s="17"/>
      <c r="M186" s="17"/>
      <c r="N186" s="17"/>
      <c r="O186" s="17"/>
      <c r="P186" s="17"/>
      <c r="Q186" s="17"/>
      <c r="R186" s="17"/>
      <c r="S186" s="16"/>
      <c r="T186" s="18"/>
      <c r="U186" s="18"/>
      <c r="V186" s="19"/>
      <c r="W186" s="12"/>
    </row>
    <row r="187" spans="1:23" ht="16.5" customHeight="1">
      <c r="A187" s="14" t="s">
        <v>204</v>
      </c>
      <c r="B187" s="15">
        <v>0.1</v>
      </c>
      <c r="C187" s="16">
        <v>0</v>
      </c>
      <c r="D187" s="16">
        <v>0</v>
      </c>
      <c r="E187" s="16">
        <v>0</v>
      </c>
      <c r="F187" s="16">
        <v>0</v>
      </c>
      <c r="G187" s="16">
        <v>0.01</v>
      </c>
      <c r="H187" s="16">
        <v>0.01</v>
      </c>
      <c r="I187" s="8"/>
      <c r="J187" s="17"/>
      <c r="K187" s="17"/>
      <c r="L187" s="17"/>
      <c r="M187" s="17"/>
      <c r="N187" s="17"/>
      <c r="O187" s="17"/>
      <c r="P187" s="17"/>
      <c r="Q187" s="17"/>
      <c r="R187" s="17"/>
      <c r="S187" s="16"/>
      <c r="T187" s="18"/>
      <c r="U187" s="18"/>
      <c r="V187" s="19"/>
      <c r="W187" s="12"/>
    </row>
    <row r="188" spans="1:23" ht="16.5" customHeight="1">
      <c r="A188" s="14" t="s">
        <v>202</v>
      </c>
      <c r="B188" s="15">
        <v>0.1</v>
      </c>
      <c r="C188" s="16">
        <v>0</v>
      </c>
      <c r="D188" s="16">
        <v>0</v>
      </c>
      <c r="E188" s="16">
        <v>0</v>
      </c>
      <c r="F188" s="16">
        <v>0</v>
      </c>
      <c r="G188" s="16">
        <v>0.3</v>
      </c>
      <c r="H188" s="16">
        <v>0</v>
      </c>
      <c r="I188" s="8"/>
      <c r="J188" s="17"/>
      <c r="K188" s="17"/>
      <c r="L188" s="17"/>
      <c r="M188" s="17"/>
      <c r="N188" s="17"/>
      <c r="O188" s="17"/>
      <c r="P188" s="17"/>
      <c r="Q188" s="17"/>
      <c r="R188" s="17"/>
      <c r="S188" s="16"/>
      <c r="T188" s="18"/>
      <c r="U188" s="18"/>
      <c r="V188" s="19"/>
      <c r="W188" s="12"/>
    </row>
    <row r="189" spans="1:23" ht="16.5" customHeight="1">
      <c r="A189" s="14" t="s">
        <v>205</v>
      </c>
      <c r="B189" s="15">
        <v>0</v>
      </c>
      <c r="C189" s="16">
        <v>0</v>
      </c>
      <c r="D189" s="16">
        <v>0.5</v>
      </c>
      <c r="E189" s="16">
        <v>0</v>
      </c>
      <c r="F189" s="16">
        <v>0</v>
      </c>
      <c r="G189" s="16">
        <v>0</v>
      </c>
      <c r="H189" s="16">
        <v>0</v>
      </c>
      <c r="I189" s="8"/>
      <c r="J189" s="17"/>
      <c r="K189" s="17"/>
      <c r="L189" s="17"/>
      <c r="M189" s="17"/>
      <c r="N189" s="17"/>
      <c r="O189" s="17"/>
      <c r="P189" s="17"/>
      <c r="Q189" s="17"/>
      <c r="R189" s="17"/>
      <c r="S189" s="16"/>
      <c r="T189" s="18"/>
      <c r="U189" s="18"/>
      <c r="V189" s="19"/>
      <c r="W189" s="12"/>
    </row>
    <row r="190" spans="1:23" ht="16.5" customHeight="1">
      <c r="A190" s="14" t="s">
        <v>206</v>
      </c>
      <c r="B190" s="15">
        <v>0.1</v>
      </c>
      <c r="C190" s="16">
        <v>0</v>
      </c>
      <c r="D190" s="16">
        <v>0</v>
      </c>
      <c r="E190" s="16">
        <v>0</v>
      </c>
      <c r="F190" s="16">
        <v>0</v>
      </c>
      <c r="G190" s="16">
        <v>0.01</v>
      </c>
      <c r="H190" s="16">
        <v>0.03</v>
      </c>
      <c r="I190" s="8"/>
      <c r="J190" s="17"/>
      <c r="K190" s="17"/>
      <c r="L190" s="17"/>
      <c r="M190" s="17"/>
      <c r="N190" s="17"/>
      <c r="O190" s="17"/>
      <c r="P190" s="17"/>
      <c r="Q190" s="17"/>
      <c r="R190" s="17"/>
      <c r="S190" s="16"/>
      <c r="T190" s="18"/>
      <c r="U190" s="18"/>
      <c r="V190" s="19"/>
      <c r="W190" s="12"/>
    </row>
    <row r="191" spans="1:23" ht="16.5" customHeight="1">
      <c r="A191" s="14" t="s">
        <v>207</v>
      </c>
      <c r="B191" s="15">
        <v>0.1</v>
      </c>
      <c r="C191" s="16">
        <v>0</v>
      </c>
      <c r="D191" s="16">
        <v>0</v>
      </c>
      <c r="E191" s="16">
        <v>0</v>
      </c>
      <c r="F191" s="16">
        <v>0</v>
      </c>
      <c r="G191" s="16">
        <v>0.01</v>
      </c>
      <c r="H191" s="16">
        <v>0.03</v>
      </c>
      <c r="I191" s="8"/>
      <c r="J191" s="17"/>
      <c r="K191" s="17"/>
      <c r="L191" s="17"/>
      <c r="M191" s="17"/>
      <c r="N191" s="17"/>
      <c r="O191" s="17"/>
      <c r="P191" s="17"/>
      <c r="Q191" s="17"/>
      <c r="R191" s="17"/>
      <c r="S191" s="16"/>
      <c r="T191" s="18"/>
      <c r="U191" s="18"/>
      <c r="V191" s="19"/>
      <c r="W191" s="12"/>
    </row>
    <row r="192" spans="1:23" ht="16.5" customHeight="1">
      <c r="A192" s="14" t="s">
        <v>208</v>
      </c>
      <c r="B192" s="15">
        <v>0.1</v>
      </c>
      <c r="C192" s="16">
        <v>0</v>
      </c>
      <c r="D192" s="16">
        <v>0</v>
      </c>
      <c r="E192" s="16">
        <v>0</v>
      </c>
      <c r="F192" s="16">
        <v>0</v>
      </c>
      <c r="G192" s="16">
        <v>0.01</v>
      </c>
      <c r="H192" s="16">
        <v>0.03</v>
      </c>
      <c r="I192" s="8"/>
      <c r="J192" s="17"/>
      <c r="K192" s="17"/>
      <c r="L192" s="17"/>
      <c r="M192" s="17"/>
      <c r="N192" s="17"/>
      <c r="O192" s="17"/>
      <c r="P192" s="17"/>
      <c r="Q192" s="17"/>
      <c r="R192" s="17"/>
      <c r="S192" s="16"/>
      <c r="T192" s="18"/>
      <c r="U192" s="18"/>
      <c r="V192" s="19"/>
      <c r="W192" s="12"/>
    </row>
    <row r="193" spans="1:23" ht="16.5" customHeight="1">
      <c r="A193" s="14" t="s">
        <v>209</v>
      </c>
      <c r="B193" s="15">
        <v>7.5399999999999995E-2</v>
      </c>
      <c r="C193" s="16"/>
      <c r="D193" s="16"/>
      <c r="E193" s="16"/>
      <c r="F193" s="16"/>
      <c r="G193" s="16"/>
      <c r="H193" s="16"/>
      <c r="I193" s="8"/>
      <c r="J193" s="17"/>
      <c r="K193" s="17"/>
      <c r="L193" s="17"/>
      <c r="M193" s="17"/>
      <c r="N193" s="17"/>
      <c r="O193" s="17"/>
      <c r="P193" s="17"/>
      <c r="Q193" s="17"/>
      <c r="R193" s="17"/>
      <c r="S193" s="16"/>
      <c r="T193" s="18"/>
      <c r="U193" s="18"/>
      <c r="V193" s="19"/>
      <c r="W193" s="12"/>
    </row>
    <row r="194" spans="1:23" ht="16.5" customHeight="1">
      <c r="A194" s="14" t="s">
        <v>210</v>
      </c>
      <c r="B194" s="15">
        <v>7.22E-2</v>
      </c>
      <c r="C194" s="16">
        <v>0.44</v>
      </c>
      <c r="D194" s="16"/>
      <c r="E194" s="16"/>
      <c r="F194" s="16"/>
      <c r="G194" s="16"/>
      <c r="H194" s="16">
        <v>6.2899999999999998E-2</v>
      </c>
      <c r="I194" s="8"/>
      <c r="J194" s="17"/>
      <c r="K194" s="17"/>
      <c r="L194" s="17"/>
      <c r="M194" s="17"/>
      <c r="N194" s="17"/>
      <c r="O194" s="17"/>
      <c r="P194" s="17"/>
      <c r="Q194" s="17"/>
      <c r="R194" s="17"/>
      <c r="S194" s="16"/>
      <c r="T194" s="18"/>
      <c r="U194" s="18"/>
      <c r="V194" s="19"/>
      <c r="W194" s="12"/>
    </row>
    <row r="195" spans="1:23" ht="33.75" customHeight="1">
      <c r="A195" s="14" t="s">
        <v>211</v>
      </c>
      <c r="B195" s="15">
        <v>0.1</v>
      </c>
      <c r="C195" s="16">
        <v>0.2</v>
      </c>
      <c r="D195" s="16">
        <v>0.03</v>
      </c>
      <c r="E195" s="16">
        <v>0</v>
      </c>
      <c r="F195" s="16">
        <v>0</v>
      </c>
      <c r="G195" s="16">
        <v>0.01</v>
      </c>
      <c r="H195" s="16">
        <v>0.03</v>
      </c>
      <c r="I195" s="8"/>
      <c r="J195" s="17"/>
      <c r="K195" s="17"/>
      <c r="L195" s="17"/>
      <c r="M195" s="17"/>
      <c r="N195" s="17"/>
      <c r="O195" s="17"/>
      <c r="P195" s="17"/>
      <c r="Q195" s="17"/>
      <c r="R195" s="17"/>
      <c r="S195" s="16"/>
      <c r="T195" s="18"/>
      <c r="U195" s="18"/>
      <c r="V195" s="19"/>
      <c r="W195" s="12"/>
    </row>
    <row r="196" spans="1:23" ht="33.75" customHeight="1">
      <c r="A196" s="14" t="s">
        <v>212</v>
      </c>
      <c r="B196" s="15">
        <v>0.1</v>
      </c>
      <c r="C196" s="16">
        <v>0.2</v>
      </c>
      <c r="D196" s="16">
        <v>0.03</v>
      </c>
      <c r="E196" s="16">
        <v>0</v>
      </c>
      <c r="F196" s="16">
        <v>0</v>
      </c>
      <c r="G196" s="16">
        <v>0.01</v>
      </c>
      <c r="H196" s="16">
        <v>0.03</v>
      </c>
      <c r="I196" s="8"/>
      <c r="J196" s="17"/>
      <c r="K196" s="17"/>
      <c r="L196" s="17"/>
      <c r="M196" s="17"/>
      <c r="N196" s="17"/>
      <c r="O196" s="17"/>
      <c r="P196" s="17"/>
      <c r="Q196" s="17"/>
      <c r="R196" s="17"/>
      <c r="S196" s="16"/>
      <c r="T196" s="18"/>
      <c r="U196" s="18"/>
      <c r="V196" s="19"/>
      <c r="W196" s="12"/>
    </row>
    <row r="197" spans="1:23" ht="33.75" customHeight="1">
      <c r="A197" s="14" t="s">
        <v>213</v>
      </c>
      <c r="B197" s="15">
        <v>0.1</v>
      </c>
      <c r="C197" s="16">
        <v>0.2</v>
      </c>
      <c r="D197" s="16">
        <v>3.5000000000000003E-2</v>
      </c>
      <c r="E197" s="16">
        <v>0</v>
      </c>
      <c r="F197" s="16">
        <v>0</v>
      </c>
      <c r="G197" s="16">
        <v>0.03</v>
      </c>
      <c r="H197" s="16">
        <v>0.05</v>
      </c>
      <c r="I197" s="8"/>
      <c r="J197" s="17"/>
      <c r="K197" s="17"/>
      <c r="L197" s="17"/>
      <c r="M197" s="17"/>
      <c r="N197" s="17"/>
      <c r="O197" s="17"/>
      <c r="P197" s="17"/>
      <c r="Q197" s="17"/>
      <c r="R197" s="17"/>
      <c r="S197" s="16"/>
      <c r="T197" s="18"/>
      <c r="U197" s="18"/>
      <c r="V197" s="19"/>
      <c r="W197" s="12"/>
    </row>
    <row r="198" spans="1:23" ht="16.5" customHeight="1">
      <c r="A198" s="14" t="s">
        <v>214</v>
      </c>
      <c r="B198" s="15"/>
      <c r="C198" s="16"/>
      <c r="D198" s="16"/>
      <c r="E198" s="16"/>
      <c r="F198" s="16"/>
      <c r="G198" s="16"/>
      <c r="H198" s="16"/>
      <c r="I198" s="8"/>
      <c r="J198" s="17"/>
      <c r="K198" s="17"/>
      <c r="L198" s="17"/>
      <c r="M198" s="17"/>
      <c r="N198" s="17"/>
      <c r="O198" s="17"/>
      <c r="P198" s="17"/>
      <c r="Q198" s="17"/>
      <c r="R198" s="17"/>
      <c r="S198" s="16"/>
      <c r="T198" s="18"/>
      <c r="U198" s="18"/>
      <c r="V198" s="19"/>
      <c r="W198" s="12"/>
    </row>
    <row r="199" spans="1:23" ht="16.5" customHeight="1">
      <c r="A199" s="14" t="s">
        <v>215</v>
      </c>
      <c r="B199" s="15"/>
      <c r="C199" s="16"/>
      <c r="D199" s="16"/>
      <c r="E199" s="16"/>
      <c r="F199" s="16"/>
      <c r="G199" s="16"/>
      <c r="H199" s="16"/>
      <c r="I199" s="8"/>
      <c r="J199" s="17"/>
      <c r="K199" s="17"/>
      <c r="L199" s="17"/>
      <c r="M199" s="17"/>
      <c r="N199" s="17"/>
      <c r="O199" s="17"/>
      <c r="P199" s="17"/>
      <c r="Q199" s="17"/>
      <c r="R199" s="17"/>
      <c r="S199" s="16"/>
      <c r="T199" s="18"/>
      <c r="U199" s="18"/>
      <c r="V199" s="19"/>
      <c r="W199" s="12"/>
    </row>
    <row r="200" spans="1:23" ht="16.5" customHeight="1">
      <c r="A200" s="14" t="s">
        <v>216</v>
      </c>
      <c r="B200" s="15">
        <v>0.1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8"/>
      <c r="J200" s="17"/>
      <c r="K200" s="17"/>
      <c r="L200" s="17"/>
      <c r="M200" s="17"/>
      <c r="N200" s="17"/>
      <c r="O200" s="17"/>
      <c r="P200" s="17"/>
      <c r="Q200" s="17"/>
      <c r="R200" s="17"/>
      <c r="S200" s="16"/>
      <c r="T200" s="18"/>
      <c r="U200" s="18"/>
      <c r="V200" s="19"/>
      <c r="W200" s="12"/>
    </row>
    <row r="201" spans="1:23" ht="16.5" customHeight="1">
      <c r="A201" s="14" t="s">
        <v>217</v>
      </c>
      <c r="B201" s="15">
        <v>0.1</v>
      </c>
      <c r="C201" s="16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8"/>
      <c r="J201" s="17"/>
      <c r="K201" s="17"/>
      <c r="L201" s="17"/>
      <c r="M201" s="17"/>
      <c r="N201" s="17"/>
      <c r="O201" s="17"/>
      <c r="P201" s="17"/>
      <c r="Q201" s="17"/>
      <c r="R201" s="17"/>
      <c r="S201" s="16"/>
      <c r="T201" s="18"/>
      <c r="U201" s="18"/>
      <c r="V201" s="19"/>
      <c r="W201" s="12"/>
    </row>
    <row r="202" spans="1:23" ht="16.5" customHeight="1">
      <c r="A202" s="14" t="s">
        <v>218</v>
      </c>
      <c r="B202" s="15">
        <v>0.1</v>
      </c>
      <c r="C202" s="16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8"/>
      <c r="J202" s="17"/>
      <c r="K202" s="17"/>
      <c r="L202" s="17"/>
      <c r="M202" s="17"/>
      <c r="N202" s="17"/>
      <c r="O202" s="17"/>
      <c r="P202" s="17"/>
      <c r="Q202" s="17"/>
      <c r="R202" s="17"/>
      <c r="S202" s="16"/>
      <c r="T202" s="18"/>
      <c r="U202" s="18"/>
      <c r="V202" s="19"/>
      <c r="W202" s="12"/>
    </row>
    <row r="203" spans="1:23" ht="16.5" customHeight="1">
      <c r="A203" s="14" t="s">
        <v>219</v>
      </c>
      <c r="B203" s="15">
        <v>0.1</v>
      </c>
      <c r="C203" s="16">
        <v>0</v>
      </c>
      <c r="D203" s="16">
        <v>0</v>
      </c>
      <c r="E203" s="16">
        <v>0</v>
      </c>
      <c r="F203" s="16">
        <v>0</v>
      </c>
      <c r="G203" s="16">
        <v>0.03</v>
      </c>
      <c r="H203" s="16">
        <v>0.05</v>
      </c>
      <c r="I203" s="8"/>
      <c r="J203" s="17"/>
      <c r="K203" s="17"/>
      <c r="L203" s="17"/>
      <c r="M203" s="17"/>
      <c r="N203" s="17"/>
      <c r="O203" s="17"/>
      <c r="P203" s="17"/>
      <c r="Q203" s="17"/>
      <c r="R203" s="17"/>
      <c r="S203" s="16"/>
      <c r="T203" s="18"/>
      <c r="U203" s="18"/>
      <c r="V203" s="19"/>
      <c r="W203" s="12"/>
    </row>
    <row r="204" spans="1:23" ht="16.5" customHeight="1">
      <c r="A204" s="14" t="s">
        <v>220</v>
      </c>
      <c r="B204" s="15">
        <v>0.1</v>
      </c>
      <c r="C204" s="16">
        <v>0</v>
      </c>
      <c r="D204" s="16">
        <v>0</v>
      </c>
      <c r="E204" s="16">
        <v>0</v>
      </c>
      <c r="F204" s="16">
        <v>0</v>
      </c>
      <c r="G204" s="16">
        <v>0.03</v>
      </c>
      <c r="H204" s="16">
        <v>0.05</v>
      </c>
      <c r="I204" s="8"/>
      <c r="J204" s="17"/>
      <c r="K204" s="17"/>
      <c r="L204" s="17"/>
      <c r="M204" s="17"/>
      <c r="N204" s="17"/>
      <c r="O204" s="17"/>
      <c r="P204" s="17"/>
      <c r="Q204" s="17"/>
      <c r="R204" s="17"/>
      <c r="S204" s="16"/>
      <c r="T204" s="18"/>
      <c r="U204" s="18"/>
      <c r="V204" s="19"/>
      <c r="W204" s="12"/>
    </row>
    <row r="205" spans="1:23" ht="16.5" customHeight="1">
      <c r="A205" s="14" t="s">
        <v>221</v>
      </c>
      <c r="B205" s="15">
        <v>0.1</v>
      </c>
      <c r="C205" s="16">
        <v>0</v>
      </c>
      <c r="D205" s="16">
        <v>0</v>
      </c>
      <c r="E205" s="16">
        <v>0</v>
      </c>
      <c r="F205" s="16">
        <v>0</v>
      </c>
      <c r="G205" s="16">
        <v>0.03</v>
      </c>
      <c r="H205" s="16">
        <v>0.05</v>
      </c>
      <c r="I205" s="8"/>
      <c r="J205" s="17"/>
      <c r="K205" s="17"/>
      <c r="L205" s="17"/>
      <c r="M205" s="17"/>
      <c r="N205" s="17"/>
      <c r="O205" s="17"/>
      <c r="P205" s="17"/>
      <c r="Q205" s="17"/>
      <c r="R205" s="17"/>
      <c r="S205" s="16"/>
      <c r="T205" s="18"/>
      <c r="U205" s="18"/>
      <c r="V205" s="19"/>
      <c r="W205" s="12"/>
    </row>
    <row r="206" spans="1:23" ht="16.5" customHeight="1">
      <c r="A206" s="14" t="s">
        <v>222</v>
      </c>
      <c r="B206" s="15">
        <v>0.1</v>
      </c>
      <c r="C206" s="16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0.05</v>
      </c>
      <c r="I206" s="8"/>
      <c r="J206" s="17"/>
      <c r="K206" s="17"/>
      <c r="L206" s="17"/>
      <c r="M206" s="17"/>
      <c r="N206" s="17"/>
      <c r="O206" s="17"/>
      <c r="P206" s="17"/>
      <c r="Q206" s="17"/>
      <c r="R206" s="17"/>
      <c r="S206" s="16"/>
      <c r="T206" s="18"/>
      <c r="U206" s="18"/>
      <c r="V206" s="19"/>
      <c r="W206" s="12"/>
    </row>
    <row r="207" spans="1:23" ht="16.5" customHeight="1">
      <c r="A207" s="14" t="s">
        <v>224</v>
      </c>
      <c r="B207" s="15">
        <v>0.1</v>
      </c>
      <c r="C207" s="16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0.05</v>
      </c>
      <c r="I207" s="8"/>
      <c r="J207" s="17"/>
      <c r="K207" s="17"/>
      <c r="L207" s="17"/>
      <c r="M207" s="17"/>
      <c r="N207" s="17"/>
      <c r="O207" s="17"/>
      <c r="P207" s="17"/>
      <c r="Q207" s="17"/>
      <c r="R207" s="17"/>
      <c r="S207" s="16"/>
      <c r="T207" s="18"/>
      <c r="U207" s="18"/>
      <c r="V207" s="19"/>
      <c r="W207" s="12"/>
    </row>
    <row r="208" spans="1:23" ht="16.5" customHeight="1">
      <c r="A208" s="14" t="s">
        <v>223</v>
      </c>
      <c r="B208" s="15">
        <v>0.1</v>
      </c>
      <c r="C208" s="16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0.05</v>
      </c>
      <c r="I208" s="8"/>
      <c r="J208" s="17"/>
      <c r="K208" s="17"/>
      <c r="L208" s="17"/>
      <c r="M208" s="17"/>
      <c r="N208" s="17"/>
      <c r="O208" s="17"/>
      <c r="P208" s="17"/>
      <c r="Q208" s="17"/>
      <c r="R208" s="17"/>
      <c r="S208" s="16"/>
      <c r="T208" s="18"/>
      <c r="U208" s="18"/>
      <c r="V208" s="19"/>
      <c r="W208" s="12"/>
    </row>
    <row r="209" spans="1:23" ht="16.5" customHeight="1">
      <c r="A209" s="14" t="s">
        <v>225</v>
      </c>
      <c r="B209" s="15">
        <v>0.1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  <c r="H209" s="16">
        <v>0.05</v>
      </c>
      <c r="I209" s="8"/>
      <c r="J209" s="17"/>
      <c r="K209" s="17"/>
      <c r="L209" s="17"/>
      <c r="M209" s="17"/>
      <c r="N209" s="17"/>
      <c r="O209" s="17"/>
      <c r="P209" s="17"/>
      <c r="Q209" s="17"/>
      <c r="R209" s="17"/>
      <c r="S209" s="16"/>
      <c r="T209" s="18"/>
      <c r="U209" s="18"/>
      <c r="V209" s="19"/>
      <c r="W209" s="12"/>
    </row>
    <row r="210" spans="1:23" ht="16.5" customHeight="1">
      <c r="A210" s="14" t="s">
        <v>226</v>
      </c>
      <c r="B210" s="15">
        <v>0.09</v>
      </c>
      <c r="C210" s="16">
        <v>0.16</v>
      </c>
      <c r="D210" s="16">
        <v>0.35</v>
      </c>
      <c r="E210" s="16">
        <v>5.0000000000000001E-4</v>
      </c>
      <c r="F210" s="16">
        <v>4.0000000000000001E-3</v>
      </c>
      <c r="G210" s="16">
        <v>0.17</v>
      </c>
      <c r="H210" s="16">
        <v>0.05</v>
      </c>
      <c r="I210" s="8"/>
      <c r="J210" s="17"/>
      <c r="K210" s="17"/>
      <c r="L210" s="17"/>
      <c r="M210" s="17"/>
      <c r="N210" s="17"/>
      <c r="O210" s="17"/>
      <c r="P210" s="17"/>
      <c r="Q210" s="17"/>
      <c r="R210" s="17"/>
      <c r="S210" s="16"/>
      <c r="T210" s="18"/>
      <c r="U210" s="18"/>
      <c r="V210" s="19"/>
      <c r="W210" s="12"/>
    </row>
    <row r="211" spans="1:23" ht="16.5" customHeight="1">
      <c r="A211" s="14" t="s">
        <v>228</v>
      </c>
      <c r="B211" s="15"/>
      <c r="C211" s="16"/>
      <c r="D211" s="16"/>
      <c r="E211" s="16"/>
      <c r="F211" s="16"/>
      <c r="G211" s="16"/>
      <c r="H211" s="16"/>
      <c r="I211" s="8"/>
      <c r="J211" s="17"/>
      <c r="K211" s="17"/>
      <c r="L211" s="17"/>
      <c r="M211" s="17"/>
      <c r="N211" s="17"/>
      <c r="O211" s="17"/>
      <c r="P211" s="17"/>
      <c r="Q211" s="17"/>
      <c r="R211" s="17"/>
      <c r="S211" s="16"/>
      <c r="T211" s="18"/>
      <c r="U211" s="18"/>
      <c r="V211" s="19"/>
      <c r="W211" s="12"/>
    </row>
    <row r="212" spans="1:23" ht="16.5" customHeight="1">
      <c r="A212" s="14" t="s">
        <v>229</v>
      </c>
      <c r="B212" s="15"/>
      <c r="C212" s="16"/>
      <c r="D212" s="16"/>
      <c r="E212" s="16"/>
      <c r="F212" s="16"/>
      <c r="G212" s="16"/>
      <c r="H212" s="16"/>
      <c r="I212" s="8"/>
      <c r="J212" s="17"/>
      <c r="K212" s="17"/>
      <c r="L212" s="17"/>
      <c r="M212" s="17"/>
      <c r="N212" s="17"/>
      <c r="O212" s="17"/>
      <c r="P212" s="17"/>
      <c r="Q212" s="17"/>
      <c r="R212" s="17"/>
      <c r="S212" s="16"/>
      <c r="T212" s="18"/>
      <c r="U212" s="18"/>
      <c r="V212" s="19"/>
      <c r="W212" s="12"/>
    </row>
    <row r="213" spans="1:23" ht="16.5" customHeight="1">
      <c r="A213" s="14" t="s">
        <v>230</v>
      </c>
      <c r="B213" s="15">
        <v>0.09</v>
      </c>
      <c r="C213" s="16">
        <v>0.16</v>
      </c>
      <c r="D213" s="16">
        <v>0.35</v>
      </c>
      <c r="E213" s="16">
        <v>5.0000000000000001E-4</v>
      </c>
      <c r="F213" s="16">
        <v>4.0000000000000001E-3</v>
      </c>
      <c r="G213" s="16">
        <v>0.17</v>
      </c>
      <c r="H213" s="16">
        <v>0.05</v>
      </c>
      <c r="I213" s="8"/>
      <c r="J213" s="17"/>
      <c r="K213" s="17"/>
      <c r="L213" s="17"/>
      <c r="M213" s="17"/>
      <c r="N213" s="17"/>
      <c r="O213" s="17"/>
      <c r="P213" s="17"/>
      <c r="Q213" s="17"/>
      <c r="R213" s="17"/>
      <c r="S213" s="16"/>
      <c r="T213" s="18"/>
      <c r="U213" s="18"/>
      <c r="V213" s="19"/>
      <c r="W213" s="12"/>
    </row>
    <row r="214" spans="1:23" ht="16.5" customHeight="1">
      <c r="A214" s="14" t="s">
        <v>231</v>
      </c>
      <c r="B214" s="15">
        <v>0.09</v>
      </c>
      <c r="C214" s="16">
        <v>0.16</v>
      </c>
      <c r="D214" s="16">
        <v>0.35</v>
      </c>
      <c r="E214" s="16">
        <v>5.0000000000000001E-4</v>
      </c>
      <c r="F214" s="16">
        <v>4.0000000000000001E-3</v>
      </c>
      <c r="G214" s="16">
        <v>0.17</v>
      </c>
      <c r="H214" s="16">
        <v>0.05</v>
      </c>
      <c r="I214" s="8"/>
      <c r="J214" s="17"/>
      <c r="K214" s="17"/>
      <c r="L214" s="17"/>
      <c r="M214" s="17"/>
      <c r="N214" s="17"/>
      <c r="O214" s="17"/>
      <c r="P214" s="17"/>
      <c r="Q214" s="17"/>
      <c r="R214" s="17"/>
      <c r="S214" s="16"/>
      <c r="T214" s="18"/>
      <c r="U214" s="18"/>
      <c r="V214" s="19"/>
      <c r="W214" s="12"/>
    </row>
    <row r="215" spans="1:23" ht="16.5" customHeight="1">
      <c r="A215" s="14" t="s">
        <v>227</v>
      </c>
      <c r="B215" s="15">
        <v>0.09</v>
      </c>
      <c r="C215" s="16">
        <v>0.16</v>
      </c>
      <c r="D215" s="16">
        <v>0.35</v>
      </c>
      <c r="E215" s="16">
        <v>5.0000000000000001E-4</v>
      </c>
      <c r="F215" s="16">
        <v>4.0000000000000001E-3</v>
      </c>
      <c r="G215" s="16">
        <v>0.17</v>
      </c>
      <c r="H215" s="16">
        <v>0.05</v>
      </c>
      <c r="I215" s="8"/>
      <c r="J215" s="17"/>
      <c r="K215" s="17"/>
      <c r="L215" s="17"/>
      <c r="M215" s="17"/>
      <c r="N215" s="17"/>
      <c r="O215" s="17"/>
      <c r="P215" s="17"/>
      <c r="Q215" s="17"/>
      <c r="R215" s="17"/>
      <c r="S215" s="16"/>
      <c r="T215" s="18"/>
      <c r="U215" s="18"/>
      <c r="V215" s="19"/>
      <c r="W215" s="12"/>
    </row>
    <row r="216" spans="1:23" ht="16.5" customHeight="1">
      <c r="A216" s="14" t="s">
        <v>232</v>
      </c>
      <c r="B216" s="15">
        <v>0.09</v>
      </c>
      <c r="C216" s="16">
        <v>0.16</v>
      </c>
      <c r="D216" s="16">
        <v>0.35</v>
      </c>
      <c r="E216" s="16">
        <v>5.0000000000000001E-4</v>
      </c>
      <c r="F216" s="16">
        <v>4.0000000000000001E-3</v>
      </c>
      <c r="G216" s="16">
        <v>0.17</v>
      </c>
      <c r="H216" s="16">
        <v>0.05</v>
      </c>
      <c r="I216" s="8"/>
      <c r="J216" s="17"/>
      <c r="K216" s="17"/>
      <c r="L216" s="17"/>
      <c r="M216" s="17"/>
      <c r="N216" s="17"/>
      <c r="O216" s="17"/>
      <c r="P216" s="17"/>
      <c r="Q216" s="17"/>
      <c r="R216" s="17"/>
      <c r="S216" s="16"/>
      <c r="T216" s="18"/>
      <c r="U216" s="18"/>
      <c r="V216" s="19"/>
      <c r="W216" s="12"/>
    </row>
    <row r="217" spans="1:23" ht="16.5" customHeight="1">
      <c r="A217" s="14" t="s">
        <v>229</v>
      </c>
      <c r="B217" s="15"/>
      <c r="C217" s="16"/>
      <c r="D217" s="16"/>
      <c r="E217" s="16"/>
      <c r="F217" s="16"/>
      <c r="G217" s="16"/>
      <c r="H217" s="16"/>
      <c r="I217" s="8"/>
      <c r="J217" s="17"/>
      <c r="K217" s="17"/>
      <c r="L217" s="17"/>
      <c r="M217" s="17"/>
      <c r="N217" s="17"/>
      <c r="O217" s="17"/>
      <c r="P217" s="17"/>
      <c r="Q217" s="17"/>
      <c r="R217" s="17"/>
      <c r="S217" s="16"/>
      <c r="T217" s="18"/>
      <c r="U217" s="18"/>
      <c r="V217" s="19"/>
      <c r="W217" s="12"/>
    </row>
    <row r="218" spans="1:23" ht="16.5" customHeight="1">
      <c r="A218" s="14" t="s">
        <v>233</v>
      </c>
      <c r="B218" s="15">
        <v>0.1</v>
      </c>
      <c r="C218" s="16"/>
      <c r="D218" s="16"/>
      <c r="E218" s="16"/>
      <c r="F218" s="16"/>
      <c r="G218" s="16"/>
      <c r="H218" s="16"/>
      <c r="I218" s="8"/>
      <c r="J218" s="17"/>
      <c r="K218" s="17"/>
      <c r="L218" s="17"/>
      <c r="M218" s="17"/>
      <c r="N218" s="17"/>
      <c r="O218" s="17"/>
      <c r="P218" s="17"/>
      <c r="Q218" s="17"/>
      <c r="R218" s="17"/>
      <c r="S218" s="16"/>
      <c r="T218" s="18"/>
      <c r="U218" s="18"/>
      <c r="V218" s="19"/>
      <c r="W218" s="12"/>
    </row>
    <row r="219" spans="1:23" ht="16.5" customHeight="1">
      <c r="A219" s="14" t="s">
        <v>234</v>
      </c>
      <c r="B219" s="15">
        <v>0.1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8"/>
      <c r="J219" s="17"/>
      <c r="K219" s="17"/>
      <c r="L219" s="17"/>
      <c r="M219" s="17"/>
      <c r="N219" s="17"/>
      <c r="O219" s="17"/>
      <c r="P219" s="17"/>
      <c r="Q219" s="17"/>
      <c r="R219" s="17"/>
      <c r="S219" s="16"/>
      <c r="T219" s="18"/>
      <c r="U219" s="18"/>
      <c r="V219" s="19"/>
      <c r="W219" s="12"/>
    </row>
    <row r="220" spans="1:23" ht="16.5" customHeight="1">
      <c r="A220" s="14" t="s">
        <v>235</v>
      </c>
      <c r="B220" s="15">
        <v>0.1</v>
      </c>
      <c r="C220" s="16">
        <v>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8"/>
      <c r="J220" s="17"/>
      <c r="K220" s="17"/>
      <c r="L220" s="17"/>
      <c r="M220" s="17"/>
      <c r="N220" s="17"/>
      <c r="O220" s="17"/>
      <c r="P220" s="17"/>
      <c r="Q220" s="17"/>
      <c r="R220" s="17"/>
      <c r="S220" s="16"/>
      <c r="T220" s="18"/>
      <c r="U220" s="18"/>
      <c r="V220" s="19"/>
      <c r="W220" s="12"/>
    </row>
    <row r="221" spans="1:23" ht="16.5" customHeight="1">
      <c r="A221" s="14" t="s">
        <v>237</v>
      </c>
      <c r="B221" s="15">
        <v>0.1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8"/>
      <c r="J221" s="17"/>
      <c r="K221" s="17"/>
      <c r="L221" s="17"/>
      <c r="M221" s="17"/>
      <c r="N221" s="17"/>
      <c r="O221" s="17"/>
      <c r="P221" s="17"/>
      <c r="Q221" s="17"/>
      <c r="R221" s="17"/>
      <c r="S221" s="16"/>
      <c r="T221" s="18"/>
      <c r="U221" s="18"/>
      <c r="V221" s="19"/>
      <c r="W221" s="12"/>
    </row>
    <row r="222" spans="1:23" ht="16.5" customHeight="1">
      <c r="A222" s="14" t="s">
        <v>236</v>
      </c>
      <c r="B222" s="15">
        <v>0.1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8"/>
      <c r="J222" s="17"/>
      <c r="K222" s="17"/>
      <c r="L222" s="17"/>
      <c r="M222" s="17"/>
      <c r="N222" s="17"/>
      <c r="O222" s="17"/>
      <c r="P222" s="17"/>
      <c r="Q222" s="17"/>
      <c r="R222" s="17"/>
      <c r="S222" s="16"/>
      <c r="T222" s="18"/>
      <c r="U222" s="18"/>
      <c r="V222" s="19"/>
      <c r="W222" s="12"/>
    </row>
    <row r="223" spans="1:23" ht="16.5" customHeight="1">
      <c r="A223" s="14" t="s">
        <v>238</v>
      </c>
      <c r="B223" s="15">
        <v>0.1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8"/>
      <c r="J223" s="17"/>
      <c r="K223" s="17"/>
      <c r="L223" s="17"/>
      <c r="M223" s="17"/>
      <c r="N223" s="17"/>
      <c r="O223" s="17"/>
      <c r="P223" s="17"/>
      <c r="Q223" s="17"/>
      <c r="R223" s="17"/>
      <c r="S223" s="16"/>
      <c r="T223" s="18"/>
      <c r="U223" s="18"/>
      <c r="V223" s="19"/>
      <c r="W223" s="12"/>
    </row>
    <row r="224" spans="1:23" ht="16.5" customHeight="1">
      <c r="A224" s="14" t="s">
        <v>239</v>
      </c>
      <c r="B224" s="15">
        <v>0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8"/>
      <c r="J224" s="17"/>
      <c r="K224" s="17"/>
      <c r="L224" s="17"/>
      <c r="M224" s="17"/>
      <c r="N224" s="17"/>
      <c r="O224" s="17"/>
      <c r="P224" s="17"/>
      <c r="Q224" s="17"/>
      <c r="R224" s="17"/>
      <c r="S224" s="16"/>
      <c r="T224" s="18"/>
      <c r="U224" s="18"/>
      <c r="V224" s="19"/>
      <c r="W224" s="12"/>
    </row>
    <row r="225" spans="1:23" ht="16.5" customHeight="1">
      <c r="A225" s="14" t="s">
        <v>240</v>
      </c>
      <c r="B225" s="15">
        <v>0.1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8"/>
      <c r="J225" s="17"/>
      <c r="K225" s="17"/>
      <c r="L225" s="17"/>
      <c r="M225" s="17"/>
      <c r="N225" s="17"/>
      <c r="O225" s="17"/>
      <c r="P225" s="17"/>
      <c r="Q225" s="17"/>
      <c r="R225" s="17"/>
      <c r="S225" s="16"/>
      <c r="T225" s="18"/>
      <c r="U225" s="18"/>
      <c r="V225" s="19"/>
      <c r="W225" s="12"/>
    </row>
    <row r="226" spans="1:23" ht="16.5" customHeight="1">
      <c r="A226" s="14" t="s">
        <v>241</v>
      </c>
      <c r="B226" s="15">
        <v>0.1</v>
      </c>
      <c r="C226" s="16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8"/>
      <c r="J226" s="17"/>
      <c r="K226" s="17"/>
      <c r="L226" s="17"/>
      <c r="M226" s="17"/>
      <c r="N226" s="17"/>
      <c r="O226" s="17"/>
      <c r="P226" s="17"/>
      <c r="Q226" s="17"/>
      <c r="R226" s="17"/>
      <c r="S226" s="16"/>
      <c r="T226" s="18"/>
      <c r="U226" s="18"/>
      <c r="V226" s="19"/>
      <c r="W226" s="12"/>
    </row>
    <row r="227" spans="1:23" ht="16.5" customHeight="1">
      <c r="A227" s="14" t="s">
        <v>242</v>
      </c>
      <c r="B227" s="15">
        <v>0.1</v>
      </c>
      <c r="C227" s="16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8"/>
      <c r="J227" s="17"/>
      <c r="K227" s="17"/>
      <c r="L227" s="17"/>
      <c r="M227" s="17"/>
      <c r="N227" s="17"/>
      <c r="O227" s="17"/>
      <c r="P227" s="17"/>
      <c r="Q227" s="17"/>
      <c r="R227" s="17"/>
      <c r="S227" s="16"/>
      <c r="T227" s="18"/>
      <c r="U227" s="18"/>
      <c r="V227" s="19"/>
      <c r="W227" s="12"/>
    </row>
    <row r="228" spans="1:23" ht="16.5" customHeight="1">
      <c r="A228" s="14" t="s">
        <v>243</v>
      </c>
      <c r="B228" s="15">
        <v>0.1</v>
      </c>
      <c r="C228" s="16">
        <v>0.75</v>
      </c>
      <c r="D228" s="16">
        <v>0</v>
      </c>
      <c r="E228" s="16">
        <v>0</v>
      </c>
      <c r="F228" s="16">
        <v>0</v>
      </c>
      <c r="G228" s="16">
        <v>0</v>
      </c>
      <c r="H228" s="16">
        <v>0.02</v>
      </c>
      <c r="I228" s="8"/>
      <c r="J228" s="17"/>
      <c r="K228" s="17"/>
      <c r="L228" s="17"/>
      <c r="M228" s="17"/>
      <c r="N228" s="17"/>
      <c r="O228" s="17"/>
      <c r="P228" s="17"/>
      <c r="Q228" s="17"/>
      <c r="R228" s="17"/>
      <c r="S228" s="16"/>
      <c r="T228" s="18"/>
      <c r="U228" s="18"/>
      <c r="V228" s="19"/>
      <c r="W228" s="12"/>
    </row>
    <row r="229" spans="1:23" ht="16.5" customHeight="1">
      <c r="A229" s="14" t="s">
        <v>245</v>
      </c>
      <c r="B229" s="15">
        <v>0.1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8"/>
      <c r="J229" s="17"/>
      <c r="K229" s="17"/>
      <c r="L229" s="17"/>
      <c r="M229" s="17"/>
      <c r="N229" s="17"/>
      <c r="O229" s="17"/>
      <c r="P229" s="17"/>
      <c r="Q229" s="17"/>
      <c r="R229" s="17"/>
      <c r="S229" s="16"/>
      <c r="T229" s="18"/>
      <c r="U229" s="18"/>
      <c r="V229" s="19"/>
      <c r="W229" s="12"/>
    </row>
    <row r="230" spans="1:23" ht="16.5" customHeight="1">
      <c r="A230" s="14" t="s">
        <v>246</v>
      </c>
      <c r="B230" s="15">
        <v>0.1</v>
      </c>
      <c r="C230" s="16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8"/>
      <c r="J230" s="17"/>
      <c r="K230" s="17"/>
      <c r="L230" s="17"/>
      <c r="M230" s="17"/>
      <c r="N230" s="17"/>
      <c r="O230" s="17"/>
      <c r="P230" s="17"/>
      <c r="Q230" s="17"/>
      <c r="R230" s="17"/>
      <c r="S230" s="16"/>
      <c r="T230" s="18"/>
      <c r="U230" s="18"/>
      <c r="V230" s="19"/>
      <c r="W230" s="12"/>
    </row>
    <row r="231" spans="1:23" ht="16.5" customHeight="1">
      <c r="A231" s="14" t="s">
        <v>247</v>
      </c>
      <c r="B231" s="15">
        <v>0.1</v>
      </c>
      <c r="C231" s="16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8"/>
      <c r="J231" s="17"/>
      <c r="K231" s="17"/>
      <c r="L231" s="17"/>
      <c r="M231" s="17"/>
      <c r="N231" s="17"/>
      <c r="O231" s="17"/>
      <c r="P231" s="17"/>
      <c r="Q231" s="17"/>
      <c r="R231" s="17"/>
      <c r="S231" s="16"/>
      <c r="T231" s="18"/>
      <c r="U231" s="18"/>
      <c r="V231" s="19"/>
      <c r="W231" s="12"/>
    </row>
    <row r="232" spans="1:23" ht="16.5" customHeight="1">
      <c r="A232" s="14" t="s">
        <v>248</v>
      </c>
      <c r="B232" s="15">
        <v>0.1</v>
      </c>
      <c r="C232" s="16">
        <v>0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8"/>
      <c r="J232" s="17"/>
      <c r="K232" s="17"/>
      <c r="L232" s="17"/>
      <c r="M232" s="17"/>
      <c r="N232" s="17"/>
      <c r="O232" s="17"/>
      <c r="P232" s="17"/>
      <c r="Q232" s="17"/>
      <c r="R232" s="17"/>
      <c r="S232" s="16"/>
      <c r="T232" s="18"/>
      <c r="U232" s="18"/>
      <c r="V232" s="19"/>
      <c r="W232" s="12"/>
    </row>
    <row r="233" spans="1:23" ht="16.5" customHeight="1">
      <c r="A233" s="14" t="s">
        <v>249</v>
      </c>
      <c r="B233" s="15">
        <v>0.1</v>
      </c>
      <c r="C233" s="16">
        <v>0</v>
      </c>
      <c r="D233" s="16">
        <v>0</v>
      </c>
      <c r="E233" s="16">
        <v>0</v>
      </c>
      <c r="F233" s="16">
        <v>0</v>
      </c>
      <c r="G233" s="16">
        <v>0</v>
      </c>
      <c r="H233" s="16">
        <v>0</v>
      </c>
      <c r="I233" s="8"/>
      <c r="J233" s="17"/>
      <c r="K233" s="17"/>
      <c r="L233" s="17"/>
      <c r="M233" s="17"/>
      <c r="N233" s="17"/>
      <c r="O233" s="17"/>
      <c r="P233" s="17"/>
      <c r="Q233" s="17"/>
      <c r="R233" s="17"/>
      <c r="S233" s="16"/>
      <c r="T233" s="18"/>
      <c r="U233" s="18"/>
      <c r="V233" s="19"/>
      <c r="W233" s="12"/>
    </row>
    <row r="234" spans="1:23" ht="16.5" customHeight="1">
      <c r="A234" s="14" t="s">
        <v>250</v>
      </c>
      <c r="B234" s="15">
        <v>0.1</v>
      </c>
      <c r="C234" s="16">
        <v>0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8"/>
      <c r="J234" s="17"/>
      <c r="K234" s="17"/>
      <c r="L234" s="17"/>
      <c r="M234" s="17"/>
      <c r="N234" s="17"/>
      <c r="O234" s="17"/>
      <c r="P234" s="17"/>
      <c r="Q234" s="17"/>
      <c r="R234" s="17"/>
      <c r="S234" s="16"/>
      <c r="T234" s="18"/>
      <c r="U234" s="18"/>
      <c r="V234" s="19"/>
      <c r="W234" s="12"/>
    </row>
    <row r="235" spans="1:23" ht="16.5" customHeight="1">
      <c r="A235" s="14" t="s">
        <v>252</v>
      </c>
      <c r="B235" s="15">
        <v>0.1</v>
      </c>
      <c r="C235" s="16">
        <v>0</v>
      </c>
      <c r="D235" s="16">
        <v>0</v>
      </c>
      <c r="E235" s="16">
        <v>0</v>
      </c>
      <c r="F235" s="16">
        <v>0.3</v>
      </c>
      <c r="G235" s="16">
        <v>0</v>
      </c>
      <c r="H235" s="16">
        <v>0</v>
      </c>
      <c r="I235" s="8"/>
      <c r="J235" s="17"/>
      <c r="K235" s="17"/>
      <c r="L235" s="17"/>
      <c r="M235" s="17"/>
      <c r="N235" s="17"/>
      <c r="O235" s="17"/>
      <c r="P235" s="17"/>
      <c r="Q235" s="17"/>
      <c r="R235" s="17"/>
      <c r="S235" s="16"/>
      <c r="T235" s="18"/>
      <c r="U235" s="18"/>
      <c r="V235" s="19"/>
      <c r="W235" s="12"/>
    </row>
    <row r="236" spans="1:23" ht="16.5" customHeight="1">
      <c r="A236" s="14" t="s">
        <v>253</v>
      </c>
      <c r="B236" s="15">
        <v>0.1</v>
      </c>
      <c r="C236" s="16">
        <v>0</v>
      </c>
      <c r="D236" s="16">
        <v>0</v>
      </c>
      <c r="E236" s="16">
        <v>0</v>
      </c>
      <c r="F236" s="16">
        <v>0.3</v>
      </c>
      <c r="G236" s="16">
        <v>0</v>
      </c>
      <c r="H236" s="16">
        <v>0</v>
      </c>
      <c r="I236" s="8"/>
      <c r="J236" s="17"/>
      <c r="K236" s="17"/>
      <c r="L236" s="17"/>
      <c r="M236" s="17"/>
      <c r="N236" s="17"/>
      <c r="O236" s="17"/>
      <c r="P236" s="17"/>
      <c r="Q236" s="17"/>
      <c r="R236" s="17"/>
      <c r="S236" s="16"/>
      <c r="T236" s="18"/>
      <c r="U236" s="18"/>
      <c r="V236" s="19"/>
      <c r="W236" s="12"/>
    </row>
    <row r="237" spans="1:23" ht="16.5" customHeight="1">
      <c r="A237" s="14" t="s">
        <v>251</v>
      </c>
      <c r="B237" s="15">
        <v>0.1</v>
      </c>
      <c r="C237" s="16">
        <v>0</v>
      </c>
      <c r="D237" s="16">
        <v>0</v>
      </c>
      <c r="E237" s="16">
        <v>0</v>
      </c>
      <c r="F237" s="16">
        <v>0.3</v>
      </c>
      <c r="G237" s="16">
        <v>0</v>
      </c>
      <c r="H237" s="16">
        <v>0</v>
      </c>
      <c r="I237" s="8"/>
      <c r="J237" s="17"/>
      <c r="K237" s="17"/>
      <c r="L237" s="17"/>
      <c r="M237" s="17"/>
      <c r="N237" s="17"/>
      <c r="O237" s="17"/>
      <c r="P237" s="17"/>
      <c r="Q237" s="17"/>
      <c r="R237" s="17"/>
      <c r="S237" s="16"/>
      <c r="T237" s="18"/>
      <c r="U237" s="18"/>
      <c r="V237" s="19"/>
      <c r="W237" s="12"/>
    </row>
    <row r="238" spans="1:23" ht="16.5" customHeight="1">
      <c r="A238" s="14" t="s">
        <v>254</v>
      </c>
      <c r="B238" s="15">
        <v>0.1</v>
      </c>
      <c r="C238" s="16">
        <v>0</v>
      </c>
      <c r="D238" s="16">
        <v>0</v>
      </c>
      <c r="E238" s="16">
        <v>0</v>
      </c>
      <c r="F238" s="16">
        <v>0.3</v>
      </c>
      <c r="G238" s="16">
        <v>0</v>
      </c>
      <c r="H238" s="16">
        <v>0</v>
      </c>
      <c r="I238" s="8"/>
      <c r="J238" s="17"/>
      <c r="K238" s="17"/>
      <c r="L238" s="17"/>
      <c r="M238" s="17"/>
      <c r="N238" s="17"/>
      <c r="O238" s="17"/>
      <c r="P238" s="17"/>
      <c r="Q238" s="17"/>
      <c r="R238" s="17"/>
      <c r="S238" s="16"/>
      <c r="T238" s="18"/>
      <c r="U238" s="18"/>
      <c r="V238" s="19"/>
      <c r="W238" s="12"/>
    </row>
    <row r="239" spans="1:23" ht="16.5" customHeight="1">
      <c r="A239" s="14" t="s">
        <v>255</v>
      </c>
      <c r="B239" s="15">
        <v>0.1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8"/>
      <c r="J239" s="17"/>
      <c r="K239" s="17"/>
      <c r="L239" s="17"/>
      <c r="M239" s="17"/>
      <c r="N239" s="17"/>
      <c r="O239" s="17"/>
      <c r="P239" s="17"/>
      <c r="Q239" s="17"/>
      <c r="R239" s="17"/>
      <c r="S239" s="16"/>
      <c r="T239" s="18"/>
      <c r="U239" s="18"/>
      <c r="V239" s="19"/>
      <c r="W239" s="12"/>
    </row>
    <row r="240" spans="1:23" ht="16.5" customHeight="1">
      <c r="A240" s="14" t="s">
        <v>256</v>
      </c>
      <c r="B240" s="15">
        <v>0.1</v>
      </c>
      <c r="C240" s="16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8"/>
      <c r="J240" s="17"/>
      <c r="K240" s="17"/>
      <c r="L240" s="17"/>
      <c r="M240" s="17"/>
      <c r="N240" s="17"/>
      <c r="O240" s="17"/>
      <c r="P240" s="17"/>
      <c r="Q240" s="17"/>
      <c r="R240" s="17"/>
      <c r="S240" s="16"/>
      <c r="T240" s="18"/>
      <c r="U240" s="18"/>
      <c r="V240" s="19"/>
      <c r="W240" s="12"/>
    </row>
    <row r="241" spans="1:23" ht="16.5" customHeight="1">
      <c r="A241" s="14" t="s">
        <v>257</v>
      </c>
      <c r="B241" s="15">
        <v>0.75</v>
      </c>
      <c r="C241" s="16">
        <v>0.2</v>
      </c>
      <c r="D241" s="16">
        <v>0.05</v>
      </c>
      <c r="E241" s="16">
        <v>0</v>
      </c>
      <c r="F241" s="16">
        <v>0</v>
      </c>
      <c r="G241" s="16">
        <v>0</v>
      </c>
      <c r="H241" s="16">
        <v>0</v>
      </c>
      <c r="I241" s="8"/>
      <c r="J241" s="17"/>
      <c r="K241" s="17"/>
      <c r="L241" s="17"/>
      <c r="M241" s="17"/>
      <c r="N241" s="17"/>
      <c r="O241" s="17"/>
      <c r="P241" s="17"/>
      <c r="Q241" s="17"/>
      <c r="R241" s="17"/>
      <c r="S241" s="16"/>
      <c r="T241" s="18"/>
      <c r="U241" s="18"/>
      <c r="V241" s="19"/>
      <c r="W241" s="12"/>
    </row>
    <row r="242" spans="1:23" ht="16.5" customHeight="1">
      <c r="A242" s="14" t="s">
        <v>258</v>
      </c>
      <c r="B242" s="15">
        <v>0.1</v>
      </c>
      <c r="C242" s="16">
        <v>0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8"/>
      <c r="J242" s="17"/>
      <c r="K242" s="17"/>
      <c r="L242" s="17"/>
      <c r="M242" s="17"/>
      <c r="N242" s="17"/>
      <c r="O242" s="17"/>
      <c r="P242" s="17"/>
      <c r="Q242" s="17"/>
      <c r="R242" s="17"/>
      <c r="S242" s="16"/>
      <c r="T242" s="18"/>
      <c r="U242" s="18"/>
      <c r="V242" s="19"/>
      <c r="W242" s="12"/>
    </row>
    <row r="243" spans="1:23" ht="16.5" customHeight="1">
      <c r="A243" s="14" t="s">
        <v>259</v>
      </c>
      <c r="B243" s="15">
        <v>0.2</v>
      </c>
      <c r="C243" s="16">
        <v>0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8"/>
      <c r="J243" s="17"/>
      <c r="K243" s="17"/>
      <c r="L243" s="17"/>
      <c r="M243" s="17"/>
      <c r="N243" s="17"/>
      <c r="O243" s="17"/>
      <c r="P243" s="17"/>
      <c r="Q243" s="17"/>
      <c r="R243" s="17"/>
      <c r="S243" s="16"/>
      <c r="T243" s="18"/>
      <c r="U243" s="18"/>
      <c r="V243" s="19"/>
      <c r="W243" s="12"/>
    </row>
    <row r="244" spans="1:23" ht="16.5" customHeight="1">
      <c r="A244" s="14" t="s">
        <v>260</v>
      </c>
      <c r="B244" s="15">
        <v>0.1</v>
      </c>
      <c r="C244" s="16">
        <v>0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8"/>
      <c r="J244" s="17"/>
      <c r="K244" s="17"/>
      <c r="L244" s="17"/>
      <c r="M244" s="17"/>
      <c r="N244" s="17"/>
      <c r="O244" s="17"/>
      <c r="P244" s="17"/>
      <c r="Q244" s="17"/>
      <c r="R244" s="17"/>
      <c r="S244" s="16"/>
      <c r="T244" s="18"/>
      <c r="U244" s="18"/>
      <c r="V244" s="19"/>
      <c r="W244" s="12"/>
    </row>
    <row r="245" spans="1:23" ht="16.5" customHeight="1">
      <c r="A245" s="14" t="s">
        <v>261</v>
      </c>
      <c r="B245" s="15">
        <v>0.1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8"/>
      <c r="J245" s="17"/>
      <c r="K245" s="17"/>
      <c r="L245" s="17"/>
      <c r="M245" s="17"/>
      <c r="N245" s="17"/>
      <c r="O245" s="17"/>
      <c r="P245" s="17"/>
      <c r="Q245" s="17"/>
      <c r="R245" s="17"/>
      <c r="S245" s="16"/>
      <c r="T245" s="18"/>
      <c r="U245" s="18"/>
      <c r="V245" s="19"/>
      <c r="W245" s="12"/>
    </row>
    <row r="246" spans="1:23" ht="16.5" customHeight="1">
      <c r="A246" s="14" t="s">
        <v>262</v>
      </c>
      <c r="B246" s="15">
        <v>0.01</v>
      </c>
      <c r="C246" s="16">
        <v>0</v>
      </c>
      <c r="D246" s="16">
        <v>0.99</v>
      </c>
      <c r="E246" s="16">
        <v>0</v>
      </c>
      <c r="F246" s="16">
        <v>0</v>
      </c>
      <c r="G246" s="16">
        <v>0</v>
      </c>
      <c r="H246" s="16">
        <v>0</v>
      </c>
      <c r="I246" s="8"/>
      <c r="J246" s="17"/>
      <c r="K246" s="17"/>
      <c r="L246" s="17"/>
      <c r="M246" s="17"/>
      <c r="N246" s="17"/>
      <c r="O246" s="17"/>
      <c r="P246" s="17"/>
      <c r="Q246" s="17"/>
      <c r="R246" s="17"/>
      <c r="S246" s="16"/>
      <c r="T246" s="18"/>
      <c r="U246" s="18"/>
      <c r="V246" s="19"/>
      <c r="W246" s="12"/>
    </row>
    <row r="247" spans="1:23" ht="16.5" customHeight="1">
      <c r="A247" s="14" t="s">
        <v>264</v>
      </c>
      <c r="B247" s="15">
        <v>0.8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8"/>
      <c r="J247" s="17"/>
      <c r="K247" s="17"/>
      <c r="L247" s="17"/>
      <c r="M247" s="17"/>
      <c r="N247" s="17"/>
      <c r="O247" s="17"/>
      <c r="P247" s="17"/>
      <c r="Q247" s="17"/>
      <c r="R247" s="17"/>
      <c r="S247" s="16"/>
      <c r="T247" s="18"/>
      <c r="U247" s="18"/>
      <c r="V247" s="19"/>
      <c r="W247" s="12"/>
    </row>
    <row r="248" spans="1:23" ht="16.5" customHeight="1">
      <c r="A248" s="14" t="s">
        <v>265</v>
      </c>
      <c r="B248" s="15">
        <v>0.1</v>
      </c>
      <c r="C248" s="16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8"/>
      <c r="J248" s="17"/>
      <c r="K248" s="17"/>
      <c r="L248" s="17"/>
      <c r="M248" s="17"/>
      <c r="N248" s="17"/>
      <c r="O248" s="17"/>
      <c r="P248" s="17"/>
      <c r="Q248" s="17"/>
      <c r="R248" s="17"/>
      <c r="S248" s="16"/>
      <c r="T248" s="18"/>
      <c r="U248" s="18"/>
      <c r="V248" s="19"/>
      <c r="W248" s="12"/>
    </row>
    <row r="249" spans="1:23" ht="16.5" customHeight="1">
      <c r="A249" s="14" t="s">
        <v>266</v>
      </c>
      <c r="B249" s="15">
        <v>0.1</v>
      </c>
      <c r="C249" s="16">
        <v>0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8"/>
      <c r="J249" s="17"/>
      <c r="K249" s="17"/>
      <c r="L249" s="17"/>
      <c r="M249" s="17"/>
      <c r="N249" s="17"/>
      <c r="O249" s="17"/>
      <c r="P249" s="17"/>
      <c r="Q249" s="17"/>
      <c r="R249" s="17"/>
      <c r="S249" s="16"/>
      <c r="T249" s="18"/>
      <c r="U249" s="18"/>
      <c r="V249" s="19"/>
      <c r="W249" s="12"/>
    </row>
    <row r="250" spans="1:23" ht="16.5" customHeight="1">
      <c r="A250" s="14" t="s">
        <v>267</v>
      </c>
      <c r="B250" s="15">
        <v>0.1</v>
      </c>
      <c r="C250" s="16">
        <v>0</v>
      </c>
      <c r="D250" s="16">
        <v>0</v>
      </c>
      <c r="E250" s="16">
        <v>0</v>
      </c>
      <c r="F250" s="16">
        <v>0</v>
      </c>
      <c r="G250" s="16">
        <v>0.65</v>
      </c>
      <c r="H250" s="16">
        <v>0.03</v>
      </c>
      <c r="I250" s="8"/>
      <c r="J250" s="17"/>
      <c r="K250" s="17"/>
      <c r="L250" s="17"/>
      <c r="M250" s="17"/>
      <c r="N250" s="17"/>
      <c r="O250" s="17"/>
      <c r="P250" s="17"/>
      <c r="Q250" s="17"/>
      <c r="R250" s="17"/>
      <c r="S250" s="16"/>
      <c r="T250" s="18"/>
      <c r="U250" s="18"/>
      <c r="V250" s="19"/>
      <c r="W250" s="12"/>
    </row>
    <row r="251" spans="1:23" ht="16.5" customHeight="1">
      <c r="A251" s="14" t="s">
        <v>268</v>
      </c>
      <c r="B251" s="15">
        <v>0.1</v>
      </c>
      <c r="C251" s="16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8"/>
      <c r="J251" s="17"/>
      <c r="K251" s="17"/>
      <c r="L251" s="17"/>
      <c r="M251" s="17"/>
      <c r="N251" s="17"/>
      <c r="O251" s="17"/>
      <c r="P251" s="17"/>
      <c r="Q251" s="17"/>
      <c r="R251" s="17"/>
      <c r="S251" s="16"/>
      <c r="T251" s="18"/>
      <c r="U251" s="18"/>
      <c r="V251" s="19"/>
      <c r="W251" s="12"/>
    </row>
    <row r="252" spans="1:23" ht="16.5" customHeight="1">
      <c r="A252" s="14" t="s">
        <v>269</v>
      </c>
      <c r="B252" s="15">
        <v>0.1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8"/>
      <c r="J252" s="17"/>
      <c r="K252" s="17"/>
      <c r="L252" s="17"/>
      <c r="M252" s="17"/>
      <c r="N252" s="17"/>
      <c r="O252" s="17"/>
      <c r="P252" s="17"/>
      <c r="Q252" s="17"/>
      <c r="R252" s="17"/>
      <c r="S252" s="16"/>
      <c r="T252" s="18"/>
      <c r="U252" s="18"/>
      <c r="V252" s="19"/>
      <c r="W252" s="12"/>
    </row>
    <row r="253" spans="1:23" ht="16.5" customHeight="1">
      <c r="A253" s="14" t="s">
        <v>270</v>
      </c>
      <c r="B253" s="15">
        <v>0.1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8"/>
      <c r="J253" s="17"/>
      <c r="K253" s="17"/>
      <c r="L253" s="17"/>
      <c r="M253" s="17"/>
      <c r="N253" s="17"/>
      <c r="O253" s="17"/>
      <c r="P253" s="17"/>
      <c r="Q253" s="17"/>
      <c r="R253" s="17"/>
      <c r="S253" s="16"/>
      <c r="T253" s="18"/>
      <c r="U253" s="18"/>
      <c r="V253" s="19"/>
      <c r="W253" s="12"/>
    </row>
    <row r="254" spans="1:23" ht="16.5" customHeight="1">
      <c r="A254" s="14" t="s">
        <v>272</v>
      </c>
      <c r="B254" s="15">
        <v>0.1</v>
      </c>
      <c r="C254" s="16">
        <v>0</v>
      </c>
      <c r="D254" s="16">
        <v>0</v>
      </c>
      <c r="E254" s="16">
        <v>0</v>
      </c>
      <c r="F254" s="16">
        <v>0.3</v>
      </c>
      <c r="G254" s="16">
        <v>0</v>
      </c>
      <c r="H254" s="16">
        <v>0</v>
      </c>
      <c r="I254" s="8"/>
      <c r="J254" s="17"/>
      <c r="K254" s="17"/>
      <c r="L254" s="17"/>
      <c r="M254" s="17"/>
      <c r="N254" s="17"/>
      <c r="O254" s="17"/>
      <c r="P254" s="17"/>
      <c r="Q254" s="17"/>
      <c r="R254" s="17"/>
      <c r="S254" s="16"/>
      <c r="T254" s="18"/>
      <c r="U254" s="18"/>
      <c r="V254" s="19"/>
      <c r="W254" s="12"/>
    </row>
    <row r="255" spans="1:23" ht="16.5" customHeight="1">
      <c r="A255" s="14" t="s">
        <v>274</v>
      </c>
      <c r="B255" s="15"/>
      <c r="C255" s="16"/>
      <c r="D255" s="16"/>
      <c r="E255" s="16"/>
      <c r="F255" s="16"/>
      <c r="G255" s="16"/>
      <c r="H255" s="16"/>
      <c r="I255" s="8"/>
      <c r="J255" s="17"/>
      <c r="K255" s="17"/>
      <c r="L255" s="17"/>
      <c r="M255" s="17"/>
      <c r="N255" s="17"/>
      <c r="O255" s="17"/>
      <c r="P255" s="17"/>
      <c r="Q255" s="17"/>
      <c r="R255" s="17"/>
      <c r="S255" s="16"/>
      <c r="T255" s="18"/>
      <c r="U255" s="18"/>
      <c r="V255" s="19"/>
      <c r="W255" s="12"/>
    </row>
    <row r="256" spans="1:23" ht="16.5" customHeight="1">
      <c r="A256" s="14" t="s">
        <v>275</v>
      </c>
      <c r="B256" s="15"/>
      <c r="C256" s="16"/>
      <c r="D256" s="16"/>
      <c r="E256" s="16"/>
      <c r="F256" s="16"/>
      <c r="G256" s="16"/>
      <c r="H256" s="16"/>
      <c r="I256" s="8"/>
      <c r="J256" s="17"/>
      <c r="K256" s="17"/>
      <c r="L256" s="17"/>
      <c r="M256" s="17"/>
      <c r="N256" s="17"/>
      <c r="O256" s="17"/>
      <c r="P256" s="17"/>
      <c r="Q256" s="17"/>
      <c r="R256" s="17"/>
      <c r="S256" s="16"/>
      <c r="T256" s="18"/>
      <c r="U256" s="18"/>
      <c r="V256" s="19"/>
      <c r="W256" s="12"/>
    </row>
    <row r="257" spans="1:23" ht="16.5" customHeight="1">
      <c r="A257" s="14" t="s">
        <v>276</v>
      </c>
      <c r="B257" s="15"/>
      <c r="C257" s="16"/>
      <c r="D257" s="16"/>
      <c r="E257" s="16"/>
      <c r="F257" s="16"/>
      <c r="G257" s="16"/>
      <c r="H257" s="16"/>
      <c r="I257" s="8"/>
      <c r="J257" s="17"/>
      <c r="K257" s="17"/>
      <c r="L257" s="17"/>
      <c r="M257" s="17"/>
      <c r="N257" s="17"/>
      <c r="O257" s="17"/>
      <c r="P257" s="17"/>
      <c r="Q257" s="17"/>
      <c r="R257" s="17"/>
      <c r="S257" s="16"/>
      <c r="T257" s="18"/>
      <c r="U257" s="18"/>
      <c r="V257" s="19"/>
      <c r="W257" s="12"/>
    </row>
    <row r="258" spans="1:23" ht="16.5" customHeight="1">
      <c r="A258" s="14" t="s">
        <v>273</v>
      </c>
      <c r="B258" s="15"/>
      <c r="C258" s="16"/>
      <c r="D258" s="16"/>
      <c r="E258" s="16"/>
      <c r="F258" s="16"/>
      <c r="G258" s="16"/>
      <c r="H258" s="16"/>
      <c r="I258" s="8"/>
      <c r="J258" s="17"/>
      <c r="K258" s="17"/>
      <c r="L258" s="17"/>
      <c r="M258" s="17"/>
      <c r="N258" s="17"/>
      <c r="O258" s="17"/>
      <c r="P258" s="17"/>
      <c r="Q258" s="17"/>
      <c r="R258" s="17"/>
      <c r="S258" s="16"/>
      <c r="T258" s="18"/>
      <c r="U258" s="18"/>
      <c r="V258" s="19"/>
      <c r="W258" s="12"/>
    </row>
    <row r="259" spans="1:23" ht="16.5" customHeight="1">
      <c r="A259" s="14" t="s">
        <v>278</v>
      </c>
      <c r="B259" s="15"/>
      <c r="C259" s="16"/>
      <c r="D259" s="16"/>
      <c r="E259" s="16"/>
      <c r="F259" s="16"/>
      <c r="G259" s="16"/>
      <c r="H259" s="16"/>
      <c r="I259" s="8"/>
      <c r="J259" s="17"/>
      <c r="K259" s="17"/>
      <c r="L259" s="17"/>
      <c r="M259" s="17"/>
      <c r="N259" s="17"/>
      <c r="O259" s="17"/>
      <c r="P259" s="17"/>
      <c r="Q259" s="17"/>
      <c r="R259" s="17"/>
      <c r="S259" s="16"/>
      <c r="T259" s="18"/>
      <c r="U259" s="18"/>
      <c r="V259" s="19"/>
      <c r="W259" s="12"/>
    </row>
    <row r="260" spans="1:23" ht="16.5" customHeight="1">
      <c r="A260" s="13" t="s">
        <v>279</v>
      </c>
      <c r="B260" s="17"/>
      <c r="C260" s="16"/>
      <c r="D260" s="16"/>
      <c r="E260" s="16"/>
      <c r="F260" s="16"/>
      <c r="G260" s="16"/>
      <c r="H260" s="16"/>
      <c r="I260" s="8"/>
      <c r="J260" s="17"/>
      <c r="K260" s="17"/>
      <c r="L260" s="17"/>
      <c r="M260" s="17"/>
      <c r="N260" s="17"/>
      <c r="O260" s="17"/>
      <c r="P260" s="17"/>
      <c r="Q260" s="17"/>
      <c r="R260" s="17"/>
      <c r="S260" s="16"/>
      <c r="T260" s="18"/>
      <c r="U260" s="18"/>
      <c r="V260" s="19"/>
      <c r="W260" s="12"/>
    </row>
    <row r="261" spans="1:23" ht="16.5" customHeight="1">
      <c r="A261" s="13" t="s">
        <v>280</v>
      </c>
      <c r="B261" s="17"/>
      <c r="C261" s="16"/>
      <c r="D261" s="16"/>
      <c r="E261" s="16"/>
      <c r="F261" s="16"/>
      <c r="G261" s="16"/>
      <c r="H261" s="16"/>
      <c r="I261" s="8"/>
      <c r="J261" s="17"/>
      <c r="K261" s="17"/>
      <c r="L261" s="17"/>
      <c r="M261" s="17"/>
      <c r="N261" s="17"/>
      <c r="O261" s="17"/>
      <c r="P261" s="17"/>
      <c r="Q261" s="17"/>
      <c r="R261" s="17"/>
      <c r="S261" s="16"/>
      <c r="T261" s="18"/>
      <c r="U261" s="18"/>
      <c r="V261" s="19"/>
      <c r="W261" s="12"/>
    </row>
    <row r="262" spans="1:23" ht="16.5" customHeight="1">
      <c r="A262" s="13" t="s">
        <v>281</v>
      </c>
      <c r="B262" s="17"/>
      <c r="C262" s="16"/>
      <c r="D262" s="16"/>
      <c r="E262" s="16"/>
      <c r="F262" s="16"/>
      <c r="G262" s="16"/>
      <c r="H262" s="16"/>
      <c r="I262" s="8"/>
      <c r="J262" s="17"/>
      <c r="K262" s="17"/>
      <c r="L262" s="17"/>
      <c r="M262" s="17"/>
      <c r="N262" s="17"/>
      <c r="O262" s="17"/>
      <c r="P262" s="17"/>
      <c r="Q262" s="17"/>
      <c r="R262" s="17"/>
      <c r="S262" s="16"/>
      <c r="T262" s="18"/>
      <c r="U262" s="18"/>
      <c r="V262" s="19"/>
      <c r="W262" s="12"/>
    </row>
    <row r="263" spans="1:23" ht="16.5" customHeight="1">
      <c r="A263" s="13" t="s">
        <v>277</v>
      </c>
      <c r="B263" s="17"/>
      <c r="C263" s="16"/>
      <c r="D263" s="16"/>
      <c r="E263" s="16"/>
      <c r="F263" s="16"/>
      <c r="G263" s="16"/>
      <c r="H263" s="16"/>
      <c r="I263" s="8"/>
      <c r="J263" s="17"/>
      <c r="K263" s="17"/>
      <c r="L263" s="17"/>
      <c r="M263" s="17"/>
      <c r="N263" s="17"/>
      <c r="O263" s="17"/>
      <c r="P263" s="17"/>
      <c r="Q263" s="17"/>
      <c r="R263" s="17"/>
      <c r="S263" s="16"/>
      <c r="T263" s="18"/>
      <c r="U263" s="18"/>
      <c r="V263" s="19"/>
      <c r="W263" s="12"/>
    </row>
    <row r="264" spans="1:23" ht="16.5" customHeight="1">
      <c r="A264" s="33" t="s">
        <v>282</v>
      </c>
      <c r="B264" s="34">
        <v>0.13</v>
      </c>
      <c r="C264" s="35">
        <v>6.8000000000000005E-2</v>
      </c>
      <c r="D264" s="35">
        <v>3.2000000000000001E-2</v>
      </c>
      <c r="E264" s="35">
        <v>1E-4</v>
      </c>
      <c r="F264" s="35">
        <v>2.8000000000000004E-3</v>
      </c>
      <c r="G264" s="35">
        <v>0.02</v>
      </c>
      <c r="H264" s="35">
        <v>1.4999999999999999E-2</v>
      </c>
      <c r="I264" s="36"/>
      <c r="J264" s="35">
        <v>2.2000000000000001E-3</v>
      </c>
      <c r="K264" s="35">
        <v>3.5999999999999999E-3</v>
      </c>
      <c r="L264" s="35">
        <v>3.0000000000000001E-3</v>
      </c>
      <c r="M264" s="35">
        <v>7.3999999999999999E-4</v>
      </c>
      <c r="N264" s="35">
        <v>1E-4</v>
      </c>
      <c r="O264" s="35">
        <v>7.000000000000001E-4</v>
      </c>
      <c r="P264" s="35">
        <v>3.2000000000000002E-3</v>
      </c>
      <c r="Q264" s="35">
        <v>1.2999999999999999E-3</v>
      </c>
      <c r="R264" s="37">
        <v>500</v>
      </c>
      <c r="S264" s="16"/>
      <c r="T264" s="18"/>
      <c r="U264" s="18"/>
      <c r="V264" s="19"/>
      <c r="W264" s="12"/>
    </row>
    <row r="265" spans="1:23" ht="16.5" customHeight="1">
      <c r="A265" s="33" t="s">
        <v>283</v>
      </c>
      <c r="B265" s="34">
        <v>0.13</v>
      </c>
      <c r="C265" s="35">
        <v>0.12</v>
      </c>
      <c r="D265" s="35">
        <v>3.4000000000000002E-2</v>
      </c>
      <c r="E265" s="35">
        <v>1E-4</v>
      </c>
      <c r="F265" s="35">
        <v>4.0000000000000001E-3</v>
      </c>
      <c r="G265" s="35">
        <v>0.04</v>
      </c>
      <c r="H265" s="35">
        <v>1.4999999999999999E-2</v>
      </c>
      <c r="I265" s="36"/>
      <c r="J265" s="35">
        <v>3.7000000000000002E-3</v>
      </c>
      <c r="K265" s="35">
        <v>3.0999999999999999E-3</v>
      </c>
      <c r="L265" s="35">
        <v>0</v>
      </c>
      <c r="M265" s="35">
        <v>1E-3</v>
      </c>
      <c r="N265" s="35">
        <v>2.0000000000000001E-4</v>
      </c>
      <c r="O265" s="35">
        <v>5.0000000000000001E-4</v>
      </c>
      <c r="P265" s="35">
        <v>4.5999999999999999E-3</v>
      </c>
      <c r="Q265" s="35">
        <v>0</v>
      </c>
      <c r="R265" s="37">
        <v>400</v>
      </c>
      <c r="S265" s="16"/>
      <c r="T265" s="18"/>
      <c r="U265" s="18"/>
      <c r="V265" s="19"/>
      <c r="W265" s="12"/>
    </row>
    <row r="266" spans="1:23" ht="16.5" customHeight="1">
      <c r="A266" s="33" t="s">
        <v>284</v>
      </c>
      <c r="B266" s="34">
        <v>0.13</v>
      </c>
      <c r="C266" s="35">
        <v>0.26</v>
      </c>
      <c r="D266" s="35">
        <v>0.10890000000000001</v>
      </c>
      <c r="E266" s="35">
        <v>3.0999999999999999E-3</v>
      </c>
      <c r="F266" s="35">
        <v>9.4999999999999998E-3</v>
      </c>
      <c r="G266" s="35">
        <v>0.08</v>
      </c>
      <c r="H266" s="35">
        <v>0.04</v>
      </c>
      <c r="I266" s="36"/>
      <c r="J266" s="35">
        <v>7.4999999999999997E-3</v>
      </c>
      <c r="K266" s="35">
        <v>9.3999999999999986E-3</v>
      </c>
      <c r="L266" s="35">
        <v>8.6E-3</v>
      </c>
      <c r="M266" s="35">
        <v>1.9E-3</v>
      </c>
      <c r="N266" s="35">
        <v>2E-3</v>
      </c>
      <c r="O266" s="35">
        <v>2.2000000000000001E-3</v>
      </c>
      <c r="P266" s="35">
        <v>9.0000000000000011E-3</v>
      </c>
      <c r="Q266" s="35">
        <v>3.0000000000000001E-3</v>
      </c>
      <c r="R266" s="37">
        <v>2500</v>
      </c>
      <c r="S266" s="16"/>
      <c r="T266" s="18"/>
      <c r="U266" s="18"/>
      <c r="V266" s="19"/>
      <c r="W266" s="12"/>
    </row>
    <row r="267" spans="1:23" ht="16.5" customHeight="1">
      <c r="A267" s="33" t="s">
        <v>285</v>
      </c>
      <c r="B267" s="34">
        <v>0.12</v>
      </c>
      <c r="C267" s="35">
        <v>0.02</v>
      </c>
      <c r="D267" s="35">
        <v>3.0000000000000001E-3</v>
      </c>
      <c r="E267" s="35">
        <v>1E-3</v>
      </c>
      <c r="F267" s="35">
        <v>5.0000000000000001E-4</v>
      </c>
      <c r="G267" s="35">
        <v>5.0000000000000001E-3</v>
      </c>
      <c r="H267" s="35">
        <v>0.03</v>
      </c>
      <c r="I267" s="36"/>
      <c r="J267" s="35">
        <v>3.0000000000000001E-3</v>
      </c>
      <c r="K267" s="35">
        <v>3.5999999999999999E-3</v>
      </c>
      <c r="L267" s="35">
        <v>2.5000000000000001E-3</v>
      </c>
      <c r="M267" s="35">
        <v>5.0000000000000001E-4</v>
      </c>
      <c r="N267" s="35">
        <v>1E-3</v>
      </c>
      <c r="O267" s="35">
        <v>1.1999999999999999E-3</v>
      </c>
      <c r="P267" s="35">
        <v>0</v>
      </c>
      <c r="Q267" s="35">
        <v>0</v>
      </c>
      <c r="R267" s="37">
        <v>100</v>
      </c>
      <c r="S267" s="16"/>
      <c r="T267" s="18"/>
      <c r="U267" s="18"/>
      <c r="V267" s="19"/>
      <c r="W267" s="12"/>
    </row>
    <row r="268" spans="1:23" ht="16.5" customHeight="1">
      <c r="A268" s="38" t="s">
        <v>286</v>
      </c>
      <c r="B268" s="34">
        <v>0.12</v>
      </c>
      <c r="C268" s="35">
        <v>0.22</v>
      </c>
      <c r="D268" s="35">
        <v>2.5000000000000001E-2</v>
      </c>
      <c r="E268" s="35">
        <v>2.5000000000000001E-3</v>
      </c>
      <c r="F268" s="35">
        <v>5.0000000000000001E-3</v>
      </c>
      <c r="G268" s="35">
        <v>0.04</v>
      </c>
      <c r="H268" s="35">
        <v>0.03</v>
      </c>
      <c r="I268" s="36"/>
      <c r="J268" s="35">
        <v>1.4499999999999999E-2</v>
      </c>
      <c r="K268" s="35">
        <v>7.3000000000000001E-3</v>
      </c>
      <c r="L268" s="35">
        <v>8.8999999999999999E-3</v>
      </c>
      <c r="M268" s="35">
        <v>3.4000000000000002E-3</v>
      </c>
      <c r="N268" s="35">
        <v>1E-4</v>
      </c>
      <c r="O268" s="35">
        <v>4.4999999999999999E-4</v>
      </c>
      <c r="P268" s="35">
        <v>2.2499999999999999E-2</v>
      </c>
      <c r="Q268" s="35">
        <v>4.7999999999999996E-3</v>
      </c>
      <c r="R268" s="37">
        <v>2400</v>
      </c>
      <c r="S268" s="16"/>
      <c r="T268" s="18"/>
      <c r="U268" s="18"/>
      <c r="V268" s="19"/>
      <c r="W268" s="12"/>
    </row>
    <row r="269" spans="1:23" ht="16.5" customHeight="1">
      <c r="A269" s="38" t="s">
        <v>287</v>
      </c>
      <c r="B269" s="34">
        <v>0.12</v>
      </c>
      <c r="C269" s="35">
        <v>0.19</v>
      </c>
      <c r="D269" s="35">
        <v>0.05</v>
      </c>
      <c r="E269" s="35">
        <v>5.8999999999999999E-3</v>
      </c>
      <c r="F269" s="35">
        <v>5.5000000000000005E-3</v>
      </c>
      <c r="G269" s="35">
        <v>0.1</v>
      </c>
      <c r="H269" s="35">
        <v>0.05</v>
      </c>
      <c r="I269" s="36"/>
      <c r="J269" s="35">
        <v>6.6E-3</v>
      </c>
      <c r="K269" s="35">
        <v>6.3E-3</v>
      </c>
      <c r="L269" s="35">
        <v>6.8999999999999999E-3</v>
      </c>
      <c r="M269" s="35">
        <v>1.1999999999999999E-3</v>
      </c>
      <c r="N269" s="35">
        <v>5.0000000000000001E-3</v>
      </c>
      <c r="O269" s="35">
        <v>2.3999999999999998E-3</v>
      </c>
      <c r="P269" s="35">
        <v>5.5000000000000005E-3</v>
      </c>
      <c r="Q269" s="35">
        <v>2.2000000000000001E-3</v>
      </c>
      <c r="R269" s="37">
        <v>1200</v>
      </c>
      <c r="S269" s="16"/>
      <c r="T269" s="18"/>
      <c r="U269" s="18"/>
      <c r="V269" s="19"/>
      <c r="W269" s="12"/>
    </row>
    <row r="270" spans="1:23" ht="16.5" customHeight="1">
      <c r="A270" s="33" t="s">
        <v>288</v>
      </c>
      <c r="B270" s="34">
        <v>0.125</v>
      </c>
      <c r="C270" s="35">
        <v>0.1338</v>
      </c>
      <c r="D270" s="35">
        <v>0.17</v>
      </c>
      <c r="E270" s="35">
        <v>1.5E-3</v>
      </c>
      <c r="F270" s="35">
        <v>1.9299999999999998E-2</v>
      </c>
      <c r="G270" s="35">
        <v>8.8399999999999992E-2</v>
      </c>
      <c r="H270" s="35">
        <v>8.5000000000000006E-2</v>
      </c>
      <c r="I270" s="36"/>
      <c r="J270" s="35">
        <v>6.8000000000000005E-3</v>
      </c>
      <c r="K270" s="35">
        <v>4.5000000000000005E-3</v>
      </c>
      <c r="L270" s="35">
        <v>4.6999999999999993E-3</v>
      </c>
      <c r="M270" s="35">
        <v>1.4000000000000002E-3</v>
      </c>
      <c r="N270" s="35">
        <v>2.9999999999999997E-4</v>
      </c>
      <c r="O270" s="35">
        <v>7.000000000000001E-4</v>
      </c>
      <c r="P270" s="35">
        <v>1.3999999999999999E-2</v>
      </c>
      <c r="Q270" s="35">
        <v>1.8E-3</v>
      </c>
      <c r="R270" s="37">
        <v>1200</v>
      </c>
      <c r="S270" s="16"/>
      <c r="T270" s="18"/>
      <c r="U270" s="18"/>
      <c r="V270" s="19"/>
      <c r="W270" s="12"/>
    </row>
    <row r="271" spans="1:23" ht="16.5" customHeight="1">
      <c r="A271" s="33" t="s">
        <v>289</v>
      </c>
      <c r="B271" s="34">
        <v>0.125</v>
      </c>
      <c r="C271" s="35">
        <v>0.45</v>
      </c>
      <c r="D271" s="35">
        <v>1.4999999999999999E-2</v>
      </c>
      <c r="E271" s="35">
        <v>3.0000000000000001E-3</v>
      </c>
      <c r="F271" s="35">
        <v>6.5000000000000006E-3</v>
      </c>
      <c r="G271" s="35">
        <v>0.05</v>
      </c>
      <c r="H271" s="35">
        <v>0.06</v>
      </c>
      <c r="I271" s="36"/>
      <c r="J271" s="35">
        <v>2.7000000000000003E-2</v>
      </c>
      <c r="K271" s="35">
        <v>1.32E-2</v>
      </c>
      <c r="L271" s="35">
        <v>1.7000000000000001E-2</v>
      </c>
      <c r="M271" s="35">
        <v>6.0000000000000001E-3</v>
      </c>
      <c r="N271" s="35">
        <v>1E-4</v>
      </c>
      <c r="O271" s="35">
        <v>4.4999999999999999E-4</v>
      </c>
      <c r="P271" s="35">
        <v>2.2499999999999999E-2</v>
      </c>
      <c r="Q271" s="35">
        <v>4.7999999999999996E-3</v>
      </c>
      <c r="R271" s="37">
        <v>2400</v>
      </c>
      <c r="S271" s="16"/>
      <c r="T271" s="18"/>
      <c r="U271" s="18"/>
      <c r="V271" s="19"/>
      <c r="W271" s="12"/>
    </row>
    <row r="272" spans="1:23" ht="16.5" customHeight="1">
      <c r="A272" s="33" t="s">
        <v>290</v>
      </c>
      <c r="B272" s="34">
        <v>0.1</v>
      </c>
      <c r="C272" s="35">
        <v>0.52500000000000002</v>
      </c>
      <c r="D272" s="35">
        <v>0.185</v>
      </c>
      <c r="E272" s="35">
        <v>6.2500000000000003E-3</v>
      </c>
      <c r="F272" s="35">
        <v>7.8000000000000005E-3</v>
      </c>
      <c r="G272" s="35">
        <v>1.95E-2</v>
      </c>
      <c r="H272" s="35">
        <v>0.06</v>
      </c>
      <c r="I272" s="36"/>
      <c r="J272" s="35">
        <v>3.5549999999999998E-2</v>
      </c>
      <c r="K272" s="35">
        <v>2.3250000000000003E-2</v>
      </c>
      <c r="L272" s="35">
        <v>2.2000000000000002E-2</v>
      </c>
      <c r="M272" s="35">
        <v>6.9999999999999993E-3</v>
      </c>
      <c r="N272" s="35">
        <v>5.0000000000000001E-3</v>
      </c>
      <c r="O272" s="35">
        <v>6.6249999999999998E-3</v>
      </c>
      <c r="P272" s="35">
        <v>1.575E-2</v>
      </c>
      <c r="Q272" s="35">
        <v>3.3E-3</v>
      </c>
      <c r="R272" s="37">
        <v>2750</v>
      </c>
      <c r="S272" s="16"/>
      <c r="T272" s="18"/>
      <c r="U272" s="18"/>
      <c r="V272" s="19"/>
      <c r="W272" s="12"/>
    </row>
    <row r="273" spans="1:23" ht="16.5" customHeight="1">
      <c r="A273" s="33" t="s">
        <v>291</v>
      </c>
      <c r="B273" s="34">
        <v>0.1</v>
      </c>
      <c r="C273" s="35">
        <v>0.60499999999999998</v>
      </c>
      <c r="D273" s="35">
        <v>8.1000000000000013E-3</v>
      </c>
      <c r="E273" s="35">
        <v>1.5E-3</v>
      </c>
      <c r="F273" s="35">
        <v>5.3E-3</v>
      </c>
      <c r="G273" s="35">
        <v>3.0000000000000001E-3</v>
      </c>
      <c r="H273" s="35">
        <v>0.06</v>
      </c>
      <c r="I273" s="36"/>
      <c r="J273" s="35">
        <v>1.04E-2</v>
      </c>
      <c r="K273" s="35">
        <v>2.63E-2</v>
      </c>
      <c r="L273" s="35">
        <v>2.0899999999999998E-2</v>
      </c>
      <c r="M273" s="35">
        <v>3.0000000000000001E-3</v>
      </c>
      <c r="N273" s="35">
        <v>4.0000000000000002E-4</v>
      </c>
      <c r="O273" s="35">
        <v>5.0000000000000001E-4</v>
      </c>
      <c r="P273" s="35">
        <v>3.4999999999999996E-3</v>
      </c>
      <c r="Q273" s="35">
        <v>5.0000000000000001E-3</v>
      </c>
      <c r="R273" s="37">
        <v>300</v>
      </c>
      <c r="S273" s="16"/>
      <c r="T273" s="18"/>
      <c r="U273" s="18"/>
      <c r="V273" s="19"/>
      <c r="W273" s="12"/>
    </row>
    <row r="274" spans="1:23" ht="16.5" customHeight="1">
      <c r="A274" s="33" t="s">
        <v>292</v>
      </c>
      <c r="B274" s="34">
        <v>0.1</v>
      </c>
      <c r="C274" s="35">
        <v>0.69730000000000003</v>
      </c>
      <c r="D274" s="35">
        <v>0.12570000000000001</v>
      </c>
      <c r="E274" s="35">
        <v>0.05</v>
      </c>
      <c r="F274" s="35">
        <v>2.5000000000000001E-2</v>
      </c>
      <c r="G274" s="35">
        <v>0.01</v>
      </c>
      <c r="H274" s="35">
        <v>0.12</v>
      </c>
      <c r="I274" s="36"/>
      <c r="J274" s="35">
        <v>3.49E-2</v>
      </c>
      <c r="K274" s="35">
        <v>1.61E-2</v>
      </c>
      <c r="L274" s="35">
        <v>2.41E-2</v>
      </c>
      <c r="M274" s="35">
        <v>5.4000000000000003E-3</v>
      </c>
      <c r="N274" s="35">
        <v>6.0000000000000001E-3</v>
      </c>
      <c r="O274" s="35">
        <v>9.0000000000000011E-3</v>
      </c>
      <c r="P274" s="35">
        <v>2.6000000000000002E-2</v>
      </c>
      <c r="Q274" s="35">
        <v>0</v>
      </c>
      <c r="R274" s="37"/>
      <c r="S274" s="16"/>
      <c r="T274" s="18"/>
      <c r="U274" s="18"/>
      <c r="V274" s="19"/>
      <c r="W274" s="12"/>
    </row>
    <row r="275" spans="1:23" ht="16.5" customHeight="1">
      <c r="A275" s="33" t="s">
        <v>293</v>
      </c>
      <c r="B275" s="34">
        <v>0.1</v>
      </c>
      <c r="C275" s="35">
        <v>0.61699999999999999</v>
      </c>
      <c r="D275" s="35">
        <v>0.16570000000000001</v>
      </c>
      <c r="E275" s="35">
        <v>0.05</v>
      </c>
      <c r="F275" s="35">
        <v>2.5000000000000001E-2</v>
      </c>
      <c r="G275" s="35">
        <v>0.01</v>
      </c>
      <c r="H275" s="35">
        <v>0.10249999999999999</v>
      </c>
      <c r="I275" s="36"/>
      <c r="J275" s="35">
        <v>3.0899999999999997E-2</v>
      </c>
      <c r="K275" s="35">
        <v>1.4199999999999999E-2</v>
      </c>
      <c r="L275" s="35">
        <v>2.1400000000000002E-2</v>
      </c>
      <c r="M275" s="35">
        <v>4.6999999999999993E-3</v>
      </c>
      <c r="N275" s="35">
        <v>6.0000000000000001E-3</v>
      </c>
      <c r="O275" s="35">
        <v>9.0000000000000011E-3</v>
      </c>
      <c r="P275" s="35">
        <v>2.6000000000000002E-2</v>
      </c>
      <c r="Q275" s="35">
        <v>0</v>
      </c>
      <c r="R275" s="37"/>
      <c r="S275" s="16"/>
      <c r="T275" s="18"/>
      <c r="U275" s="18"/>
      <c r="V275" s="19"/>
      <c r="W275" s="12"/>
    </row>
    <row r="276" spans="1:23" ht="16.5" customHeight="1">
      <c r="A276" s="33" t="s">
        <v>294</v>
      </c>
      <c r="B276" s="34">
        <v>0.1</v>
      </c>
      <c r="C276" s="35">
        <v>0.68909999999999993</v>
      </c>
      <c r="D276" s="35">
        <v>0.12939999999999999</v>
      </c>
      <c r="E276" s="35">
        <v>0.05</v>
      </c>
      <c r="F276" s="35">
        <v>2.5000000000000001E-2</v>
      </c>
      <c r="G276" s="35">
        <v>0.01</v>
      </c>
      <c r="H276" s="35">
        <v>0.05</v>
      </c>
      <c r="I276" s="36"/>
      <c r="J276" s="35">
        <v>3.4500000000000003E-2</v>
      </c>
      <c r="K276" s="35">
        <v>1.5900000000000001E-2</v>
      </c>
      <c r="L276" s="35">
        <v>2.3900000000000001E-2</v>
      </c>
      <c r="M276" s="35">
        <v>5.3E-3</v>
      </c>
      <c r="N276" s="35">
        <v>6.0000000000000001E-3</v>
      </c>
      <c r="O276" s="35">
        <v>9.0000000000000011E-3</v>
      </c>
      <c r="P276" s="35">
        <v>2.6000000000000002E-2</v>
      </c>
      <c r="Q276" s="35">
        <v>0</v>
      </c>
      <c r="R276" s="37"/>
      <c r="S276" s="16"/>
      <c r="T276" s="18"/>
      <c r="U276" s="18"/>
      <c r="V276" s="19"/>
      <c r="W276" s="12"/>
    </row>
    <row r="277" spans="1:23" ht="16.5" customHeight="1">
      <c r="A277" s="33" t="s">
        <v>295</v>
      </c>
      <c r="B277" s="34">
        <v>0.01</v>
      </c>
      <c r="C277" s="35">
        <v>0</v>
      </c>
      <c r="D277" s="35">
        <v>0.99</v>
      </c>
      <c r="E277" s="35">
        <v>0</v>
      </c>
      <c r="F277" s="35">
        <v>0</v>
      </c>
      <c r="G277" s="35">
        <v>0</v>
      </c>
      <c r="H277" s="35">
        <v>3.0000000000000001E-3</v>
      </c>
      <c r="I277" s="36"/>
      <c r="J277" s="35">
        <v>0</v>
      </c>
      <c r="K277" s="35">
        <v>0</v>
      </c>
      <c r="L277" s="35">
        <v>0</v>
      </c>
      <c r="M277" s="35">
        <v>0</v>
      </c>
      <c r="N277" s="35">
        <v>0</v>
      </c>
      <c r="O277" s="35">
        <v>0</v>
      </c>
      <c r="P277" s="35">
        <v>0</v>
      </c>
      <c r="Q277" s="35">
        <v>0</v>
      </c>
      <c r="R277" s="37"/>
      <c r="S277" s="16"/>
      <c r="T277" s="18"/>
      <c r="U277" s="18"/>
      <c r="V277" s="19"/>
      <c r="W277" s="12"/>
    </row>
    <row r="278" spans="1:23" ht="16.5" customHeight="1">
      <c r="A278" s="33" t="s">
        <v>296</v>
      </c>
      <c r="B278" s="34">
        <v>0.01</v>
      </c>
      <c r="C278" s="35">
        <v>1E-3</v>
      </c>
      <c r="D278" s="35">
        <v>0.995</v>
      </c>
      <c r="E278" s="35">
        <v>0</v>
      </c>
      <c r="F278" s="35">
        <v>0</v>
      </c>
      <c r="G278" s="35">
        <v>0</v>
      </c>
      <c r="H278" s="35">
        <v>0.03</v>
      </c>
      <c r="I278" s="36"/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35">
        <v>0</v>
      </c>
      <c r="P278" s="35">
        <v>0</v>
      </c>
      <c r="Q278" s="35">
        <v>0</v>
      </c>
      <c r="R278" s="37"/>
      <c r="S278" s="16"/>
      <c r="T278" s="18"/>
      <c r="U278" s="18"/>
      <c r="V278" s="19"/>
      <c r="W278" s="12"/>
    </row>
    <row r="279" spans="1:23" ht="16.5" customHeight="1">
      <c r="A279" s="33" t="s">
        <v>297</v>
      </c>
      <c r="B279" s="34">
        <v>0.01</v>
      </c>
      <c r="C279" s="35">
        <v>0</v>
      </c>
      <c r="D279" s="35">
        <v>0</v>
      </c>
      <c r="E279" s="35">
        <v>0.38</v>
      </c>
      <c r="F279" s="35">
        <v>0</v>
      </c>
      <c r="G279" s="35">
        <v>0</v>
      </c>
      <c r="H279" s="35">
        <v>0.99</v>
      </c>
      <c r="I279" s="36"/>
      <c r="J279" s="35">
        <v>0</v>
      </c>
      <c r="K279" s="35">
        <v>0</v>
      </c>
      <c r="L279" s="35">
        <v>0</v>
      </c>
      <c r="M279" s="35">
        <v>0</v>
      </c>
      <c r="N279" s="35">
        <v>0</v>
      </c>
      <c r="O279" s="35">
        <v>0</v>
      </c>
      <c r="P279" s="35">
        <v>0</v>
      </c>
      <c r="Q279" s="35">
        <v>0</v>
      </c>
      <c r="R279" s="37"/>
      <c r="S279" s="16"/>
      <c r="T279" s="18"/>
      <c r="U279" s="18"/>
      <c r="V279" s="19"/>
      <c r="W279" s="12"/>
    </row>
    <row r="280" spans="1:23" ht="16.5" customHeight="1">
      <c r="A280" s="33" t="s">
        <v>298</v>
      </c>
      <c r="B280" s="34">
        <v>0.02</v>
      </c>
      <c r="C280" s="35">
        <v>0</v>
      </c>
      <c r="D280" s="35">
        <v>0</v>
      </c>
      <c r="E280" s="35">
        <v>0.16500000000000001</v>
      </c>
      <c r="F280" s="35">
        <v>0.21</v>
      </c>
      <c r="G280" s="35">
        <v>0</v>
      </c>
      <c r="H280" s="35">
        <v>0.95</v>
      </c>
      <c r="I280" s="36"/>
      <c r="J280" s="35">
        <v>0</v>
      </c>
      <c r="K280" s="35">
        <v>0</v>
      </c>
      <c r="L280" s="35">
        <v>0</v>
      </c>
      <c r="M280" s="35">
        <v>0</v>
      </c>
      <c r="N280" s="35">
        <v>4.0000000000000002E-4</v>
      </c>
      <c r="O280" s="35">
        <v>5.0000000000000001E-4</v>
      </c>
      <c r="P280" s="35">
        <v>5.1000000000000004E-3</v>
      </c>
      <c r="Q280" s="35">
        <v>1.1699999999999999E-2</v>
      </c>
      <c r="R280" s="37"/>
      <c r="S280" s="16"/>
      <c r="T280" s="18"/>
      <c r="U280" s="18"/>
      <c r="V280" s="19"/>
      <c r="W280" s="12"/>
    </row>
    <row r="281" spans="1:23" ht="16.5" customHeight="1">
      <c r="A281" s="33" t="s">
        <v>299</v>
      </c>
      <c r="B281" s="34">
        <v>0.02</v>
      </c>
      <c r="C281" s="35">
        <v>0</v>
      </c>
      <c r="D281" s="35">
        <v>0</v>
      </c>
      <c r="E281" s="35">
        <v>0</v>
      </c>
      <c r="F281" s="35">
        <v>0</v>
      </c>
      <c r="G281" s="35">
        <v>0</v>
      </c>
      <c r="H281" s="35">
        <v>0.99</v>
      </c>
      <c r="I281" s="36"/>
      <c r="J281" s="35">
        <v>0</v>
      </c>
      <c r="K281" s="35">
        <v>0</v>
      </c>
      <c r="L281" s="35">
        <v>0</v>
      </c>
      <c r="M281" s="35">
        <v>0</v>
      </c>
      <c r="N281" s="35">
        <v>0.39</v>
      </c>
      <c r="O281" s="35">
        <v>0.6</v>
      </c>
      <c r="P281" s="35">
        <v>0</v>
      </c>
      <c r="Q281" s="35">
        <v>0</v>
      </c>
      <c r="R281" s="37"/>
      <c r="S281" s="16"/>
      <c r="T281" s="18"/>
      <c r="U281" s="18"/>
      <c r="V281" s="19"/>
      <c r="W281" s="12"/>
    </row>
    <row r="282" spans="1:23" ht="16.5" customHeight="1">
      <c r="A282" s="33" t="s">
        <v>300</v>
      </c>
      <c r="B282" s="34">
        <v>0.12</v>
      </c>
      <c r="C282" s="35">
        <v>7.9199999999999993E-2</v>
      </c>
      <c r="D282" s="35">
        <v>9.8999999999999991E-3</v>
      </c>
      <c r="E282" s="35">
        <v>0</v>
      </c>
      <c r="F282" s="35">
        <v>0</v>
      </c>
      <c r="G282" s="35">
        <v>0.01</v>
      </c>
      <c r="H282" s="35">
        <v>2.5000000000000001E-2</v>
      </c>
      <c r="I282" s="36"/>
      <c r="J282" s="35">
        <v>0</v>
      </c>
      <c r="K282" s="35">
        <v>0</v>
      </c>
      <c r="L282" s="35">
        <v>0</v>
      </c>
      <c r="M282" s="35">
        <v>0</v>
      </c>
      <c r="N282" s="35">
        <v>9.8999999999999999E-4</v>
      </c>
      <c r="O282" s="35">
        <v>9.8999999999999999E-4</v>
      </c>
      <c r="P282" s="35">
        <v>4.9499999999999995E-3</v>
      </c>
      <c r="Q282" s="35">
        <v>0</v>
      </c>
      <c r="R282" s="37">
        <v>495</v>
      </c>
      <c r="S282" s="16"/>
      <c r="T282" s="18"/>
      <c r="U282" s="18"/>
      <c r="V282" s="19"/>
      <c r="W282" s="12"/>
    </row>
    <row r="283" spans="1:23" ht="16.5" customHeight="1">
      <c r="A283" s="33" t="s">
        <v>301</v>
      </c>
      <c r="B283" s="34">
        <v>0.02</v>
      </c>
      <c r="C283" s="35">
        <v>0</v>
      </c>
      <c r="D283" s="35">
        <v>0</v>
      </c>
      <c r="E283" s="35">
        <v>0</v>
      </c>
      <c r="F283" s="35">
        <v>0</v>
      </c>
      <c r="G283" s="35">
        <v>0</v>
      </c>
      <c r="H283" s="35">
        <v>0.98</v>
      </c>
      <c r="I283" s="36"/>
      <c r="J283" s="35">
        <v>0</v>
      </c>
      <c r="K283" s="35">
        <v>0</v>
      </c>
      <c r="L283" s="35">
        <v>0</v>
      </c>
      <c r="M283" s="35">
        <v>0</v>
      </c>
      <c r="N283" s="35">
        <v>0</v>
      </c>
      <c r="O283" s="35">
        <v>0</v>
      </c>
      <c r="P283" s="35">
        <v>0</v>
      </c>
      <c r="Q283" s="35">
        <v>0</v>
      </c>
      <c r="R283" s="37"/>
      <c r="S283" s="16"/>
      <c r="T283" s="18"/>
      <c r="U283" s="18"/>
      <c r="V283" s="19"/>
      <c r="W283" s="12"/>
    </row>
    <row r="284" spans="1:23" ht="16.5" customHeight="1">
      <c r="A284" s="33" t="s">
        <v>302</v>
      </c>
      <c r="B284" s="34">
        <v>0.05</v>
      </c>
      <c r="C284" s="35">
        <v>0.5</v>
      </c>
      <c r="D284" s="35">
        <v>0</v>
      </c>
      <c r="E284" s="35">
        <v>0</v>
      </c>
      <c r="F284" s="35">
        <v>0</v>
      </c>
      <c r="G284" s="35">
        <v>0</v>
      </c>
      <c r="H284" s="35">
        <v>0.03</v>
      </c>
      <c r="I284" s="36"/>
      <c r="J284" s="35">
        <v>0.51</v>
      </c>
      <c r="K284" s="35">
        <v>0</v>
      </c>
      <c r="L284" s="35">
        <v>0</v>
      </c>
      <c r="M284" s="35">
        <v>0</v>
      </c>
      <c r="N284" s="35">
        <v>0</v>
      </c>
      <c r="O284" s="35">
        <v>0.05</v>
      </c>
      <c r="P284" s="35">
        <v>0</v>
      </c>
      <c r="Q284" s="35">
        <v>0</v>
      </c>
      <c r="R284" s="37"/>
      <c r="S284" s="16"/>
      <c r="T284" s="18"/>
      <c r="U284" s="18"/>
      <c r="V284" s="19"/>
      <c r="W284" s="12"/>
    </row>
    <row r="285" spans="1:23" ht="16.5" customHeight="1">
      <c r="A285" s="33" t="s">
        <v>303</v>
      </c>
      <c r="B285" s="34">
        <v>0.05</v>
      </c>
      <c r="C285" s="35">
        <v>0.93</v>
      </c>
      <c r="D285" s="35">
        <v>0</v>
      </c>
      <c r="E285" s="35">
        <v>0</v>
      </c>
      <c r="F285" s="35">
        <v>0</v>
      </c>
      <c r="G285" s="35">
        <v>0</v>
      </c>
      <c r="H285" s="35">
        <v>0.03</v>
      </c>
      <c r="I285" s="36"/>
      <c r="J285" s="35">
        <v>0</v>
      </c>
      <c r="K285" s="35">
        <v>1</v>
      </c>
      <c r="L285" s="35">
        <v>0</v>
      </c>
      <c r="M285" s="35">
        <v>0</v>
      </c>
      <c r="N285" s="35">
        <v>0</v>
      </c>
      <c r="O285" s="35">
        <v>0</v>
      </c>
      <c r="P285" s="35">
        <v>0</v>
      </c>
      <c r="Q285" s="35">
        <v>0</v>
      </c>
      <c r="R285" s="37"/>
      <c r="S285" s="16"/>
      <c r="T285" s="18"/>
      <c r="U285" s="18"/>
      <c r="V285" s="19"/>
      <c r="W285" s="12"/>
    </row>
    <row r="286" spans="1:23" ht="16.5" customHeight="1">
      <c r="A286" s="33" t="s">
        <v>304</v>
      </c>
      <c r="B286" s="34">
        <v>0.1</v>
      </c>
      <c r="C286" s="35">
        <v>0.1</v>
      </c>
      <c r="D286" s="35">
        <v>0</v>
      </c>
      <c r="E286" s="35">
        <v>0</v>
      </c>
      <c r="F286" s="35">
        <v>0</v>
      </c>
      <c r="G286" s="35">
        <v>0</v>
      </c>
      <c r="H286" s="35">
        <v>0.03</v>
      </c>
      <c r="I286" s="36"/>
      <c r="J286" s="35">
        <v>0</v>
      </c>
      <c r="K286" s="35">
        <v>0</v>
      </c>
      <c r="L286" s="35">
        <v>0</v>
      </c>
      <c r="M286" s="35">
        <v>0.1</v>
      </c>
      <c r="N286" s="35">
        <v>0</v>
      </c>
      <c r="O286" s="35">
        <v>0</v>
      </c>
      <c r="P286" s="35">
        <v>0</v>
      </c>
      <c r="Q286" s="35">
        <v>0</v>
      </c>
      <c r="R286" s="37"/>
      <c r="S286" s="16"/>
      <c r="T286" s="18"/>
      <c r="U286" s="18"/>
      <c r="V286" s="19"/>
      <c r="W286" s="12"/>
    </row>
    <row r="287" spans="1:23" ht="16.5" customHeight="1">
      <c r="A287" s="33" t="s">
        <v>305</v>
      </c>
      <c r="B287" s="34">
        <v>0.05</v>
      </c>
      <c r="C287" s="35">
        <v>0.92</v>
      </c>
      <c r="D287" s="35">
        <v>0</v>
      </c>
      <c r="E287" s="35">
        <v>0</v>
      </c>
      <c r="F287" s="35">
        <v>0</v>
      </c>
      <c r="G287" s="35">
        <v>0</v>
      </c>
      <c r="H287" s="35">
        <v>0.03</v>
      </c>
      <c r="I287" s="36"/>
      <c r="J287" s="35">
        <v>0</v>
      </c>
      <c r="K287" s="35">
        <v>0</v>
      </c>
      <c r="L287" s="35">
        <v>1</v>
      </c>
      <c r="M287" s="35">
        <v>0</v>
      </c>
      <c r="N287" s="35">
        <v>0</v>
      </c>
      <c r="O287" s="35">
        <v>0</v>
      </c>
      <c r="P287" s="35">
        <v>0</v>
      </c>
      <c r="Q287" s="35">
        <v>0</v>
      </c>
      <c r="R287" s="37"/>
      <c r="S287" s="16"/>
      <c r="T287" s="18"/>
      <c r="U287" s="18"/>
      <c r="V287" s="19"/>
      <c r="W287" s="12"/>
    </row>
    <row r="288" spans="1:23" ht="16.5" customHeight="1">
      <c r="A288" s="33" t="s">
        <v>306</v>
      </c>
      <c r="B288" s="34">
        <v>0.1</v>
      </c>
      <c r="C288" s="35">
        <v>0.15</v>
      </c>
      <c r="D288" s="35">
        <v>0</v>
      </c>
      <c r="E288" s="35">
        <v>0</v>
      </c>
      <c r="F288" s="35">
        <v>0</v>
      </c>
      <c r="G288" s="35">
        <v>0</v>
      </c>
      <c r="H288" s="35">
        <v>0.03</v>
      </c>
      <c r="I288" s="36"/>
      <c r="J288" s="35">
        <v>0</v>
      </c>
      <c r="K288" s="35">
        <v>0</v>
      </c>
      <c r="L288" s="35">
        <v>0</v>
      </c>
      <c r="M288" s="35">
        <v>0</v>
      </c>
      <c r="N288" s="35">
        <v>0</v>
      </c>
      <c r="O288" s="35">
        <v>0.12</v>
      </c>
      <c r="P288" s="35">
        <v>0</v>
      </c>
      <c r="Q288" s="35">
        <v>0</v>
      </c>
      <c r="R288" s="37">
        <v>500000</v>
      </c>
      <c r="S288" s="16"/>
      <c r="T288" s="18"/>
      <c r="U288" s="18"/>
      <c r="V288" s="19"/>
      <c r="W288" s="12"/>
    </row>
    <row r="289" spans="1:23" ht="16.5" customHeight="1">
      <c r="A289" s="33" t="s">
        <v>307</v>
      </c>
      <c r="B289" s="34">
        <v>0.08</v>
      </c>
      <c r="C289" s="35">
        <v>0.4</v>
      </c>
      <c r="D289" s="35">
        <v>0.25</v>
      </c>
      <c r="E289" s="35">
        <v>0</v>
      </c>
      <c r="F289" s="35">
        <v>0</v>
      </c>
      <c r="G289" s="35">
        <v>0.01</v>
      </c>
      <c r="H289" s="35">
        <v>0.06</v>
      </c>
      <c r="I289" s="36"/>
      <c r="J289" s="35">
        <v>0</v>
      </c>
      <c r="K289" s="35">
        <v>0</v>
      </c>
      <c r="L289" s="35">
        <v>0</v>
      </c>
      <c r="M289" s="35">
        <v>0</v>
      </c>
      <c r="N289" s="35">
        <v>0</v>
      </c>
      <c r="O289" s="35">
        <v>0</v>
      </c>
      <c r="P289" s="35">
        <v>0</v>
      </c>
      <c r="Q289" s="35">
        <v>0</v>
      </c>
      <c r="R289" s="37"/>
      <c r="S289" s="16"/>
      <c r="T289" s="18"/>
      <c r="U289" s="18"/>
      <c r="V289" s="19"/>
      <c r="W289" s="12"/>
    </row>
    <row r="290" spans="1:23" ht="16.5" customHeight="1">
      <c r="A290" s="33" t="s">
        <v>308</v>
      </c>
      <c r="B290" s="34">
        <v>0.1</v>
      </c>
      <c r="C290" s="35">
        <v>0</v>
      </c>
      <c r="D290" s="35">
        <v>0</v>
      </c>
      <c r="E290" s="35">
        <v>0</v>
      </c>
      <c r="F290" s="35">
        <v>0</v>
      </c>
      <c r="G290" s="35">
        <v>0</v>
      </c>
      <c r="H290" s="35">
        <v>0.05</v>
      </c>
      <c r="I290" s="36"/>
      <c r="J290" s="35">
        <v>0</v>
      </c>
      <c r="K290" s="35">
        <v>0</v>
      </c>
      <c r="L290" s="35">
        <v>0</v>
      </c>
      <c r="M290" s="35">
        <v>0</v>
      </c>
      <c r="N290" s="35">
        <v>0</v>
      </c>
      <c r="O290" s="35">
        <v>0</v>
      </c>
      <c r="P290" s="35">
        <v>0</v>
      </c>
      <c r="Q290" s="35">
        <v>0</v>
      </c>
      <c r="R290" s="37"/>
      <c r="S290" s="16"/>
      <c r="T290" s="18"/>
      <c r="U290" s="18"/>
      <c r="V290" s="19"/>
      <c r="W290" s="12"/>
    </row>
    <row r="291" spans="1:23" ht="16.5" customHeight="1">
      <c r="A291" s="33" t="s">
        <v>309</v>
      </c>
      <c r="B291" s="34">
        <v>0.1</v>
      </c>
      <c r="C291" s="35">
        <v>0</v>
      </c>
      <c r="D291" s="35">
        <v>0</v>
      </c>
      <c r="E291" s="35">
        <v>0</v>
      </c>
      <c r="F291" s="35">
        <v>0</v>
      </c>
      <c r="G291" s="35">
        <v>0</v>
      </c>
      <c r="H291" s="35">
        <v>0.9</v>
      </c>
      <c r="I291" s="36"/>
      <c r="J291" s="35">
        <v>0</v>
      </c>
      <c r="K291" s="35">
        <v>0</v>
      </c>
      <c r="L291" s="35">
        <v>0</v>
      </c>
      <c r="M291" s="35">
        <v>0</v>
      </c>
      <c r="N291" s="35">
        <v>0</v>
      </c>
      <c r="O291" s="35">
        <v>0</v>
      </c>
      <c r="P291" s="35">
        <v>0</v>
      </c>
      <c r="Q291" s="35">
        <v>0</v>
      </c>
      <c r="R291" s="37"/>
      <c r="S291" s="16"/>
      <c r="T291" s="18"/>
      <c r="U291" s="18"/>
      <c r="V291" s="19"/>
      <c r="W291" s="12"/>
    </row>
    <row r="292" spans="1:23" ht="16.5" customHeight="1">
      <c r="A292" s="33" t="s">
        <v>310</v>
      </c>
      <c r="B292" s="34">
        <v>0.1</v>
      </c>
      <c r="C292" s="35">
        <v>0</v>
      </c>
      <c r="D292" s="35">
        <v>0</v>
      </c>
      <c r="E292" s="35">
        <v>0</v>
      </c>
      <c r="F292" s="35">
        <v>0</v>
      </c>
      <c r="G292" s="35">
        <v>0</v>
      </c>
      <c r="H292" s="35">
        <v>0.5</v>
      </c>
      <c r="I292" s="36"/>
      <c r="J292" s="35">
        <v>0</v>
      </c>
      <c r="K292" s="35">
        <v>0</v>
      </c>
      <c r="L292" s="35">
        <v>0</v>
      </c>
      <c r="M292" s="35">
        <v>0</v>
      </c>
      <c r="N292" s="35">
        <v>0</v>
      </c>
      <c r="O292" s="35">
        <v>0</v>
      </c>
      <c r="P292" s="35">
        <v>0</v>
      </c>
      <c r="Q292" s="35">
        <v>0</v>
      </c>
      <c r="R292" s="37"/>
      <c r="S292" s="16"/>
      <c r="T292" s="18"/>
      <c r="U292" s="18"/>
      <c r="V292" s="19"/>
      <c r="W292" s="12"/>
    </row>
    <row r="293" spans="1:23" ht="16.5" customHeight="1">
      <c r="A293" s="39" t="s">
        <v>311</v>
      </c>
      <c r="B293" s="34"/>
      <c r="C293" s="35"/>
      <c r="D293" s="35"/>
      <c r="E293" s="35"/>
      <c r="F293" s="35"/>
      <c r="G293" s="35"/>
      <c r="H293" s="35"/>
      <c r="I293" s="40"/>
      <c r="J293" s="41"/>
      <c r="K293" s="41"/>
      <c r="L293" s="41"/>
      <c r="M293" s="41"/>
      <c r="N293" s="41"/>
      <c r="O293" s="41"/>
      <c r="P293" s="41"/>
      <c r="Q293" s="41"/>
      <c r="R293" s="42"/>
      <c r="S293" s="16"/>
      <c r="T293" s="18"/>
      <c r="U293" s="18"/>
      <c r="V293" s="19"/>
      <c r="W293" s="12"/>
    </row>
    <row r="294" spans="1:23" ht="16.5" customHeight="1">
      <c r="A294" s="39" t="s">
        <v>312</v>
      </c>
      <c r="B294" s="34"/>
      <c r="C294" s="35"/>
      <c r="D294" s="35"/>
      <c r="E294" s="35"/>
      <c r="F294" s="35"/>
      <c r="G294" s="35"/>
      <c r="H294" s="35"/>
      <c r="I294" s="40"/>
      <c r="J294" s="41"/>
      <c r="K294" s="41"/>
      <c r="L294" s="41"/>
      <c r="M294" s="41"/>
      <c r="N294" s="41"/>
      <c r="O294" s="41"/>
      <c r="P294" s="41"/>
      <c r="Q294" s="41"/>
      <c r="R294" s="42"/>
      <c r="S294" s="16"/>
      <c r="T294" s="18"/>
      <c r="U294" s="18"/>
      <c r="V294" s="19"/>
      <c r="W294" s="12"/>
    </row>
    <row r="295" spans="1:23" ht="16.5" customHeight="1">
      <c r="A295" s="39" t="s">
        <v>313</v>
      </c>
      <c r="B295" s="34">
        <v>0</v>
      </c>
      <c r="C295" s="35"/>
      <c r="D295" s="35"/>
      <c r="E295" s="35">
        <v>0.311</v>
      </c>
      <c r="F295" s="35">
        <v>0.20649999999999999</v>
      </c>
      <c r="G295" s="35"/>
      <c r="H295" s="35"/>
      <c r="I295" s="40"/>
      <c r="J295" s="41"/>
      <c r="K295" s="41"/>
      <c r="L295" s="41"/>
      <c r="M295" s="41"/>
      <c r="N295" s="41"/>
      <c r="O295" s="41"/>
      <c r="P295" s="41"/>
      <c r="Q295" s="41"/>
      <c r="R295" s="42"/>
      <c r="S295" s="16"/>
      <c r="T295" s="18"/>
      <c r="U295" s="18"/>
      <c r="V295" s="19"/>
      <c r="W295" s="12"/>
    </row>
    <row r="296" spans="1:23" ht="16.5" customHeight="1">
      <c r="A296" s="39" t="s">
        <v>314</v>
      </c>
      <c r="B296" s="34"/>
      <c r="C296" s="35"/>
      <c r="D296" s="35"/>
      <c r="E296" s="35"/>
      <c r="F296" s="35"/>
      <c r="G296" s="35"/>
      <c r="H296" s="35"/>
      <c r="I296" s="40"/>
      <c r="J296" s="41"/>
      <c r="K296" s="41"/>
      <c r="L296" s="41"/>
      <c r="M296" s="41"/>
      <c r="N296" s="41"/>
      <c r="O296" s="41"/>
      <c r="P296" s="41"/>
      <c r="Q296" s="41"/>
      <c r="R296" s="42"/>
      <c r="S296" s="16"/>
      <c r="T296" s="18"/>
      <c r="U296" s="18"/>
      <c r="V296" s="19"/>
      <c r="W296" s="12"/>
    </row>
    <row r="297" spans="1:23" ht="16.5" customHeight="1">
      <c r="A297" s="39" t="s">
        <v>244</v>
      </c>
      <c r="B297" s="34"/>
      <c r="C297" s="35"/>
      <c r="D297" s="35"/>
      <c r="E297" s="35"/>
      <c r="F297" s="35"/>
      <c r="G297" s="35"/>
      <c r="H297" s="35"/>
      <c r="I297" s="40"/>
      <c r="J297" s="41"/>
      <c r="K297" s="41"/>
      <c r="L297" s="41"/>
      <c r="M297" s="41"/>
      <c r="N297" s="41"/>
      <c r="O297" s="41"/>
      <c r="P297" s="41"/>
      <c r="Q297" s="41"/>
      <c r="R297" s="42"/>
      <c r="S297" s="16"/>
      <c r="T297" s="18"/>
      <c r="U297" s="18"/>
      <c r="V297" s="19"/>
      <c r="W297" s="12"/>
    </row>
    <row r="298" spans="1:23" ht="16.5" customHeight="1">
      <c r="A298" s="39" t="s">
        <v>315</v>
      </c>
      <c r="B298" s="34"/>
      <c r="C298" s="35"/>
      <c r="D298" s="35"/>
      <c r="E298" s="35"/>
      <c r="F298" s="35"/>
      <c r="G298" s="35"/>
      <c r="H298" s="35"/>
      <c r="I298" s="40"/>
      <c r="J298" s="41"/>
      <c r="K298" s="41"/>
      <c r="L298" s="41"/>
      <c r="M298" s="41"/>
      <c r="N298" s="41"/>
      <c r="O298" s="41"/>
      <c r="P298" s="41"/>
      <c r="Q298" s="41"/>
      <c r="R298" s="42"/>
      <c r="S298" s="16"/>
      <c r="T298" s="18"/>
      <c r="U298" s="18"/>
      <c r="V298" s="19"/>
      <c r="W298" s="12"/>
    </row>
    <row r="299" spans="1:23" ht="16.5" customHeight="1">
      <c r="A299" s="39" t="s">
        <v>316</v>
      </c>
      <c r="B299" s="15">
        <v>0.1</v>
      </c>
      <c r="C299" s="16">
        <v>0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40"/>
      <c r="J299" s="41"/>
      <c r="K299" s="41"/>
      <c r="L299" s="41"/>
      <c r="M299" s="41"/>
      <c r="N299" s="41"/>
      <c r="O299" s="41"/>
      <c r="P299" s="41"/>
      <c r="Q299" s="41"/>
      <c r="R299" s="42"/>
      <c r="S299" s="16"/>
      <c r="T299" s="18"/>
      <c r="U299" s="18"/>
      <c r="V299" s="19"/>
      <c r="W299" s="12"/>
    </row>
    <row r="300" spans="1:23" ht="16.5" customHeight="1">
      <c r="A300" s="39" t="s">
        <v>317</v>
      </c>
      <c r="B300" s="15">
        <v>0.1</v>
      </c>
      <c r="C300" s="16">
        <v>0</v>
      </c>
      <c r="D300" s="16">
        <v>0</v>
      </c>
      <c r="E300" s="16">
        <v>0</v>
      </c>
      <c r="F300" s="16">
        <v>0</v>
      </c>
      <c r="G300" s="16">
        <v>0</v>
      </c>
      <c r="H300" s="16">
        <v>0</v>
      </c>
      <c r="I300" s="40"/>
      <c r="J300" s="41"/>
      <c r="K300" s="41"/>
      <c r="L300" s="41"/>
      <c r="M300" s="41"/>
      <c r="N300" s="41"/>
      <c r="O300" s="41"/>
      <c r="P300" s="41"/>
      <c r="Q300" s="41"/>
      <c r="R300" s="42"/>
      <c r="S300" s="16"/>
      <c r="T300" s="18"/>
      <c r="U300" s="18"/>
      <c r="V300" s="19"/>
      <c r="W300" s="12"/>
    </row>
    <row r="301" spans="1:23" ht="17.25" customHeight="1">
      <c r="A301" s="14" t="s">
        <v>318</v>
      </c>
      <c r="B301" s="15">
        <v>0.1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8"/>
      <c r="J301" s="17"/>
      <c r="K301" s="17"/>
      <c r="L301" s="17"/>
      <c r="M301" s="17"/>
      <c r="N301" s="17"/>
      <c r="O301" s="17"/>
      <c r="P301" s="17"/>
      <c r="Q301" s="17"/>
      <c r="R301" s="17"/>
      <c r="S301" s="16"/>
      <c r="T301" s="18"/>
      <c r="U301" s="18"/>
      <c r="V301" s="19"/>
      <c r="W301" s="12"/>
    </row>
    <row r="302" spans="1:23" ht="16.5" customHeight="1">
      <c r="A302" s="14" t="s">
        <v>319</v>
      </c>
      <c r="B302" s="15">
        <v>0.1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16">
        <v>0</v>
      </c>
      <c r="I302" s="8"/>
      <c r="J302" s="17"/>
      <c r="K302" s="17"/>
      <c r="L302" s="17"/>
      <c r="M302" s="17"/>
      <c r="N302" s="17"/>
      <c r="O302" s="17"/>
      <c r="P302" s="17"/>
      <c r="Q302" s="17"/>
      <c r="R302" s="17"/>
      <c r="S302" s="16"/>
      <c r="T302" s="18"/>
      <c r="U302" s="18"/>
      <c r="V302" s="19"/>
      <c r="W302" s="12"/>
    </row>
    <row r="303" spans="1:23" ht="16.5" customHeight="1">
      <c r="A303" s="14" t="s">
        <v>320</v>
      </c>
      <c r="B303" s="15">
        <v>0.1</v>
      </c>
      <c r="C303" s="16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8"/>
      <c r="J303" s="17"/>
      <c r="K303" s="17"/>
      <c r="L303" s="17"/>
      <c r="M303" s="17"/>
      <c r="N303" s="17"/>
      <c r="O303" s="17"/>
      <c r="P303" s="17"/>
      <c r="Q303" s="17"/>
      <c r="R303" s="17"/>
      <c r="S303" s="16"/>
      <c r="T303" s="18"/>
      <c r="U303" s="18"/>
      <c r="V303" s="19"/>
      <c r="W303" s="12"/>
    </row>
    <row r="304" spans="1:23" ht="16.5" customHeight="1">
      <c r="A304" s="14" t="s">
        <v>321</v>
      </c>
      <c r="B304" s="15">
        <v>0.1</v>
      </c>
      <c r="C304" s="16">
        <v>0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8"/>
      <c r="J304" s="17"/>
      <c r="K304" s="17"/>
      <c r="L304" s="17"/>
      <c r="M304" s="17"/>
      <c r="N304" s="17"/>
      <c r="O304" s="17"/>
      <c r="P304" s="17"/>
      <c r="Q304" s="17"/>
      <c r="R304" s="17"/>
      <c r="S304" s="16"/>
      <c r="T304" s="18"/>
      <c r="U304" s="18"/>
      <c r="V304" s="19"/>
      <c r="W304" s="12"/>
    </row>
    <row r="305" spans="1:23" ht="16.5" customHeight="1">
      <c r="A305" s="14" t="s">
        <v>322</v>
      </c>
      <c r="B305" s="15">
        <v>0.1</v>
      </c>
      <c r="C305" s="16">
        <v>0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8"/>
      <c r="J305" s="17"/>
      <c r="K305" s="17"/>
      <c r="L305" s="17"/>
      <c r="M305" s="17"/>
      <c r="N305" s="17"/>
      <c r="O305" s="17"/>
      <c r="P305" s="17"/>
      <c r="Q305" s="17"/>
      <c r="R305" s="17"/>
      <c r="S305" s="16"/>
      <c r="T305" s="18"/>
      <c r="U305" s="18"/>
      <c r="V305" s="19"/>
      <c r="W305" s="12"/>
    </row>
    <row r="306" spans="1:23" ht="16.5" customHeight="1">
      <c r="A306" s="14" t="s">
        <v>323</v>
      </c>
      <c r="B306" s="15">
        <v>0.1</v>
      </c>
      <c r="C306" s="16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8"/>
      <c r="J306" s="17"/>
      <c r="K306" s="17"/>
      <c r="L306" s="17"/>
      <c r="M306" s="17"/>
      <c r="N306" s="17"/>
      <c r="O306" s="17"/>
      <c r="P306" s="17"/>
      <c r="Q306" s="17"/>
      <c r="R306" s="17"/>
      <c r="S306" s="16"/>
      <c r="T306" s="18"/>
      <c r="U306" s="18"/>
      <c r="V306" s="19"/>
      <c r="W306" s="12"/>
    </row>
    <row r="307" spans="1:23" ht="16.5" customHeight="1">
      <c r="A307" s="14" t="s">
        <v>324</v>
      </c>
      <c r="B307" s="15">
        <v>0.1</v>
      </c>
      <c r="C307" s="16">
        <v>0.24</v>
      </c>
      <c r="D307" s="16">
        <v>7.0000000000000007E-2</v>
      </c>
      <c r="E307" s="16">
        <v>0</v>
      </c>
      <c r="F307" s="16">
        <v>0</v>
      </c>
      <c r="G307" s="16">
        <v>0.03</v>
      </c>
      <c r="H307" s="16">
        <v>0.05</v>
      </c>
      <c r="I307" s="8"/>
      <c r="J307" s="17"/>
      <c r="K307" s="17"/>
      <c r="L307" s="17"/>
      <c r="M307" s="17"/>
      <c r="N307" s="17"/>
      <c r="O307" s="17"/>
      <c r="P307" s="17"/>
      <c r="Q307" s="17"/>
      <c r="R307" s="17"/>
      <c r="S307" s="16"/>
      <c r="T307" s="18"/>
      <c r="U307" s="18"/>
      <c r="V307" s="19"/>
      <c r="W307" s="12"/>
    </row>
    <row r="308" spans="1:23" ht="16.5" customHeight="1">
      <c r="A308" s="14" t="s">
        <v>325</v>
      </c>
      <c r="B308" s="15">
        <v>6.7000000000000004E-2</v>
      </c>
      <c r="C308" s="16">
        <v>0.14000000000000001</v>
      </c>
      <c r="D308" s="16">
        <v>0.01</v>
      </c>
      <c r="E308" s="16">
        <v>1E-3</v>
      </c>
      <c r="F308" s="16">
        <v>1E-3</v>
      </c>
      <c r="G308" s="16">
        <v>0.05</v>
      </c>
      <c r="H308" s="16">
        <v>0.06</v>
      </c>
      <c r="I308" s="8"/>
      <c r="J308" s="17"/>
      <c r="K308" s="17"/>
      <c r="L308" s="17"/>
      <c r="M308" s="17"/>
      <c r="N308" s="17"/>
      <c r="O308" s="17"/>
      <c r="P308" s="17"/>
      <c r="Q308" s="17"/>
      <c r="R308" s="17"/>
      <c r="S308" s="16"/>
      <c r="T308" s="18"/>
      <c r="U308" s="18"/>
      <c r="V308" s="19"/>
      <c r="W308" s="12"/>
    </row>
    <row r="309" spans="1:23" ht="16.5" customHeight="1">
      <c r="A309" s="14" t="s">
        <v>326</v>
      </c>
      <c r="B309" s="15">
        <v>0.1</v>
      </c>
      <c r="C309" s="16">
        <v>0</v>
      </c>
      <c r="D309" s="16">
        <v>0</v>
      </c>
      <c r="E309" s="16">
        <v>0</v>
      </c>
      <c r="F309" s="16">
        <v>0</v>
      </c>
      <c r="G309" s="16">
        <v>0</v>
      </c>
      <c r="H309" s="16">
        <v>0</v>
      </c>
      <c r="I309" s="8"/>
      <c r="J309" s="17"/>
      <c r="K309" s="17"/>
      <c r="L309" s="17"/>
      <c r="M309" s="17"/>
      <c r="N309" s="17"/>
      <c r="O309" s="17"/>
      <c r="P309" s="17"/>
      <c r="Q309" s="17"/>
      <c r="R309" s="17"/>
      <c r="S309" s="16"/>
      <c r="T309" s="18"/>
      <c r="U309" s="18"/>
      <c r="V309" s="19"/>
      <c r="W309" s="12"/>
    </row>
    <row r="310" spans="1:23" ht="16.5" customHeight="1">
      <c r="A310" s="14" t="s">
        <v>327</v>
      </c>
      <c r="B310" s="15"/>
      <c r="C310" s="16"/>
      <c r="D310" s="16"/>
      <c r="E310" s="16"/>
      <c r="F310" s="16"/>
      <c r="G310" s="16"/>
      <c r="H310" s="16"/>
      <c r="I310" s="8"/>
      <c r="J310" s="17"/>
      <c r="K310" s="17"/>
      <c r="L310" s="17"/>
      <c r="M310" s="17"/>
      <c r="N310" s="17"/>
      <c r="O310" s="17"/>
      <c r="P310" s="17"/>
      <c r="Q310" s="17"/>
      <c r="R310" s="17"/>
      <c r="S310" s="16"/>
      <c r="T310" s="18"/>
      <c r="U310" s="18"/>
      <c r="V310" s="19"/>
      <c r="W310" s="12"/>
    </row>
    <row r="311" spans="1:23" ht="16.5" customHeight="1">
      <c r="A311" s="14" t="s">
        <v>328</v>
      </c>
      <c r="B311" s="15">
        <v>0.1</v>
      </c>
      <c r="C311" s="16">
        <v>0.7</v>
      </c>
      <c r="D311" s="16">
        <v>0.05</v>
      </c>
      <c r="E311" s="16">
        <v>0</v>
      </c>
      <c r="F311" s="16">
        <v>0</v>
      </c>
      <c r="G311" s="16">
        <v>0</v>
      </c>
      <c r="H311" s="16">
        <v>0.03</v>
      </c>
      <c r="I311" s="8"/>
      <c r="J311" s="17"/>
      <c r="K311" s="17"/>
      <c r="L311" s="17"/>
      <c r="M311" s="17"/>
      <c r="N311" s="17"/>
      <c r="O311" s="17"/>
      <c r="P311" s="17"/>
      <c r="Q311" s="17"/>
      <c r="R311" s="17"/>
      <c r="S311" s="16"/>
      <c r="T311" s="18"/>
      <c r="U311" s="18"/>
      <c r="V311" s="19"/>
      <c r="W311" s="12"/>
    </row>
    <row r="312" spans="1:23" ht="16.5" customHeight="1">
      <c r="A312" s="14" t="s">
        <v>329</v>
      </c>
      <c r="B312" s="15">
        <v>0.1</v>
      </c>
      <c r="C312" s="16">
        <v>0.7</v>
      </c>
      <c r="D312" s="16">
        <v>0.05</v>
      </c>
      <c r="E312" s="16">
        <v>0</v>
      </c>
      <c r="F312" s="16">
        <v>0</v>
      </c>
      <c r="G312" s="16">
        <v>0</v>
      </c>
      <c r="H312" s="16">
        <v>0.03</v>
      </c>
      <c r="I312" s="8"/>
      <c r="J312" s="17"/>
      <c r="K312" s="17"/>
      <c r="L312" s="17"/>
      <c r="M312" s="17"/>
      <c r="N312" s="17"/>
      <c r="O312" s="17"/>
      <c r="P312" s="17"/>
      <c r="Q312" s="17"/>
      <c r="R312" s="17"/>
      <c r="S312" s="16"/>
      <c r="T312" s="18"/>
      <c r="U312" s="18"/>
      <c r="V312" s="19"/>
      <c r="W312" s="12"/>
    </row>
    <row r="313" spans="1:23" ht="16.5" customHeight="1">
      <c r="A313" s="14" t="s">
        <v>330</v>
      </c>
      <c r="B313" s="15">
        <v>0.1</v>
      </c>
      <c r="C313" s="16">
        <v>0.7</v>
      </c>
      <c r="D313" s="16">
        <v>0.05</v>
      </c>
      <c r="E313" s="16">
        <v>0</v>
      </c>
      <c r="F313" s="16">
        <v>0</v>
      </c>
      <c r="G313" s="16">
        <v>0</v>
      </c>
      <c r="H313" s="16">
        <v>0.03</v>
      </c>
      <c r="I313" s="8"/>
      <c r="J313" s="17"/>
      <c r="K313" s="17"/>
      <c r="L313" s="17"/>
      <c r="M313" s="17"/>
      <c r="N313" s="17"/>
      <c r="O313" s="17"/>
      <c r="P313" s="17"/>
      <c r="Q313" s="17"/>
      <c r="R313" s="17"/>
      <c r="S313" s="16"/>
      <c r="T313" s="18"/>
      <c r="U313" s="18"/>
      <c r="V313" s="19"/>
      <c r="W313" s="12"/>
    </row>
    <row r="314" spans="1:23" ht="16.5" customHeight="1">
      <c r="A314" s="14" t="s">
        <v>331</v>
      </c>
      <c r="B314" s="15">
        <v>0.1</v>
      </c>
      <c r="C314" s="16">
        <v>0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8"/>
      <c r="J314" s="17"/>
      <c r="K314" s="17"/>
      <c r="L314" s="17"/>
      <c r="M314" s="17"/>
      <c r="N314" s="17"/>
      <c r="O314" s="17"/>
      <c r="P314" s="17"/>
      <c r="Q314" s="17"/>
      <c r="R314" s="17"/>
      <c r="S314" s="16"/>
      <c r="T314" s="18"/>
      <c r="U314" s="18"/>
      <c r="V314" s="19"/>
      <c r="W314" s="12"/>
    </row>
    <row r="315" spans="1:23" ht="16.5" customHeight="1">
      <c r="A315" s="14" t="s">
        <v>332</v>
      </c>
      <c r="B315" s="15">
        <v>0.1</v>
      </c>
      <c r="C315" s="16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0.1</v>
      </c>
      <c r="I315" s="8"/>
      <c r="J315" s="17"/>
      <c r="K315" s="17"/>
      <c r="L315" s="17"/>
      <c r="M315" s="17"/>
      <c r="N315" s="17"/>
      <c r="O315" s="17"/>
      <c r="P315" s="17"/>
      <c r="Q315" s="17"/>
      <c r="R315" s="17"/>
      <c r="S315" s="16"/>
      <c r="T315" s="18"/>
      <c r="U315" s="18"/>
      <c r="V315" s="19"/>
      <c r="W315" s="12"/>
    </row>
    <row r="316" spans="1:23" ht="16.5" customHeight="1">
      <c r="A316" s="14" t="s">
        <v>333</v>
      </c>
      <c r="B316" s="15">
        <v>0.1</v>
      </c>
      <c r="C316" s="16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0</v>
      </c>
      <c r="I316" s="8"/>
      <c r="J316" s="17"/>
      <c r="K316" s="17"/>
      <c r="L316" s="17"/>
      <c r="M316" s="17"/>
      <c r="N316" s="17"/>
      <c r="O316" s="17"/>
      <c r="P316" s="17"/>
      <c r="Q316" s="17"/>
      <c r="R316" s="17"/>
      <c r="S316" s="16"/>
      <c r="T316" s="18"/>
      <c r="U316" s="18"/>
      <c r="V316" s="19"/>
      <c r="W316" s="12"/>
    </row>
    <row r="317" spans="1:23" ht="16.5" customHeight="1">
      <c r="A317" s="14" t="s">
        <v>334</v>
      </c>
      <c r="B317" s="15">
        <v>0.01</v>
      </c>
      <c r="C317" s="16">
        <v>0</v>
      </c>
      <c r="D317" s="16">
        <v>0.99</v>
      </c>
      <c r="E317" s="16">
        <v>0</v>
      </c>
      <c r="F317" s="16">
        <v>0</v>
      </c>
      <c r="G317" s="16">
        <v>0</v>
      </c>
      <c r="H317" s="16">
        <v>0</v>
      </c>
      <c r="I317" s="8"/>
      <c r="J317" s="17"/>
      <c r="K317" s="17"/>
      <c r="L317" s="17"/>
      <c r="M317" s="17"/>
      <c r="N317" s="17"/>
      <c r="O317" s="17"/>
      <c r="P317" s="17"/>
      <c r="Q317" s="17"/>
      <c r="R317" s="17"/>
      <c r="S317" s="16"/>
      <c r="T317" s="18"/>
      <c r="U317" s="18"/>
      <c r="V317" s="19"/>
      <c r="W317" s="12"/>
    </row>
    <row r="318" spans="1:23" ht="16.5" customHeight="1">
      <c r="A318" s="14" t="s">
        <v>335</v>
      </c>
      <c r="B318" s="15">
        <v>0.1</v>
      </c>
      <c r="C318" s="16">
        <v>0</v>
      </c>
      <c r="D318" s="16">
        <v>0</v>
      </c>
      <c r="E318" s="16">
        <v>0</v>
      </c>
      <c r="F318" s="16">
        <v>0</v>
      </c>
      <c r="G318" s="16">
        <v>0</v>
      </c>
      <c r="H318" s="16">
        <v>0</v>
      </c>
      <c r="I318" s="8"/>
      <c r="J318" s="17"/>
      <c r="K318" s="17"/>
      <c r="L318" s="17"/>
      <c r="M318" s="17"/>
      <c r="N318" s="17"/>
      <c r="O318" s="17"/>
      <c r="P318" s="17"/>
      <c r="Q318" s="17"/>
      <c r="R318" s="17"/>
      <c r="S318" s="16"/>
      <c r="T318" s="18"/>
      <c r="U318" s="18"/>
      <c r="V318" s="19"/>
      <c r="W318" s="12"/>
    </row>
    <row r="319" spans="1:23" ht="16.5" customHeight="1">
      <c r="A319" s="14" t="s">
        <v>336</v>
      </c>
      <c r="B319" s="15">
        <v>0.1</v>
      </c>
      <c r="C319" s="16">
        <v>0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8"/>
      <c r="J319" s="17"/>
      <c r="K319" s="17"/>
      <c r="L319" s="17"/>
      <c r="M319" s="17"/>
      <c r="N319" s="17"/>
      <c r="O319" s="17"/>
      <c r="P319" s="17"/>
      <c r="Q319" s="17"/>
      <c r="R319" s="17"/>
      <c r="S319" s="16"/>
      <c r="T319" s="18"/>
      <c r="U319" s="18"/>
      <c r="V319" s="19"/>
      <c r="W319" s="12"/>
    </row>
    <row r="320" spans="1:23" ht="16.5" customHeight="1">
      <c r="A320" s="14" t="s">
        <v>337</v>
      </c>
      <c r="B320" s="15">
        <v>0.1</v>
      </c>
      <c r="C320" s="16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8"/>
      <c r="J320" s="17"/>
      <c r="K320" s="17"/>
      <c r="L320" s="17"/>
      <c r="M320" s="17"/>
      <c r="N320" s="17"/>
      <c r="O320" s="17"/>
      <c r="P320" s="17"/>
      <c r="Q320" s="17"/>
      <c r="R320" s="17"/>
      <c r="S320" s="16"/>
      <c r="T320" s="18"/>
      <c r="U320" s="18"/>
      <c r="V320" s="19"/>
      <c r="W320" s="12"/>
    </row>
    <row r="321" spans="1:23" ht="16.5" customHeight="1">
      <c r="A321" s="14" t="s">
        <v>338</v>
      </c>
      <c r="B321" s="15">
        <v>0.1</v>
      </c>
      <c r="C321" s="16">
        <v>0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8"/>
      <c r="J321" s="17"/>
      <c r="K321" s="17"/>
      <c r="L321" s="17"/>
      <c r="M321" s="17"/>
      <c r="N321" s="17"/>
      <c r="O321" s="17"/>
      <c r="P321" s="17"/>
      <c r="Q321" s="17"/>
      <c r="R321" s="17"/>
      <c r="S321" s="16"/>
      <c r="T321" s="18"/>
      <c r="U321" s="18"/>
      <c r="V321" s="19"/>
      <c r="W321" s="12"/>
    </row>
    <row r="322" spans="1:23" ht="16.5" customHeight="1">
      <c r="A322" s="14" t="s">
        <v>339</v>
      </c>
      <c r="B322" s="15">
        <v>0.75</v>
      </c>
      <c r="C322" s="16">
        <v>0.15</v>
      </c>
      <c r="D322" s="16">
        <v>0.05</v>
      </c>
      <c r="E322" s="16">
        <v>0</v>
      </c>
      <c r="F322" s="16">
        <v>0</v>
      </c>
      <c r="G322" s="16">
        <v>0</v>
      </c>
      <c r="H322" s="16">
        <v>0</v>
      </c>
      <c r="I322" s="8"/>
      <c r="J322" s="17"/>
      <c r="K322" s="17"/>
      <c r="L322" s="17"/>
      <c r="M322" s="17"/>
      <c r="N322" s="17"/>
      <c r="O322" s="17"/>
      <c r="P322" s="17"/>
      <c r="Q322" s="17"/>
      <c r="R322" s="17"/>
      <c r="S322" s="16"/>
      <c r="T322" s="18"/>
      <c r="U322" s="18"/>
      <c r="V322" s="19"/>
      <c r="W322" s="12"/>
    </row>
    <row r="323" spans="1:23" ht="16.5" customHeight="1">
      <c r="A323" s="14" t="s">
        <v>340</v>
      </c>
      <c r="B323" s="15">
        <v>0.75</v>
      </c>
      <c r="C323" s="16">
        <v>0.15</v>
      </c>
      <c r="D323" s="16">
        <v>0.05</v>
      </c>
      <c r="E323" s="16">
        <v>0</v>
      </c>
      <c r="F323" s="16">
        <v>0</v>
      </c>
      <c r="G323" s="16">
        <v>0</v>
      </c>
      <c r="H323" s="16">
        <v>0</v>
      </c>
      <c r="I323" s="8"/>
      <c r="J323" s="17"/>
      <c r="K323" s="17"/>
      <c r="L323" s="17"/>
      <c r="M323" s="17"/>
      <c r="N323" s="17"/>
      <c r="O323" s="17"/>
      <c r="P323" s="17"/>
      <c r="Q323" s="17"/>
      <c r="R323" s="17"/>
      <c r="S323" s="16"/>
      <c r="T323" s="18"/>
      <c r="U323" s="18"/>
      <c r="V323" s="19"/>
      <c r="W323" s="12"/>
    </row>
    <row r="324" spans="1:23" ht="16.5" customHeight="1">
      <c r="A324" s="14" t="s">
        <v>341</v>
      </c>
      <c r="B324" s="15">
        <v>0.1</v>
      </c>
      <c r="C324" s="16">
        <v>0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8"/>
      <c r="J324" s="17"/>
      <c r="K324" s="17"/>
      <c r="L324" s="17"/>
      <c r="M324" s="17"/>
      <c r="N324" s="17"/>
      <c r="O324" s="17"/>
      <c r="P324" s="17"/>
      <c r="Q324" s="17"/>
      <c r="R324" s="17"/>
      <c r="S324" s="16"/>
      <c r="T324" s="18"/>
      <c r="U324" s="18"/>
      <c r="V324" s="19"/>
      <c r="W324" s="12"/>
    </row>
    <row r="325" spans="1:23" ht="16.5" customHeight="1">
      <c r="A325" s="14" t="s">
        <v>342</v>
      </c>
      <c r="B325" s="15">
        <v>0.1</v>
      </c>
      <c r="C325" s="16">
        <v>0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8"/>
      <c r="J325" s="17"/>
      <c r="K325" s="17"/>
      <c r="L325" s="17"/>
      <c r="M325" s="17"/>
      <c r="N325" s="17"/>
      <c r="O325" s="17"/>
      <c r="P325" s="17"/>
      <c r="Q325" s="17"/>
      <c r="R325" s="17"/>
      <c r="S325" s="16"/>
      <c r="T325" s="18"/>
      <c r="U325" s="18"/>
      <c r="V325" s="19"/>
      <c r="W325" s="12"/>
    </row>
    <row r="326" spans="1:23" ht="16.5" customHeight="1">
      <c r="A326" s="14" t="s">
        <v>343</v>
      </c>
      <c r="B326" s="15">
        <v>0.1</v>
      </c>
      <c r="C326" s="16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0</v>
      </c>
      <c r="I326" s="8"/>
      <c r="J326" s="17"/>
      <c r="K326" s="17"/>
      <c r="L326" s="17"/>
      <c r="M326" s="17"/>
      <c r="N326" s="17"/>
      <c r="O326" s="17"/>
      <c r="P326" s="17"/>
      <c r="Q326" s="17"/>
      <c r="R326" s="17"/>
      <c r="S326" s="16"/>
      <c r="T326" s="18"/>
      <c r="U326" s="18"/>
      <c r="V326" s="19"/>
      <c r="W326" s="12"/>
    </row>
    <row r="327" spans="1:23" ht="16.5" customHeight="1">
      <c r="A327" s="14" t="s">
        <v>136</v>
      </c>
      <c r="B327" s="15">
        <v>0.75</v>
      </c>
      <c r="C327" s="16">
        <v>0.15</v>
      </c>
      <c r="D327" s="16">
        <v>0.05</v>
      </c>
      <c r="E327" s="16">
        <v>0</v>
      </c>
      <c r="F327" s="16">
        <v>0</v>
      </c>
      <c r="G327" s="16">
        <v>0</v>
      </c>
      <c r="H327" s="16">
        <v>0</v>
      </c>
      <c r="I327" s="8"/>
      <c r="J327" s="17"/>
      <c r="K327" s="17"/>
      <c r="L327" s="17"/>
      <c r="M327" s="17"/>
      <c r="N327" s="17"/>
      <c r="O327" s="17"/>
      <c r="P327" s="17"/>
      <c r="Q327" s="17"/>
      <c r="R327" s="17"/>
      <c r="S327" s="16"/>
      <c r="T327" s="18"/>
      <c r="U327" s="18"/>
      <c r="V327" s="19"/>
      <c r="W327" s="12"/>
    </row>
    <row r="328" spans="1:23" ht="16.5" customHeight="1">
      <c r="A328" s="14" t="s">
        <v>344</v>
      </c>
      <c r="B328" s="15">
        <v>0.75</v>
      </c>
      <c r="C328" s="16">
        <v>0.15</v>
      </c>
      <c r="D328" s="16">
        <v>0.05</v>
      </c>
      <c r="E328" s="16">
        <v>0</v>
      </c>
      <c r="F328" s="16">
        <v>0</v>
      </c>
      <c r="G328" s="16">
        <v>0</v>
      </c>
      <c r="H328" s="16">
        <v>0</v>
      </c>
      <c r="I328" s="8"/>
      <c r="J328" s="17"/>
      <c r="K328" s="17"/>
      <c r="L328" s="17"/>
      <c r="M328" s="17"/>
      <c r="N328" s="17"/>
      <c r="O328" s="17"/>
      <c r="P328" s="17"/>
      <c r="Q328" s="17"/>
      <c r="R328" s="17"/>
      <c r="S328" s="16"/>
      <c r="T328" s="18"/>
      <c r="U328" s="18"/>
      <c r="V328" s="19"/>
      <c r="W328" s="12"/>
    </row>
    <row r="329" spans="1:23" ht="16.5" customHeight="1">
      <c r="A329" s="14" t="s">
        <v>263</v>
      </c>
      <c r="B329" s="15">
        <v>0.01</v>
      </c>
      <c r="C329" s="16">
        <v>0</v>
      </c>
      <c r="D329" s="16">
        <v>0.99</v>
      </c>
      <c r="E329" s="16">
        <v>0</v>
      </c>
      <c r="F329" s="16">
        <v>0</v>
      </c>
      <c r="G329" s="16">
        <v>0</v>
      </c>
      <c r="H329" s="16">
        <v>0</v>
      </c>
      <c r="I329" s="8"/>
      <c r="J329" s="17"/>
      <c r="K329" s="17"/>
      <c r="L329" s="17"/>
      <c r="M329" s="17"/>
      <c r="N329" s="17"/>
      <c r="O329" s="17"/>
      <c r="P329" s="17"/>
      <c r="Q329" s="17"/>
      <c r="R329" s="17"/>
      <c r="S329" s="16"/>
      <c r="T329" s="18"/>
      <c r="U329" s="18"/>
      <c r="V329" s="19"/>
      <c r="W329" s="12"/>
    </row>
    <row r="330" spans="1:23" ht="16.5" customHeight="1">
      <c r="A330" s="14" t="s">
        <v>345</v>
      </c>
      <c r="B330" s="15">
        <v>0.1</v>
      </c>
      <c r="C330" s="16">
        <v>0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8"/>
      <c r="J330" s="17"/>
      <c r="K330" s="17"/>
      <c r="L330" s="17"/>
      <c r="M330" s="17"/>
      <c r="N330" s="17"/>
      <c r="O330" s="17"/>
      <c r="P330" s="17"/>
      <c r="Q330" s="17"/>
      <c r="R330" s="17"/>
      <c r="S330" s="16"/>
      <c r="T330" s="18"/>
      <c r="U330" s="18"/>
      <c r="V330" s="19"/>
      <c r="W330" s="12"/>
    </row>
    <row r="331" spans="1:23" ht="16.5" customHeight="1">
      <c r="A331" s="14" t="s">
        <v>346</v>
      </c>
      <c r="B331" s="15">
        <v>0.1</v>
      </c>
      <c r="C331" s="16">
        <v>0</v>
      </c>
      <c r="D331" s="16">
        <v>0</v>
      </c>
      <c r="E331" s="16">
        <v>0</v>
      </c>
      <c r="F331" s="16">
        <v>0</v>
      </c>
      <c r="G331" s="16">
        <v>0.3</v>
      </c>
      <c r="H331" s="16">
        <v>0</v>
      </c>
      <c r="I331" s="8"/>
      <c r="J331" s="17"/>
      <c r="K331" s="17"/>
      <c r="L331" s="17"/>
      <c r="M331" s="17"/>
      <c r="N331" s="17"/>
      <c r="O331" s="17"/>
      <c r="P331" s="17"/>
      <c r="Q331" s="17"/>
      <c r="R331" s="17"/>
      <c r="S331" s="16"/>
      <c r="T331" s="18"/>
      <c r="U331" s="18"/>
      <c r="V331" s="19"/>
      <c r="W331" s="12"/>
    </row>
    <row r="332" spans="1:23" ht="16.5" customHeight="1">
      <c r="A332" s="14" t="s">
        <v>347</v>
      </c>
      <c r="B332" s="15" t="s">
        <v>348</v>
      </c>
      <c r="C332" s="16"/>
      <c r="D332" s="16"/>
      <c r="E332" s="16"/>
      <c r="F332" s="16"/>
      <c r="G332" s="16"/>
      <c r="H332" s="16"/>
      <c r="I332" s="8"/>
      <c r="J332" s="17"/>
      <c r="K332" s="17"/>
      <c r="L332" s="17"/>
      <c r="M332" s="17"/>
      <c r="N332" s="17"/>
      <c r="O332" s="17"/>
      <c r="P332" s="17"/>
      <c r="Q332" s="17"/>
      <c r="R332" s="17"/>
      <c r="S332" s="16"/>
      <c r="T332" s="18"/>
      <c r="U332" s="18"/>
      <c r="V332" s="19"/>
      <c r="W332" s="12"/>
    </row>
    <row r="333" spans="1:23" ht="16.5" customHeight="1">
      <c r="A333" s="14" t="s">
        <v>349</v>
      </c>
      <c r="B333" s="15">
        <v>0.1</v>
      </c>
      <c r="C333" s="16"/>
      <c r="D333" s="16">
        <v>0.7</v>
      </c>
      <c r="E333" s="16"/>
      <c r="F333" s="16"/>
      <c r="G333" s="16"/>
      <c r="H333" s="16"/>
      <c r="I333" s="8"/>
      <c r="J333" s="17"/>
      <c r="K333" s="17"/>
      <c r="L333" s="17"/>
      <c r="M333" s="17"/>
      <c r="N333" s="17"/>
      <c r="O333" s="17"/>
      <c r="P333" s="17"/>
      <c r="Q333" s="17"/>
      <c r="R333" s="17"/>
      <c r="S333" s="16"/>
      <c r="T333" s="18"/>
      <c r="U333" s="18"/>
      <c r="V333" s="19"/>
      <c r="W333" s="12"/>
    </row>
    <row r="334" spans="1:23" ht="16.5" customHeight="1">
      <c r="A334" s="14" t="s">
        <v>350</v>
      </c>
      <c r="B334" s="15">
        <v>0.1</v>
      </c>
      <c r="C334" s="16">
        <v>0</v>
      </c>
      <c r="D334" s="16">
        <v>0</v>
      </c>
      <c r="E334" s="16">
        <v>0</v>
      </c>
      <c r="F334" s="16">
        <v>0</v>
      </c>
      <c r="G334" s="16">
        <v>0</v>
      </c>
      <c r="H334" s="16">
        <v>1</v>
      </c>
      <c r="I334" s="8"/>
      <c r="J334" s="17"/>
      <c r="K334" s="17"/>
      <c r="L334" s="17"/>
      <c r="M334" s="17"/>
      <c r="N334" s="17"/>
      <c r="O334" s="17"/>
      <c r="P334" s="17"/>
      <c r="Q334" s="17"/>
      <c r="R334" s="17"/>
      <c r="S334" s="16"/>
      <c r="T334" s="18"/>
      <c r="U334" s="18"/>
      <c r="V334" s="19"/>
      <c r="W334" s="12"/>
    </row>
    <row r="335" spans="1:23" ht="16.5" customHeight="1">
      <c r="A335" s="14" t="s">
        <v>351</v>
      </c>
      <c r="B335" s="15">
        <v>0.1</v>
      </c>
      <c r="C335" s="16">
        <v>0</v>
      </c>
      <c r="D335" s="16">
        <v>0</v>
      </c>
      <c r="E335" s="16">
        <v>0</v>
      </c>
      <c r="F335" s="16">
        <v>0</v>
      </c>
      <c r="G335" s="16">
        <v>0</v>
      </c>
      <c r="H335" s="16">
        <v>1</v>
      </c>
      <c r="I335" s="8"/>
      <c r="J335" s="17"/>
      <c r="K335" s="17"/>
      <c r="L335" s="17"/>
      <c r="M335" s="17"/>
      <c r="N335" s="17"/>
      <c r="O335" s="17"/>
      <c r="P335" s="17"/>
      <c r="Q335" s="17"/>
      <c r="R335" s="17"/>
      <c r="S335" s="16"/>
      <c r="T335" s="18"/>
      <c r="U335" s="18"/>
      <c r="V335" s="19"/>
      <c r="W335" s="12"/>
    </row>
    <row r="336" spans="1:23" ht="16.5" customHeight="1">
      <c r="A336" s="23" t="s">
        <v>352</v>
      </c>
      <c r="B336" s="24">
        <v>0.1</v>
      </c>
      <c r="C336" s="16"/>
      <c r="D336" s="16"/>
      <c r="E336" s="25">
        <f>40%*0.8*0.5</f>
        <v>0.16000000000000003</v>
      </c>
      <c r="F336" s="16"/>
      <c r="G336" s="16"/>
      <c r="H336" s="25">
        <v>1</v>
      </c>
      <c r="I336" s="8"/>
      <c r="J336" s="17"/>
      <c r="K336" s="17"/>
      <c r="L336" s="17"/>
      <c r="M336" s="17"/>
      <c r="N336" s="17"/>
      <c r="O336" s="17"/>
      <c r="P336" s="17"/>
      <c r="Q336" s="17"/>
      <c r="R336" s="17"/>
      <c r="S336" s="16"/>
      <c r="T336" s="18"/>
      <c r="U336" s="18"/>
      <c r="V336" s="19"/>
      <c r="W336" s="12"/>
    </row>
    <row r="337" spans="1:23" ht="16.5" customHeight="1">
      <c r="A337" s="14" t="s">
        <v>353</v>
      </c>
      <c r="B337" s="15">
        <v>0.1</v>
      </c>
      <c r="C337" s="16">
        <v>0</v>
      </c>
      <c r="D337" s="16">
        <v>0</v>
      </c>
      <c r="E337" s="16">
        <v>0.1</v>
      </c>
      <c r="F337" s="16">
        <v>0</v>
      </c>
      <c r="G337" s="16">
        <v>0</v>
      </c>
      <c r="H337" s="16">
        <v>1</v>
      </c>
      <c r="I337" s="8"/>
      <c r="J337" s="17"/>
      <c r="K337" s="17"/>
      <c r="L337" s="17"/>
      <c r="M337" s="17"/>
      <c r="N337" s="17"/>
      <c r="O337" s="17"/>
      <c r="P337" s="17"/>
      <c r="Q337" s="17"/>
      <c r="R337" s="17"/>
      <c r="S337" s="16"/>
      <c r="T337" s="18"/>
      <c r="U337" s="18"/>
      <c r="V337" s="19"/>
      <c r="W337" s="12"/>
    </row>
    <row r="338" spans="1:23" ht="16.5" customHeight="1">
      <c r="A338" s="14" t="s">
        <v>354</v>
      </c>
      <c r="B338" s="15">
        <v>0.1</v>
      </c>
      <c r="C338" s="16">
        <v>0</v>
      </c>
      <c r="D338" s="16">
        <v>0</v>
      </c>
      <c r="E338" s="25">
        <v>0.12</v>
      </c>
      <c r="F338" s="25">
        <v>0.223</v>
      </c>
      <c r="G338" s="16">
        <v>0</v>
      </c>
      <c r="H338" s="25">
        <v>0.7</v>
      </c>
      <c r="I338" s="8"/>
      <c r="J338" s="17"/>
      <c r="K338" s="17"/>
      <c r="L338" s="17"/>
      <c r="M338" s="17"/>
      <c r="N338" s="17"/>
      <c r="O338" s="17"/>
      <c r="P338" s="17"/>
      <c r="Q338" s="17"/>
      <c r="R338" s="17"/>
      <c r="S338" s="16"/>
      <c r="T338" s="18"/>
      <c r="U338" s="18"/>
      <c r="V338" s="19"/>
      <c r="W338" s="12"/>
    </row>
    <row r="339" spans="1:23" ht="16.5" customHeight="1">
      <c r="A339" s="14" t="s">
        <v>355</v>
      </c>
      <c r="B339" s="15">
        <v>0.1</v>
      </c>
      <c r="C339" s="16">
        <v>0</v>
      </c>
      <c r="D339" s="16">
        <v>0</v>
      </c>
      <c r="E339" s="16">
        <v>0</v>
      </c>
      <c r="F339" s="16">
        <v>0</v>
      </c>
      <c r="G339" s="16">
        <v>0</v>
      </c>
      <c r="H339" s="16">
        <v>1</v>
      </c>
      <c r="I339" s="8"/>
      <c r="J339" s="17"/>
      <c r="K339" s="17"/>
      <c r="L339" s="17"/>
      <c r="M339" s="17"/>
      <c r="N339" s="17"/>
      <c r="O339" s="17"/>
      <c r="P339" s="17"/>
      <c r="Q339" s="17"/>
      <c r="R339" s="17"/>
      <c r="S339" s="16"/>
      <c r="T339" s="18"/>
      <c r="U339" s="18"/>
      <c r="V339" s="19"/>
      <c r="W339" s="12"/>
    </row>
    <row r="340" spans="1:23" ht="16.5" customHeight="1">
      <c r="A340" s="14" t="s">
        <v>356</v>
      </c>
      <c r="B340" s="15">
        <v>0.1</v>
      </c>
      <c r="C340" s="16">
        <v>0</v>
      </c>
      <c r="D340" s="16">
        <v>0</v>
      </c>
      <c r="E340" s="16">
        <v>0</v>
      </c>
      <c r="F340" s="16">
        <v>0</v>
      </c>
      <c r="G340" s="16">
        <v>0</v>
      </c>
      <c r="H340" s="16">
        <v>0</v>
      </c>
      <c r="I340" s="8"/>
      <c r="J340" s="17"/>
      <c r="K340" s="17"/>
      <c r="L340" s="17"/>
      <c r="M340" s="17"/>
      <c r="N340" s="17"/>
      <c r="O340" s="17"/>
      <c r="P340" s="17"/>
      <c r="Q340" s="17"/>
      <c r="R340" s="17"/>
      <c r="S340" s="16"/>
      <c r="T340" s="18"/>
      <c r="U340" s="18"/>
      <c r="V340" s="19"/>
      <c r="W340" s="12"/>
    </row>
    <row r="341" spans="1:23" ht="16.5" customHeight="1">
      <c r="A341" s="14" t="s">
        <v>271</v>
      </c>
      <c r="B341" s="15">
        <v>0</v>
      </c>
      <c r="C341" s="16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8"/>
      <c r="J341" s="17"/>
      <c r="K341" s="17"/>
      <c r="L341" s="17"/>
      <c r="M341" s="17"/>
      <c r="N341" s="17"/>
      <c r="O341" s="17"/>
      <c r="P341" s="17"/>
      <c r="Q341" s="17"/>
      <c r="R341" s="17"/>
      <c r="S341" s="16"/>
      <c r="T341" s="18"/>
      <c r="U341" s="18"/>
      <c r="V341" s="19"/>
      <c r="W341" s="12"/>
    </row>
    <row r="342" spans="1:23" ht="16.5" customHeight="1">
      <c r="A342" s="14" t="s">
        <v>357</v>
      </c>
      <c r="B342" s="15">
        <v>0</v>
      </c>
      <c r="C342" s="16">
        <v>0</v>
      </c>
      <c r="D342" s="16">
        <v>0</v>
      </c>
      <c r="E342" s="16">
        <v>0</v>
      </c>
      <c r="F342" s="16">
        <v>0</v>
      </c>
      <c r="G342" s="16">
        <v>0</v>
      </c>
      <c r="H342" s="16">
        <v>0</v>
      </c>
      <c r="I342" s="8"/>
      <c r="J342" s="17"/>
      <c r="K342" s="17"/>
      <c r="L342" s="17"/>
      <c r="M342" s="17"/>
      <c r="N342" s="17"/>
      <c r="O342" s="17"/>
      <c r="P342" s="17"/>
      <c r="Q342" s="17"/>
      <c r="R342" s="17"/>
      <c r="S342" s="16"/>
      <c r="T342" s="18"/>
      <c r="U342" s="18"/>
      <c r="V342" s="19"/>
      <c r="W342" s="12"/>
    </row>
    <row r="343" spans="1:23" ht="16.5" customHeight="1">
      <c r="A343" s="14" t="s">
        <v>358</v>
      </c>
      <c r="B343" s="15">
        <v>0</v>
      </c>
      <c r="C343" s="16">
        <v>0</v>
      </c>
      <c r="D343" s="16">
        <v>0</v>
      </c>
      <c r="E343" s="16">
        <v>0</v>
      </c>
      <c r="F343" s="16">
        <v>0</v>
      </c>
      <c r="G343" s="16">
        <v>0</v>
      </c>
      <c r="H343" s="16">
        <v>0</v>
      </c>
      <c r="I343" s="8"/>
      <c r="J343" s="17"/>
      <c r="K343" s="17"/>
      <c r="L343" s="17"/>
      <c r="M343" s="17"/>
      <c r="N343" s="17"/>
      <c r="O343" s="17"/>
      <c r="P343" s="17"/>
      <c r="Q343" s="17"/>
      <c r="R343" s="17"/>
      <c r="S343" s="16"/>
      <c r="T343" s="18"/>
      <c r="U343" s="18"/>
      <c r="V343" s="19"/>
      <c r="W343" s="12"/>
    </row>
    <row r="344" spans="1:23" ht="16.5" customHeight="1">
      <c r="A344" s="14" t="s">
        <v>359</v>
      </c>
      <c r="B344" s="15">
        <v>0.1</v>
      </c>
      <c r="C344" s="16">
        <v>0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8"/>
      <c r="J344" s="17"/>
      <c r="K344" s="17"/>
      <c r="L344" s="17"/>
      <c r="M344" s="17"/>
      <c r="N344" s="17"/>
      <c r="O344" s="17"/>
      <c r="P344" s="17"/>
      <c r="Q344" s="17"/>
      <c r="R344" s="17"/>
      <c r="S344" s="16"/>
      <c r="T344" s="18"/>
      <c r="U344" s="18"/>
      <c r="V344" s="19"/>
      <c r="W344" s="12"/>
    </row>
    <row r="345" spans="1:23" ht="16.5" customHeight="1">
      <c r="A345" s="14" t="s">
        <v>360</v>
      </c>
      <c r="B345" s="15">
        <v>0.1</v>
      </c>
      <c r="C345" s="16">
        <v>0</v>
      </c>
      <c r="D345" s="16">
        <v>0</v>
      </c>
      <c r="E345" s="16">
        <v>0</v>
      </c>
      <c r="F345" s="16">
        <v>0</v>
      </c>
      <c r="G345" s="16">
        <v>0</v>
      </c>
      <c r="H345" s="16">
        <v>0</v>
      </c>
      <c r="I345" s="8"/>
      <c r="J345" s="17"/>
      <c r="K345" s="17"/>
      <c r="L345" s="17"/>
      <c r="M345" s="17"/>
      <c r="N345" s="17"/>
      <c r="O345" s="17"/>
      <c r="P345" s="17"/>
      <c r="Q345" s="17"/>
      <c r="R345" s="17"/>
      <c r="S345" s="16"/>
      <c r="T345" s="18"/>
      <c r="U345" s="18"/>
      <c r="V345" s="19"/>
      <c r="W345" s="12"/>
    </row>
    <row r="346" spans="1:23" ht="16.5" customHeight="1">
      <c r="A346" s="14" t="s">
        <v>361</v>
      </c>
      <c r="B346" s="15">
        <v>0.1</v>
      </c>
      <c r="C346" s="16">
        <v>0</v>
      </c>
      <c r="D346" s="16">
        <v>0</v>
      </c>
      <c r="E346" s="16">
        <v>0</v>
      </c>
      <c r="F346" s="16">
        <v>0</v>
      </c>
      <c r="G346" s="16">
        <v>0</v>
      </c>
      <c r="H346" s="16">
        <v>0</v>
      </c>
      <c r="I346" s="8"/>
      <c r="J346" s="17"/>
      <c r="K346" s="17"/>
      <c r="L346" s="17"/>
      <c r="M346" s="17"/>
      <c r="N346" s="17"/>
      <c r="O346" s="17"/>
      <c r="P346" s="17"/>
      <c r="Q346" s="17"/>
      <c r="R346" s="17"/>
      <c r="S346" s="16"/>
      <c r="T346" s="18"/>
      <c r="U346" s="18"/>
      <c r="V346" s="19"/>
      <c r="W346" s="12"/>
    </row>
    <row r="347" spans="1:23" ht="16.5" customHeight="1">
      <c r="A347" s="14" t="s">
        <v>345</v>
      </c>
      <c r="B347" s="15">
        <v>0.1</v>
      </c>
      <c r="C347" s="16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8"/>
      <c r="J347" s="17"/>
      <c r="K347" s="17"/>
      <c r="L347" s="17"/>
      <c r="M347" s="17"/>
      <c r="N347" s="17"/>
      <c r="O347" s="17"/>
      <c r="P347" s="17"/>
      <c r="Q347" s="17"/>
      <c r="R347" s="17"/>
      <c r="S347" s="16"/>
      <c r="T347" s="18"/>
      <c r="U347" s="18"/>
      <c r="V347" s="19"/>
      <c r="W347" s="12"/>
    </row>
    <row r="348" spans="1:23" ht="16.5" customHeight="1">
      <c r="A348" s="14" t="s">
        <v>362</v>
      </c>
      <c r="B348" s="15">
        <v>0.75</v>
      </c>
      <c r="C348" s="16">
        <v>0.15</v>
      </c>
      <c r="D348" s="16">
        <v>0.05</v>
      </c>
      <c r="E348" s="16">
        <v>0</v>
      </c>
      <c r="F348" s="16">
        <v>0</v>
      </c>
      <c r="G348" s="16">
        <v>0</v>
      </c>
      <c r="H348" s="16">
        <v>0</v>
      </c>
      <c r="I348" s="8"/>
      <c r="J348" s="17"/>
      <c r="K348" s="17"/>
      <c r="L348" s="17"/>
      <c r="M348" s="17"/>
      <c r="N348" s="17"/>
      <c r="O348" s="17"/>
      <c r="P348" s="17"/>
      <c r="Q348" s="17"/>
      <c r="R348" s="17"/>
      <c r="S348" s="16"/>
      <c r="T348" s="18"/>
      <c r="U348" s="18"/>
      <c r="V348" s="19"/>
      <c r="W348" s="12"/>
    </row>
    <row r="349" spans="1:23" ht="16.5" customHeight="1">
      <c r="A349" s="14" t="s">
        <v>363</v>
      </c>
      <c r="B349" s="15">
        <v>0.1</v>
      </c>
      <c r="C349" s="16">
        <v>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8"/>
      <c r="J349" s="17"/>
      <c r="K349" s="17"/>
      <c r="L349" s="17"/>
      <c r="M349" s="17"/>
      <c r="N349" s="17"/>
      <c r="O349" s="17"/>
      <c r="P349" s="17"/>
      <c r="Q349" s="17"/>
      <c r="R349" s="17"/>
      <c r="S349" s="16"/>
      <c r="T349" s="18"/>
      <c r="U349" s="18"/>
      <c r="V349" s="19"/>
      <c r="W349" s="12"/>
    </row>
    <row r="350" spans="1:23" ht="16.5" customHeight="1">
      <c r="A350" s="14" t="s">
        <v>364</v>
      </c>
      <c r="B350" s="15">
        <v>0.1</v>
      </c>
      <c r="C350" s="16">
        <v>0</v>
      </c>
      <c r="D350" s="16">
        <v>0</v>
      </c>
      <c r="E350" s="16">
        <v>0</v>
      </c>
      <c r="F350" s="16">
        <v>0</v>
      </c>
      <c r="G350" s="16">
        <v>0</v>
      </c>
      <c r="H350" s="16">
        <v>0</v>
      </c>
      <c r="I350" s="8"/>
      <c r="J350" s="17"/>
      <c r="K350" s="17"/>
      <c r="L350" s="17"/>
      <c r="M350" s="17"/>
      <c r="N350" s="17"/>
      <c r="O350" s="17"/>
      <c r="P350" s="17"/>
      <c r="Q350" s="17"/>
      <c r="R350" s="17"/>
      <c r="S350" s="16"/>
      <c r="T350" s="18"/>
      <c r="U350" s="18"/>
      <c r="V350" s="19"/>
      <c r="W350" s="12"/>
    </row>
    <row r="351" spans="1:23" ht="16.5" customHeight="1">
      <c r="A351" s="14" t="s">
        <v>275</v>
      </c>
      <c r="B351" s="15">
        <v>0.1</v>
      </c>
      <c r="C351" s="16">
        <v>0</v>
      </c>
      <c r="D351" s="16">
        <v>0</v>
      </c>
      <c r="E351" s="16">
        <v>0</v>
      </c>
      <c r="F351" s="16">
        <v>0.4</v>
      </c>
      <c r="G351" s="16">
        <v>0</v>
      </c>
      <c r="H351" s="16">
        <v>0</v>
      </c>
      <c r="I351" s="8"/>
      <c r="J351" s="17"/>
      <c r="K351" s="17"/>
      <c r="L351" s="17"/>
      <c r="M351" s="17"/>
      <c r="N351" s="17"/>
      <c r="O351" s="17"/>
      <c r="P351" s="17"/>
      <c r="Q351" s="17"/>
      <c r="R351" s="17"/>
      <c r="S351" s="16"/>
      <c r="T351" s="18"/>
      <c r="U351" s="18"/>
      <c r="V351" s="19"/>
      <c r="W351" s="12"/>
    </row>
    <row r="352" spans="1:23" ht="16.5" customHeight="1" thickBot="1">
      <c r="A352" s="43" t="s">
        <v>276</v>
      </c>
      <c r="B352" s="44">
        <v>0.1</v>
      </c>
      <c r="C352" s="45">
        <v>0</v>
      </c>
      <c r="D352" s="45">
        <v>0</v>
      </c>
      <c r="E352" s="45">
        <v>0</v>
      </c>
      <c r="F352" s="45">
        <v>0.4</v>
      </c>
      <c r="G352" s="45">
        <v>0</v>
      </c>
      <c r="H352" s="45">
        <v>0</v>
      </c>
      <c r="I352" s="8"/>
      <c r="J352" s="46"/>
      <c r="K352" s="46"/>
      <c r="L352" s="46"/>
      <c r="M352" s="46"/>
      <c r="N352" s="46"/>
      <c r="O352" s="46"/>
      <c r="P352" s="46"/>
      <c r="Q352" s="46"/>
      <c r="R352" s="46"/>
      <c r="S352" s="45"/>
      <c r="T352" s="47"/>
      <c r="U352" s="47"/>
      <c r="V352" s="48"/>
      <c r="W352" s="12"/>
    </row>
    <row r="353" spans="1:23" ht="16.5" customHeight="1">
      <c r="A353" s="50" t="s">
        <v>403</v>
      </c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1:23" ht="16.5" customHeight="1">
      <c r="A354" s="50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1:23" ht="16.5" customHeight="1">
      <c r="A355" s="50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1:23" ht="16.5" customHeight="1">
      <c r="A356" s="50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1:23" ht="16.5" customHeight="1">
      <c r="A357" s="50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1:23" ht="16.5" customHeight="1">
      <c r="A358" s="50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1:23" ht="16.5" customHeight="1">
      <c r="A359" s="50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1:23" ht="16.5" customHeight="1">
      <c r="A360" s="50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1:23" ht="16.5" customHeight="1">
      <c r="A361" s="50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1:23" ht="16.5" customHeight="1">
      <c r="A362" s="50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1:23" ht="16.5" customHeight="1">
      <c r="A363" s="50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1:23" ht="16.5" customHeight="1">
      <c r="A364" s="50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1:23" ht="16.5" customHeight="1">
      <c r="A365" s="50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1:23" ht="16.5" customHeight="1">
      <c r="A366" s="50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1:23" ht="16.5" customHeight="1">
      <c r="A367" s="50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1:23" ht="16.5" customHeight="1">
      <c r="A368" s="50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1:23" ht="16.5" customHeight="1">
      <c r="A369" s="50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1:23" ht="16.5" customHeight="1">
      <c r="A370" s="50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1:23" ht="16.5" customHeight="1">
      <c r="A371" s="50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1:23" ht="16.5" customHeight="1">
      <c r="A372" s="50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1:23" ht="16.5" customHeight="1">
      <c r="A373" s="50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1:23" ht="16.5" customHeight="1">
      <c r="A374" s="50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1:23" ht="16.5" customHeight="1">
      <c r="A375" s="50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1:23" ht="16.5" customHeight="1">
      <c r="A376" s="50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1:23" ht="16.5" customHeight="1">
      <c r="A377" s="50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1:23" ht="16.5" customHeight="1">
      <c r="A378" s="50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1:23" ht="16.5" customHeight="1">
      <c r="A379" s="50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1:23" ht="16.5" customHeight="1">
      <c r="A380" s="50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1:23" ht="16.5" customHeight="1">
      <c r="A381" s="50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1:23" ht="16.5" customHeight="1">
      <c r="A382" s="50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1:23" ht="16.5" customHeight="1">
      <c r="A383" s="50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1:23" ht="16.5" customHeight="1">
      <c r="A384" s="50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1:23" ht="16.5" customHeight="1">
      <c r="A385" s="50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1:23" ht="16.5" customHeight="1">
      <c r="A386" s="50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1:23" ht="16.5" customHeight="1">
      <c r="A387" s="50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1:23" ht="16.5" customHeight="1">
      <c r="A388" s="50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1:23" ht="16.5" customHeight="1">
      <c r="A389" s="50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1:23" ht="16.5" customHeight="1">
      <c r="A390" s="50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1:23" ht="16.5" customHeight="1">
      <c r="A391" s="50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1:23" ht="16.5" customHeight="1">
      <c r="A392" s="50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1:23" ht="16.5" customHeight="1">
      <c r="A393" s="50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1:23" ht="16.5" customHeight="1">
      <c r="A394" s="50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1:23" ht="16.5" customHeight="1">
      <c r="A395" s="50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1:23" ht="16.5" customHeight="1">
      <c r="A396" s="50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1:23" ht="16.5" customHeight="1">
      <c r="A397" s="50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1:23" ht="16.5" customHeight="1">
      <c r="A398" s="50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1:23" ht="16.5" customHeight="1">
      <c r="A399" s="50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1:23" ht="16.5" customHeight="1">
      <c r="A400" s="50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1:23" ht="16.5" customHeight="1">
      <c r="A401" s="50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1:23" ht="16.5" customHeight="1">
      <c r="A402" s="50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1:23" ht="16.5" customHeight="1">
      <c r="A403" s="50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1:23" ht="16.5" customHeight="1">
      <c r="A404" s="50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1:23" ht="16.5" customHeight="1">
      <c r="A405" s="50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1:23" ht="16.5" customHeight="1">
      <c r="A406" s="50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1:23" ht="16.5" customHeight="1">
      <c r="A407" s="50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1:23" ht="16.5" customHeight="1">
      <c r="A408" s="50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1:23" ht="16.5" customHeight="1">
      <c r="A409" s="50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1:23" ht="16.5" customHeight="1">
      <c r="A410" s="50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1:23" ht="16.5" customHeight="1">
      <c r="A411" s="50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1:23" ht="16.5" customHeight="1">
      <c r="A412" s="50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1:23" ht="16.5" customHeight="1">
      <c r="A413" s="50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1:23" ht="16.5" customHeight="1">
      <c r="A414" s="50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1:23" ht="16.5" customHeight="1">
      <c r="A415" s="50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1:23" ht="16.5" customHeight="1">
      <c r="A416" s="50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1:23" ht="16.5" customHeight="1">
      <c r="A417" s="50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1:23" ht="16.5" customHeight="1">
      <c r="A418" s="50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1:23" ht="16.5" customHeight="1">
      <c r="A419" s="50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1:23" ht="16.5" customHeight="1">
      <c r="A420" s="50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1:23" ht="16.5" customHeight="1">
      <c r="A421" s="50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1:23" ht="16.5" customHeight="1">
      <c r="A422" s="50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1:23" ht="16.5" customHeight="1">
      <c r="A423" s="50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1:23" ht="16.5" customHeight="1">
      <c r="A424" s="50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1:23" ht="16.5" customHeight="1">
      <c r="A425" s="50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1:23" ht="16.5" customHeight="1">
      <c r="A426" s="50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1:23" ht="16.5" customHeight="1">
      <c r="A427" s="50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1:23" ht="16.5" customHeight="1">
      <c r="A428" s="50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1:23" ht="16.5" customHeight="1">
      <c r="A429" s="50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1:23" ht="16.5" customHeight="1">
      <c r="A430" s="50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1:23" ht="16.5" customHeight="1">
      <c r="A431" s="50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1:23" ht="16.5" customHeight="1">
      <c r="A432" s="50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1:23" ht="16.5" customHeight="1">
      <c r="A433" s="50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1:23" ht="16.5" customHeight="1">
      <c r="A434" s="50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1:23" ht="16.5" customHeight="1">
      <c r="A435" s="50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1:23" ht="16.5" customHeight="1">
      <c r="A436" s="50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1:23" ht="16.5" customHeight="1">
      <c r="A437" s="50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1:23" ht="16.5" customHeight="1">
      <c r="A438" s="50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1:23" ht="16.5" customHeight="1">
      <c r="A439" s="50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1:23" ht="16.5" customHeight="1">
      <c r="A440" s="50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1:23" ht="16.5" customHeight="1">
      <c r="A441" s="50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1:23" ht="16.5" customHeight="1">
      <c r="A442" s="50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1:23" ht="16.5" customHeight="1">
      <c r="A443" s="50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1:23" ht="16.5" customHeight="1">
      <c r="A444" s="50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1:23" ht="16.5" customHeight="1">
      <c r="A445" s="50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1:23" ht="16.5" customHeight="1">
      <c r="A446" s="50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1:23" ht="16.5" customHeight="1">
      <c r="A447" s="50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1:23" ht="16.5" customHeight="1">
      <c r="A448" s="50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1:23" ht="16.5" customHeight="1">
      <c r="A449" s="50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1:23" ht="16.5" customHeight="1">
      <c r="A450" s="50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1:23" ht="16.5" customHeight="1">
      <c r="A451" s="50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1:23" ht="16.5" customHeight="1">
      <c r="A452" s="50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1:23" ht="16.5" customHeight="1">
      <c r="A453" s="50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1:23" ht="16.5" customHeight="1">
      <c r="A454" s="50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1:23" ht="16.5" customHeight="1">
      <c r="A455" s="50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1:23" ht="16.5" customHeight="1">
      <c r="A456" s="50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1:23" ht="16.5" customHeight="1">
      <c r="A457" s="50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1:23" ht="16.5" customHeight="1">
      <c r="A458" s="50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1:23" ht="16.5" customHeight="1">
      <c r="A459" s="50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1:23" ht="16.5" customHeight="1">
      <c r="A460" s="50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1:23" ht="16.5" customHeight="1">
      <c r="A461" s="50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1:23" ht="16.5" customHeight="1">
      <c r="A462" s="50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1:23" ht="16.5" customHeight="1">
      <c r="A463" s="50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1:23" ht="16.5" customHeight="1">
      <c r="A464" s="50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1:23" ht="16.5" customHeight="1">
      <c r="A465" s="50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1:23" ht="16.5" customHeight="1">
      <c r="A466" s="50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1:23" ht="16.5" customHeight="1">
      <c r="A467" s="50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1:23" ht="16.5" customHeight="1">
      <c r="A468" s="50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1:23" ht="16.5" customHeight="1">
      <c r="A469" s="50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1:23" ht="16.5" customHeight="1">
      <c r="A470" s="50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1:23" ht="16.5" customHeight="1">
      <c r="A471" s="50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1:23" ht="16.5" customHeight="1">
      <c r="A472" s="50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1:23" ht="16.5" customHeight="1">
      <c r="A473" s="50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1:23" ht="16.5" customHeight="1">
      <c r="A474" s="50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1:23" ht="16.5" customHeight="1">
      <c r="A475" s="50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1:23" ht="16.5" customHeight="1">
      <c r="A476" s="50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1:23" ht="16.5" customHeight="1">
      <c r="A477" s="50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1:23" ht="16.5" customHeight="1">
      <c r="A478" s="50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1:23" ht="16.5" customHeight="1">
      <c r="A479" s="50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1:23" ht="16.5" customHeight="1">
      <c r="A480" s="50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1:23" ht="16.5" customHeight="1">
      <c r="A481" s="50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1:23" ht="16.5" customHeight="1">
      <c r="A482" s="50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1:23" ht="16.5" customHeight="1">
      <c r="A483" s="50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1:23" ht="16.5" customHeight="1">
      <c r="A484" s="50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1:23" ht="16.5" customHeight="1">
      <c r="A485" s="50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1:23" ht="16.5" customHeight="1">
      <c r="A486" s="50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1:23" ht="16.5" customHeight="1">
      <c r="A487" s="50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1:23" ht="16.5" customHeight="1">
      <c r="A488" s="50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1:23" ht="16.5" customHeight="1">
      <c r="A489" s="50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1:23" ht="16.5" customHeight="1">
      <c r="A490" s="50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1:23" ht="16.5" customHeight="1">
      <c r="A491" s="50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1:23" ht="16.5" customHeight="1">
      <c r="A492" s="50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1:23" ht="16.5" customHeight="1">
      <c r="A493" s="50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1:23" ht="16.5" customHeight="1">
      <c r="A494" s="50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1:23" ht="16.5" customHeight="1">
      <c r="A495" s="50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1:23" ht="16.5" customHeight="1">
      <c r="A496" s="50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1:23" ht="16.5" customHeight="1">
      <c r="A497" s="50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1:23" ht="16.5" customHeight="1">
      <c r="A498" s="50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1:23" ht="16.5" customHeight="1">
      <c r="A499" s="50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1:23" ht="16.5" customHeight="1">
      <c r="A500" s="50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1:23" ht="16.5" customHeight="1">
      <c r="A501" s="50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1:23" ht="16.5" customHeight="1">
      <c r="A502" s="50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1:23" ht="16.5" customHeight="1">
      <c r="A503" s="50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1:23" ht="16.5" customHeight="1">
      <c r="A504" s="50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1:23" ht="16.5" customHeight="1">
      <c r="A505" s="50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1:23" ht="16.5" customHeight="1">
      <c r="A506" s="50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1:23" ht="16.5" customHeight="1">
      <c r="A507" s="50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1:23" ht="16.5" customHeight="1">
      <c r="A508" s="50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1:23" ht="16.5" customHeight="1">
      <c r="A509" s="50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1:23" ht="16.5" customHeight="1">
      <c r="A510" s="50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1:23" ht="16.5" customHeight="1">
      <c r="A511" s="50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1:23" ht="16.5" customHeight="1">
      <c r="A512" s="50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1:23" ht="16.5" customHeight="1">
      <c r="A513" s="50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1:23" ht="16.5" customHeight="1">
      <c r="A514" s="50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1:23" ht="16.5" customHeight="1">
      <c r="A515" s="50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1:23" ht="16.5" customHeight="1">
      <c r="A516" s="50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1:23" ht="16.5" customHeight="1">
      <c r="A517" s="50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1:23" ht="16.5" customHeight="1">
      <c r="A518" s="50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1:23" ht="16.5" customHeight="1">
      <c r="A519" s="50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1:23" ht="16.5" customHeight="1">
      <c r="A520" s="50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1:23" ht="16.5" customHeight="1">
      <c r="A521" s="50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1:23" ht="16.5" customHeight="1">
      <c r="A522" s="50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1:23" ht="16.5" customHeight="1">
      <c r="A523" s="50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1:23" ht="16.5" customHeight="1">
      <c r="A524" s="50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1:23" ht="16.5" customHeight="1">
      <c r="A525" s="50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1:23" ht="16.5" customHeight="1">
      <c r="A526" s="50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1:23" ht="16.5" customHeight="1">
      <c r="A527" s="50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1:23" ht="16.5" customHeight="1">
      <c r="A528" s="50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1:23" ht="16.5" customHeight="1">
      <c r="A529" s="50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1:23" ht="16.5" customHeight="1">
      <c r="A530" s="50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1:23" ht="16.5" customHeight="1">
      <c r="A531" s="50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1:23" ht="16.5" customHeight="1">
      <c r="A532" s="50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1:23" ht="16.5" customHeight="1">
      <c r="A533" s="50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1:23" ht="16.5" customHeight="1">
      <c r="A534" s="50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1:23" ht="16.5" customHeight="1">
      <c r="A535" s="50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1:23" ht="16.5" customHeight="1">
      <c r="A536" s="50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1:23" ht="16.5" customHeight="1">
      <c r="A537" s="50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1:23" ht="16.5" customHeight="1">
      <c r="A538" s="50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1:23" ht="16.5" customHeight="1">
      <c r="A539" s="50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1:23" ht="16.5" customHeight="1">
      <c r="A540" s="50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1:23" ht="16.5" customHeight="1">
      <c r="A541" s="50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1:23" ht="16.5" customHeight="1">
      <c r="A542" s="50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1:23" ht="16.5" customHeight="1">
      <c r="A543" s="50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1:23" ht="16.5" customHeight="1">
      <c r="A544" s="50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1:23" ht="16.5" customHeight="1">
      <c r="A545" s="50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1:23" ht="16.5" customHeight="1">
      <c r="A546" s="50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1:23" ht="16.5" customHeight="1">
      <c r="A547" s="50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1:23" ht="16.5" customHeight="1">
      <c r="A548" s="50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1:23" ht="16.5" customHeight="1">
      <c r="A549" s="50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1:23" ht="16.5" customHeight="1">
      <c r="A550" s="50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1:23" ht="16.5" customHeight="1">
      <c r="A551" s="50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1:23" ht="16.5" customHeight="1">
      <c r="A552" s="50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1:23" ht="16.5" customHeight="1">
      <c r="A553" s="50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1:23" ht="16.5" customHeight="1">
      <c r="A554" s="50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1:23" ht="16.5" customHeight="1">
      <c r="A555" s="50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1:23" ht="16.5" customHeight="1">
      <c r="A556" s="50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1:23" ht="16.5" customHeight="1">
      <c r="A557" s="50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1:23" ht="16.5" customHeight="1">
      <c r="A558" s="50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1:23" ht="16.5" customHeight="1">
      <c r="A559" s="50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1:23" ht="16.5" customHeight="1">
      <c r="A560" s="50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1:23" ht="16.5" customHeight="1">
      <c r="A561" s="50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1:23" ht="16.5" customHeight="1">
      <c r="A562" s="50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1:23" ht="16.5" customHeight="1">
      <c r="A563" s="50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1:23" ht="16.5" customHeight="1">
      <c r="A564" s="50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1:23" ht="16.5" customHeight="1">
      <c r="A565" s="50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1:23" ht="16.5" customHeight="1">
      <c r="A566" s="50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1:23" ht="16.5" customHeight="1">
      <c r="A567" s="50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1:23" ht="16.5" customHeight="1">
      <c r="A568" s="50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1:23" ht="16.5" customHeight="1">
      <c r="A569" s="50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1:23" ht="16.5" customHeight="1">
      <c r="A570" s="50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1:23" ht="16.5" customHeight="1">
      <c r="A571" s="50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1:23" ht="16.5" customHeight="1">
      <c r="A572" s="50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1:23" ht="16.5" customHeight="1">
      <c r="A573" s="50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1:23" ht="16.5" customHeight="1">
      <c r="A574" s="50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1:23" ht="16.5" customHeight="1">
      <c r="A575" s="50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1:23" ht="16.5" customHeight="1">
      <c r="A576" s="50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1:23" ht="16.5" customHeight="1">
      <c r="A577" s="50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1:23" ht="16.5" customHeight="1">
      <c r="A578" s="50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1:23" ht="16.5" customHeight="1">
      <c r="A579" s="50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1:23" ht="16.5" customHeight="1">
      <c r="A580" s="50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1:23" ht="16.5" customHeight="1">
      <c r="A581" s="50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1:23" ht="16.5" customHeight="1">
      <c r="A582" s="50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1:23" ht="16.5" customHeight="1">
      <c r="A583" s="50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1:23" ht="16.5" customHeight="1">
      <c r="A584" s="50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1:23" ht="16.5" customHeight="1">
      <c r="A585" s="50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1:23" ht="16.5" customHeight="1">
      <c r="A586" s="50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1:23" ht="16.5" customHeight="1">
      <c r="A587" s="50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1:23" ht="16.5" customHeight="1">
      <c r="A588" s="50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1:23" ht="16.5" customHeight="1">
      <c r="A589" s="50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1:23" ht="16.5" customHeight="1">
      <c r="A590" s="50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1:23" ht="16.5" customHeight="1">
      <c r="A591" s="50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1:23" ht="16.5" customHeight="1">
      <c r="A592" s="50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1:23" ht="16.5" customHeight="1">
      <c r="A593" s="50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1:23" ht="16.5" customHeight="1">
      <c r="A594" s="50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1:23" ht="16.5" customHeight="1">
      <c r="A595" s="50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1:23" ht="16.5" customHeight="1">
      <c r="A596" s="50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1:23" ht="16.5" customHeight="1">
      <c r="A597" s="50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1:23" ht="16.5" customHeight="1">
      <c r="A598" s="50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1:23" ht="16.5" customHeight="1">
      <c r="A599" s="50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1:23" ht="16.5" customHeight="1">
      <c r="A600" s="50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1:23" ht="16.5" customHeight="1">
      <c r="A601" s="50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1:23" ht="16.5" customHeight="1">
      <c r="A602" s="50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1:23" ht="16.5" customHeight="1">
      <c r="A603" s="50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1:23" ht="16.5" customHeight="1">
      <c r="A604" s="50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1:23" ht="16.5" customHeight="1">
      <c r="A605" s="50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1:23" ht="16.5" customHeight="1">
      <c r="A606" s="50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1:23" ht="16.5" customHeight="1">
      <c r="A607" s="50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1:23" ht="16.5" customHeight="1">
      <c r="A608" s="50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1:23" ht="16.5" customHeight="1">
      <c r="A609" s="50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1:23" ht="16.5" customHeight="1">
      <c r="A610" s="50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1:23" ht="16.5" customHeight="1">
      <c r="A611" s="50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1:23" ht="16.5" customHeight="1">
      <c r="A612" s="50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1:23" ht="16.5" customHeight="1">
      <c r="A613" s="50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1:23" ht="16.5" customHeight="1">
      <c r="A614" s="50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1:23" ht="16.5" customHeight="1">
      <c r="A615" s="50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1:23" ht="16.5" customHeight="1">
      <c r="A616" s="50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1:23" ht="16.5" customHeight="1">
      <c r="A617" s="50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1:23" ht="16.5" customHeight="1">
      <c r="A618" s="50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1:23" ht="16.5" customHeight="1">
      <c r="A619" s="50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1:23" ht="16.5" customHeight="1">
      <c r="A620" s="50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1:23" ht="16.5" customHeight="1">
      <c r="A621" s="50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1:23" ht="16.5" customHeight="1">
      <c r="A622" s="50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1:23" ht="16.5" customHeight="1">
      <c r="A623" s="50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1:23" ht="16.5" customHeight="1">
      <c r="A624" s="50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1:23" ht="16.5" customHeight="1">
      <c r="A625" s="50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1:23" ht="16.5" customHeight="1">
      <c r="A626" s="50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1:23" ht="16.5" customHeight="1">
      <c r="A627" s="50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1:23" ht="16.5" customHeight="1">
      <c r="A628" s="50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1:23" ht="16.5" customHeight="1">
      <c r="A629" s="50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1:23" ht="16.5" customHeight="1">
      <c r="A630" s="50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1:23" ht="16.5" customHeight="1">
      <c r="A631" s="50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1:23" ht="16.5" customHeight="1">
      <c r="A632" s="50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1:23" ht="16.5" customHeight="1">
      <c r="A633" s="50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1:23" ht="16.5" customHeight="1">
      <c r="A634" s="50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1:23" ht="16.5" customHeight="1">
      <c r="A635" s="50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1:23" ht="16.5" customHeight="1">
      <c r="A636" s="50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1:23" ht="16.5" customHeight="1">
      <c r="A637" s="50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1:23" ht="16.5" customHeight="1">
      <c r="A638" s="50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1:23" ht="16.5" customHeight="1">
      <c r="A639" s="50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1:23" ht="16.5" customHeight="1">
      <c r="A640" s="50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1:23" ht="16.5" customHeight="1">
      <c r="A641" s="50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1:23" ht="16.5" customHeight="1">
      <c r="A642" s="50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1:23" ht="16.5" customHeight="1">
      <c r="A643" s="50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1:23" ht="16.5" customHeight="1">
      <c r="A644" s="50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1:23" ht="16.5" customHeight="1">
      <c r="A645" s="50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1:23" ht="16.5" customHeight="1">
      <c r="A646" s="50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1:23" ht="16.5" customHeight="1">
      <c r="A647" s="50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1:23" ht="16.5" customHeight="1">
      <c r="A648" s="50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1:23" ht="16.5" customHeight="1">
      <c r="A649" s="50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1:23" ht="16.5" customHeight="1">
      <c r="A650" s="50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1:23" ht="16.5" customHeight="1">
      <c r="A651" s="50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1:23" ht="16.5" customHeight="1">
      <c r="A652" s="50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1:23" ht="16.5" customHeight="1">
      <c r="A653" s="50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1:23" ht="16.5" customHeight="1">
      <c r="A654" s="50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1:23" ht="16.5" customHeight="1">
      <c r="A655" s="50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1:23" ht="16.5" customHeight="1">
      <c r="A656" s="50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1:23" ht="16.5" customHeight="1">
      <c r="A657" s="50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1:23" ht="16.5" customHeight="1">
      <c r="A658" s="50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1:23" ht="16.5" customHeight="1">
      <c r="A659" s="50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1:23" ht="16.5" customHeight="1">
      <c r="A660" s="50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1:23" ht="16.5" customHeight="1">
      <c r="A661" s="50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1:23" ht="16.5" customHeight="1">
      <c r="A662" s="50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1:23" ht="16.5" customHeight="1">
      <c r="A663" s="50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1:23" ht="16.5" customHeight="1">
      <c r="A664" s="50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1:23" ht="16.5" customHeight="1">
      <c r="A665" s="50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1:23" ht="16.5" customHeight="1">
      <c r="A666" s="50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1:23" ht="16.5" customHeight="1">
      <c r="A667" s="50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1:23" ht="16.5" customHeight="1">
      <c r="A668" s="50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1:23" ht="16.5" customHeight="1">
      <c r="A669" s="50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1:23" ht="16.5" customHeight="1">
      <c r="A670" s="50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1:23" ht="16.5" customHeight="1">
      <c r="A671" s="50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1:23" ht="16.5" customHeight="1">
      <c r="A672" s="50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1:23" ht="16.5" customHeight="1">
      <c r="A673" s="50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1:23" ht="16.5" customHeight="1">
      <c r="A674" s="50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1:23" ht="16.5" customHeight="1">
      <c r="A675" s="50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1:23" ht="16.5" customHeight="1">
      <c r="A676" s="50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1:23" ht="16.5" customHeight="1">
      <c r="A677" s="50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1:23" ht="16.5" customHeight="1">
      <c r="A678" s="50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1:23" ht="16.5" customHeight="1">
      <c r="A679" s="50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1:23" ht="16.5" customHeight="1">
      <c r="A680" s="50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1:23" ht="16.5" customHeight="1">
      <c r="A681" s="50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1:23" ht="16.5" customHeight="1">
      <c r="A682" s="50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1:23" ht="16.5" customHeight="1">
      <c r="A683" s="50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1:23" ht="16.5" customHeight="1">
      <c r="A684" s="50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1:23" ht="16.5" customHeight="1">
      <c r="A685" s="50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1:23" ht="16.5" customHeight="1">
      <c r="A686" s="50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1:23" ht="16.5" customHeight="1">
      <c r="A687" s="50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1:23" ht="16.5" customHeight="1">
      <c r="A688" s="50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1:23" ht="16.5" customHeight="1">
      <c r="A689" s="50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1:23" ht="16.5" customHeight="1">
      <c r="A690" s="50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1:23" ht="16.5" customHeight="1">
      <c r="A691" s="50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1:23" ht="16.5" customHeight="1">
      <c r="A692" s="50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1:23" ht="16.5" customHeight="1">
      <c r="A693" s="50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1:23" ht="16.5" customHeight="1">
      <c r="A694" s="50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1:23" ht="16.5" customHeight="1">
      <c r="A695" s="50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1:23" ht="16.5" customHeight="1">
      <c r="A696" s="50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1:23" ht="16.5" customHeight="1">
      <c r="A697" s="50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1:23" ht="16.5" customHeight="1">
      <c r="A698" s="50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1:23" ht="16.5" customHeight="1">
      <c r="A699" s="50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1:23" ht="16.5" customHeight="1">
      <c r="A700" s="50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1:23" ht="16.5" customHeight="1">
      <c r="A701" s="50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1:23" ht="16.5" customHeight="1">
      <c r="A702" s="50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1:23" ht="16.5" customHeight="1">
      <c r="A703" s="50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1:23" ht="16.5" customHeight="1">
      <c r="A704" s="50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1:23" ht="16.5" customHeight="1">
      <c r="A705" s="50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1:23" ht="16.5" customHeight="1">
      <c r="A706" s="50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1:23" ht="16.5" customHeight="1">
      <c r="A707" s="50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1:23" ht="16.5" customHeight="1">
      <c r="A708" s="50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1:23" ht="16.5" customHeight="1">
      <c r="A709" s="50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1:23" ht="16.5" customHeight="1">
      <c r="A710" s="50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1:23" ht="16.5" customHeight="1">
      <c r="A711" s="50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1:23" ht="16.5" customHeight="1">
      <c r="A712" s="50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1:23" ht="16.5" customHeight="1">
      <c r="A713" s="50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1:23" ht="16.5" customHeight="1">
      <c r="A714" s="50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1:23" ht="16.5" customHeight="1">
      <c r="A715" s="50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1:23" ht="16.5" customHeight="1">
      <c r="A716" s="50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1:23" ht="16.5" customHeight="1">
      <c r="A717" s="50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1:23" ht="16.5" customHeight="1">
      <c r="A718" s="50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1:23" ht="16.5" customHeight="1">
      <c r="A719" s="50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1:23" ht="16.5" customHeight="1">
      <c r="A720" s="50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1:23" ht="16.5" customHeight="1">
      <c r="A721" s="50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1:23" ht="16.5" customHeight="1">
      <c r="A722" s="50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1:23" ht="16.5" customHeight="1">
      <c r="A723" s="50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1:23" ht="16.5" customHeight="1">
      <c r="A724" s="50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1:23" ht="16.5" customHeight="1">
      <c r="A725" s="50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1:23" ht="16.5" customHeight="1">
      <c r="A726" s="50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1:23" ht="16.5" customHeight="1">
      <c r="A727" s="50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1:23" ht="16.5" customHeight="1">
      <c r="A728" s="50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1:23" ht="16.5" customHeight="1">
      <c r="A729" s="50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1:23" ht="16.5" customHeight="1">
      <c r="A730" s="50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1:23" ht="16.5" customHeight="1">
      <c r="A731" s="50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1:23" ht="16.5" customHeight="1">
      <c r="A732" s="50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1:23" ht="16.5" customHeight="1">
      <c r="A733" s="50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1:23" ht="16.5" customHeight="1">
      <c r="A734" s="50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1:23" ht="16.5" customHeight="1">
      <c r="A735" s="50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1:23" ht="16.5" customHeight="1">
      <c r="A736" s="50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1:23" ht="16.5" customHeight="1">
      <c r="A737" s="50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1:23" ht="16.5" customHeight="1">
      <c r="A738" s="50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1:23" ht="16.5" customHeight="1">
      <c r="A739" s="50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1:23" ht="16.5" customHeight="1">
      <c r="A740" s="50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1:23" ht="16.5" customHeight="1">
      <c r="A741" s="50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1:23" ht="16.5" customHeight="1">
      <c r="A742" s="50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1:23" ht="16.5" customHeight="1">
      <c r="A743" s="50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1:23" ht="16.5" customHeight="1">
      <c r="A744" s="50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1:23" ht="16.5" customHeight="1">
      <c r="A745" s="50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1:23" ht="16.5" customHeight="1">
      <c r="A746" s="50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1:23" ht="16.5" customHeight="1">
      <c r="A747" s="50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1:23" ht="16.5" customHeight="1">
      <c r="A748" s="50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1:23" ht="16.5" customHeight="1">
      <c r="A749" s="50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1:23" ht="16.5" customHeight="1">
      <c r="A750" s="50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1:23" ht="16.5" customHeight="1">
      <c r="A751" s="50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1:23" ht="16.5" customHeight="1">
      <c r="A752" s="50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1:23" ht="16.5" customHeight="1">
      <c r="A753" s="50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1:23" ht="16.5" customHeight="1">
      <c r="A754" s="50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1:23" ht="16.5" customHeight="1">
      <c r="A755" s="50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1:23" ht="16.5" customHeight="1">
      <c r="A756" s="50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1:23" ht="16.5" customHeight="1">
      <c r="A757" s="50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1:23" ht="16.5" customHeight="1">
      <c r="A758" s="50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1:23" ht="16.5" customHeight="1">
      <c r="A759" s="50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1:23" ht="16.5" customHeight="1">
      <c r="A760" s="50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1:23" ht="16.5" customHeight="1">
      <c r="A761" s="50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1:23" ht="16.5" customHeight="1">
      <c r="A762" s="50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1:23" ht="16.5" customHeight="1">
      <c r="A763" s="50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1:23" ht="16.5" customHeight="1">
      <c r="A764" s="50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1:23" ht="16.5" customHeight="1">
      <c r="A765" s="50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1:23" ht="16.5" customHeight="1">
      <c r="A766" s="50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1:23" ht="16.5" customHeight="1">
      <c r="A767" s="50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1:23" ht="16.5" customHeight="1">
      <c r="A768" s="50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1:23" ht="16.5" customHeight="1">
      <c r="A769" s="50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1:23" ht="16.5" customHeight="1">
      <c r="A770" s="50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1:23" ht="16.5" customHeight="1">
      <c r="A771" s="50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1:23" ht="16.5" customHeight="1">
      <c r="A772" s="50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1:23" ht="16.5" customHeight="1">
      <c r="A773" s="50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1:23" ht="16.5" customHeight="1">
      <c r="A774" s="50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1:23" ht="16.5" customHeight="1">
      <c r="A775" s="50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1:23" ht="16.5" customHeight="1">
      <c r="A776" s="50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1:23" ht="16.5" customHeight="1">
      <c r="A777" s="50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1:23" ht="16.5" customHeight="1">
      <c r="A778" s="50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1:23" ht="16.5" customHeight="1">
      <c r="A779" s="50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1:23" ht="16.5" customHeight="1">
      <c r="A780" s="50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1:23" ht="16.5" customHeight="1">
      <c r="A781" s="50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1:23" ht="16.5" customHeight="1">
      <c r="A782" s="50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1:23" ht="16.5" customHeight="1">
      <c r="A783" s="50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1:23" ht="16.5" customHeight="1">
      <c r="A784" s="50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1:23" ht="16.5" customHeight="1">
      <c r="A785" s="50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1:23" ht="16.5" customHeight="1">
      <c r="A786" s="50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1:23" ht="16.5" customHeight="1">
      <c r="A787" s="50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1:23" ht="16.5" customHeight="1">
      <c r="A788" s="50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1:23" ht="16.5" customHeight="1">
      <c r="A789" s="50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1:23" ht="16.5" customHeight="1">
      <c r="A790" s="50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1:23" ht="16.5" customHeight="1">
      <c r="A791" s="50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1:23" ht="16.5" customHeight="1">
      <c r="A792" s="50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1:23" ht="16.5" customHeight="1">
      <c r="A793" s="50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1:23" ht="16.5" customHeight="1">
      <c r="A794" s="50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1:23" ht="16.5" customHeight="1">
      <c r="A795" s="50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1:23" ht="16.5" customHeight="1">
      <c r="A796" s="50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1:23" ht="16.5" customHeight="1">
      <c r="A797" s="50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1:23" ht="16.5" customHeight="1">
      <c r="A798" s="50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1:23" ht="16.5" customHeight="1">
      <c r="A799" s="50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1:23" ht="16.5" customHeight="1">
      <c r="A800" s="50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1:23" ht="16.5" customHeight="1">
      <c r="A801" s="50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1:23" ht="16.5" customHeight="1">
      <c r="A802" s="50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1:23" ht="16.5" customHeight="1">
      <c r="A803" s="50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1:23" ht="16.5" customHeight="1">
      <c r="A804" s="50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1:23" ht="16.5" customHeight="1">
      <c r="A805" s="50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1:23" ht="16.5" customHeight="1">
      <c r="A806" s="50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1:23" ht="16.5" customHeight="1">
      <c r="A807" s="50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1:23" ht="16.5" customHeight="1">
      <c r="A808" s="50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1:23" ht="16.5" customHeight="1">
      <c r="A809" s="50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1:23" ht="16.5" customHeight="1">
      <c r="A810" s="50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1:23" ht="16.5" customHeight="1">
      <c r="A811" s="50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1:23" ht="16.5" customHeight="1">
      <c r="A812" s="50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1:23" ht="16.5" customHeight="1">
      <c r="A813" s="50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1:23" ht="16.5" customHeight="1">
      <c r="A814" s="50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1:23" ht="16.5" customHeight="1">
      <c r="A815" s="50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1:23" ht="16.5" customHeight="1">
      <c r="A816" s="50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1:23" ht="16.5" customHeight="1">
      <c r="A817" s="50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1:23" ht="16.5" customHeight="1">
      <c r="A818" s="50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1:23" ht="16.5" customHeight="1">
      <c r="A819" s="50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1:23" ht="16.5" customHeight="1">
      <c r="A820" s="50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1:23" ht="16.5" customHeight="1">
      <c r="A821" s="50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1:23" ht="16.5" customHeight="1">
      <c r="A822" s="50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1:23" ht="16.5" customHeight="1">
      <c r="A823" s="50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1:23" ht="16.5" customHeight="1">
      <c r="A824" s="50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1:23" ht="16.5" customHeight="1">
      <c r="A825" s="50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1:23" ht="16.5" customHeight="1">
      <c r="A826" s="50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1:23" ht="16.5" customHeight="1">
      <c r="A827" s="50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1:23" ht="16.5" customHeight="1">
      <c r="A828" s="50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1:23" ht="16.5" customHeight="1">
      <c r="A829" s="50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1:23" ht="16.5" customHeight="1">
      <c r="A830" s="50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1:23" ht="16.5" customHeight="1">
      <c r="A831" s="50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1:23" ht="16.5" customHeight="1">
      <c r="A832" s="50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1:23" ht="16.5" customHeight="1">
      <c r="A833" s="50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1:23" ht="16.5" customHeight="1">
      <c r="A834" s="50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1:23" ht="16.5" customHeight="1">
      <c r="A835" s="50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1:23" ht="16.5" customHeight="1">
      <c r="A836" s="50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1:23" ht="16.5" customHeight="1">
      <c r="A837" s="50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1:23" ht="16.5" customHeight="1">
      <c r="A838" s="50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1:23" ht="16.5" customHeight="1">
      <c r="A839" s="50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1:23" ht="16.5" customHeight="1">
      <c r="A840" s="50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1:23" ht="16.5" customHeight="1">
      <c r="A841" s="50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1:23" ht="16.5" customHeight="1">
      <c r="A842" s="50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1:23" ht="16.5" customHeight="1">
      <c r="A843" s="50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1:23" ht="16.5" customHeight="1">
      <c r="A844" s="50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1:23" ht="16.5" customHeight="1">
      <c r="A845" s="50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1:23" ht="16.5" customHeight="1">
      <c r="A846" s="50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1:23" ht="16.5" customHeight="1">
      <c r="A847" s="50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1:23" ht="16.5" customHeight="1">
      <c r="A848" s="50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1:23" ht="16.5" customHeight="1">
      <c r="A849" s="50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1:23" ht="16.5" customHeight="1">
      <c r="A850" s="50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1:23" ht="16.5" customHeight="1">
      <c r="A851" s="50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1:23" ht="16.5" customHeight="1">
      <c r="A852" s="50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1:23" ht="16.5" customHeight="1">
      <c r="A853" s="50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1:23" ht="16.5" customHeight="1">
      <c r="A854" s="50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1:23" ht="16.5" customHeight="1">
      <c r="A855" s="50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1:23" ht="16.5" customHeight="1">
      <c r="A856" s="50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1:23" ht="16.5" customHeight="1">
      <c r="A857" s="50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1:23" ht="16.5" customHeight="1">
      <c r="A858" s="50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1:23" ht="16.5" customHeight="1">
      <c r="A859" s="50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1:23" ht="16.5" customHeight="1">
      <c r="A860" s="50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1:23" ht="16.5" customHeight="1">
      <c r="A861" s="50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1:23" ht="16.5" customHeight="1">
      <c r="A862" s="50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1:23" ht="16.5" customHeight="1">
      <c r="A863" s="50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1:23" ht="16.5" customHeight="1">
      <c r="A864" s="50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1:23" ht="16.5" customHeight="1">
      <c r="A865" s="50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1:23" ht="16.5" customHeight="1">
      <c r="A866" s="50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1:23" ht="16.5" customHeight="1">
      <c r="A867" s="50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1:23" ht="16.5" customHeight="1">
      <c r="A868" s="50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1:23" ht="16.5" customHeight="1">
      <c r="A869" s="50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1:23" ht="16.5" customHeight="1">
      <c r="A870" s="50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1:23" ht="16.5" customHeight="1">
      <c r="A871" s="50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1:23" ht="16.5" customHeight="1">
      <c r="A872" s="50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1:23" ht="16.5" customHeight="1">
      <c r="A873" s="50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1:23" ht="16.5" customHeight="1">
      <c r="A874" s="50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1:23" ht="16.5" customHeight="1">
      <c r="A875" s="50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1:23" ht="16.5" customHeight="1">
      <c r="A876" s="50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1:23" ht="16.5" customHeight="1">
      <c r="A877" s="50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1:23" ht="16.5" customHeight="1">
      <c r="A878" s="50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1:23" ht="16.5" customHeight="1">
      <c r="A879" s="50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1:23" ht="16.5" customHeight="1">
      <c r="A880" s="50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1:23" ht="16.5" customHeight="1">
      <c r="A881" s="50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1:23" ht="16.5" customHeight="1">
      <c r="A882" s="50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1:23" ht="16.5" customHeight="1">
      <c r="A883" s="50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1:23" ht="16.5" customHeight="1">
      <c r="A884" s="50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1:23" ht="16.5" customHeight="1">
      <c r="A885" s="50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1:23" ht="16.5" customHeight="1">
      <c r="A886" s="50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1:23" ht="16.5" customHeight="1">
      <c r="A887" s="50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1:23" ht="16.5" customHeight="1">
      <c r="A888" s="50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1:23" ht="16.5" customHeight="1">
      <c r="A889" s="50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1:23" ht="16.5" customHeight="1">
      <c r="A890" s="50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1:23" ht="16.5" customHeight="1">
      <c r="A891" s="50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1:23" ht="16.5" customHeight="1">
      <c r="A892" s="50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1:23" ht="16.5" customHeight="1">
      <c r="A893" s="50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1:23" ht="16.5" customHeight="1">
      <c r="A894" s="50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1:23" ht="16.5" customHeight="1">
      <c r="A895" s="50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1:23" ht="16.5" customHeight="1">
      <c r="A896" s="50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1:23" ht="16.5" customHeight="1">
      <c r="A897" s="50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1:23" ht="16.5" customHeight="1">
      <c r="A898" s="50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1:23" ht="16.5" customHeight="1">
      <c r="A899" s="50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1:23" ht="16.5" customHeight="1">
      <c r="A900" s="50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1:23" ht="16.5" customHeight="1">
      <c r="A901" s="50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1:23" ht="16.5" customHeight="1">
      <c r="A902" s="50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1:23" ht="16.5" customHeight="1">
      <c r="A903" s="50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1:23" ht="16.5" customHeight="1">
      <c r="A904" s="50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1:23" ht="16.5" customHeight="1">
      <c r="A905" s="50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1:23" ht="16.5" customHeight="1">
      <c r="A906" s="50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1:23" ht="16.5" customHeight="1">
      <c r="A907" s="50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1:23" ht="16.5" customHeight="1">
      <c r="A908" s="50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1:23" ht="16.5" customHeight="1">
      <c r="A909" s="50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1:23" ht="16.5" customHeight="1">
      <c r="A910" s="50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1:23" ht="16.5" customHeight="1">
      <c r="A911" s="50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1:23" ht="16.5" customHeight="1">
      <c r="A912" s="50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1:23" ht="16.5" customHeight="1">
      <c r="A913" s="50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1:23" ht="16.5" customHeight="1">
      <c r="A914" s="50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1:23" ht="16.5" customHeight="1">
      <c r="A915" s="50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1:23" ht="16.5" customHeight="1">
      <c r="A916" s="50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1:23" ht="16.5" customHeight="1">
      <c r="A917" s="50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1:23" ht="16.5" customHeight="1">
      <c r="A918" s="50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1:23" ht="16.5" customHeight="1">
      <c r="A919" s="50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1:23" ht="16.5" customHeight="1">
      <c r="A920" s="50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1:23" ht="16.5" customHeight="1">
      <c r="A921" s="50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1:23" ht="16.5" customHeight="1">
      <c r="A922" s="50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 spans="1:23" ht="16.5" customHeight="1">
      <c r="A923" s="50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 spans="1:23" ht="16.5" customHeight="1">
      <c r="A924" s="50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 spans="1:23" ht="16.5" customHeight="1">
      <c r="A925" s="50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 spans="1:23" ht="16.5" customHeight="1">
      <c r="A926" s="50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 spans="1:23" ht="16.5" customHeight="1">
      <c r="A927" s="50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 spans="1:23" ht="16.5" customHeight="1">
      <c r="A928" s="50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 spans="1:23" ht="16.5" customHeight="1">
      <c r="A929" s="50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 spans="1:23" ht="16.5" customHeight="1">
      <c r="A930" s="50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 spans="1:23" ht="16.5" customHeight="1">
      <c r="A931" s="50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 spans="1:23" ht="16.5" customHeight="1">
      <c r="A932" s="50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 spans="1:23" ht="16.5" customHeight="1">
      <c r="A933" s="50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 spans="1:23" ht="16.5" customHeight="1">
      <c r="A934" s="50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 spans="1:23" ht="16.5" customHeight="1">
      <c r="A935" s="50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 spans="1:23" ht="16.5" customHeight="1">
      <c r="A936" s="50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 spans="1:23" ht="16.5" customHeight="1">
      <c r="A937" s="50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</sheetData>
  <mergeCells count="4">
    <mergeCell ref="S1:S2"/>
    <mergeCell ref="T1:T2"/>
    <mergeCell ref="U1:U2"/>
    <mergeCell ref="V1:V2"/>
  </mergeCells>
  <phoneticPr fontId="23" type="noConversion"/>
  <printOptions horizontalCentered="1"/>
  <pageMargins left="0.15748031496062992" right="0.15748031496062992" top="0.19685039370078741" bottom="0.15748031496062992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1000"/>
  <sheetViews>
    <sheetView workbookViewId="0"/>
  </sheetViews>
  <sheetFormatPr defaultColWidth="12.625" defaultRowHeight="15" customHeight="1"/>
  <cols>
    <col min="1" max="1" width="35.625" customWidth="1"/>
    <col min="2" max="5" width="18" customWidth="1"/>
    <col min="6" max="6" width="3.125" customWidth="1"/>
    <col min="7" max="7" width="13.625" customWidth="1"/>
    <col min="8" max="8" width="3.125" customWidth="1"/>
    <col min="9" max="22" width="8.125" customWidth="1"/>
    <col min="23" max="26" width="13.25" customWidth="1"/>
  </cols>
  <sheetData>
    <row r="1" spans="1:26" ht="34.5" customHeight="1">
      <c r="A1" s="51" t="s">
        <v>365</v>
      </c>
      <c r="B1" s="52" t="s">
        <v>366</v>
      </c>
      <c r="C1" s="112" t="s">
        <v>367</v>
      </c>
      <c r="D1" s="53"/>
      <c r="E1" s="54"/>
      <c r="F1" s="55"/>
      <c r="G1" s="55"/>
      <c r="H1" s="56"/>
      <c r="I1" s="57" t="s">
        <v>368</v>
      </c>
      <c r="J1" s="58"/>
      <c r="K1" s="56"/>
      <c r="L1" s="59"/>
      <c r="M1" s="59"/>
      <c r="N1" s="59"/>
      <c r="O1" s="60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34.5" customHeight="1">
      <c r="A2" s="51" t="s">
        <v>369</v>
      </c>
      <c r="B2" s="61">
        <v>44427</v>
      </c>
      <c r="C2" s="108"/>
      <c r="D2" s="53"/>
      <c r="E2" s="54"/>
      <c r="F2" s="55"/>
      <c r="G2" s="55"/>
      <c r="H2" s="56"/>
      <c r="I2" s="60"/>
      <c r="J2" s="56"/>
      <c r="K2" s="56"/>
      <c r="L2" s="59"/>
      <c r="M2" s="59"/>
      <c r="N2" s="59"/>
      <c r="O2" s="60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34.5" customHeight="1">
      <c r="A3" s="62" t="s">
        <v>370</v>
      </c>
      <c r="B3" s="61"/>
      <c r="C3" s="109"/>
      <c r="D3" s="53"/>
      <c r="E3" s="54"/>
      <c r="F3" s="55"/>
      <c r="G3" s="55"/>
      <c r="H3" s="56"/>
      <c r="I3" s="60"/>
      <c r="J3" s="56"/>
      <c r="K3" s="56"/>
      <c r="L3" s="59"/>
      <c r="M3" s="59"/>
      <c r="N3" s="59"/>
      <c r="O3" s="60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37.5" customHeight="1">
      <c r="A4" s="51" t="s">
        <v>371</v>
      </c>
      <c r="B4" s="113" t="s">
        <v>372</v>
      </c>
      <c r="C4" s="114"/>
      <c r="D4" s="111"/>
      <c r="E4" s="63"/>
      <c r="F4" s="64"/>
      <c r="G4" s="64"/>
      <c r="H4" s="65"/>
      <c r="I4" s="60"/>
      <c r="J4" s="66"/>
      <c r="K4" s="66"/>
      <c r="L4" s="59"/>
      <c r="M4" s="59"/>
      <c r="N4" s="59"/>
      <c r="O4" s="60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34.5" customHeight="1">
      <c r="A5" s="67"/>
      <c r="B5" s="68" t="s">
        <v>373</v>
      </c>
      <c r="C5" s="69" t="s">
        <v>374</v>
      </c>
      <c r="D5" s="115" t="s">
        <v>375</v>
      </c>
      <c r="E5" s="111"/>
      <c r="F5" s="70"/>
      <c r="G5" s="71" t="s">
        <v>376</v>
      </c>
      <c r="H5" s="70"/>
      <c r="I5" s="116" t="s">
        <v>1</v>
      </c>
      <c r="J5" s="111"/>
      <c r="K5" s="110" t="s">
        <v>377</v>
      </c>
      <c r="L5" s="111"/>
      <c r="M5" s="110" t="s">
        <v>378</v>
      </c>
      <c r="N5" s="111"/>
      <c r="O5" s="110" t="s">
        <v>379</v>
      </c>
      <c r="P5" s="111"/>
      <c r="Q5" s="110" t="s">
        <v>380</v>
      </c>
      <c r="R5" s="111"/>
      <c r="S5" s="110" t="s">
        <v>381</v>
      </c>
      <c r="T5" s="111"/>
      <c r="U5" s="110" t="s">
        <v>382</v>
      </c>
      <c r="V5" s="111"/>
      <c r="W5" s="59"/>
      <c r="X5" s="59"/>
      <c r="Y5" s="59"/>
      <c r="Z5" s="59"/>
    </row>
    <row r="6" spans="1:26" ht="34.5" customHeight="1">
      <c r="A6" s="72" t="s">
        <v>146</v>
      </c>
      <c r="B6" s="73">
        <v>60</v>
      </c>
      <c r="C6" s="74">
        <f t="shared" ref="C6:C7" si="0">B6/$B$27</f>
        <v>9.6419618178312017E-2</v>
      </c>
      <c r="D6" s="75">
        <v>2530</v>
      </c>
      <c r="E6" s="75">
        <f t="shared" ref="E6:E7" si="1">B6*D6</f>
        <v>151800</v>
      </c>
      <c r="F6" s="76"/>
      <c r="G6" s="77"/>
      <c r="H6" s="78"/>
      <c r="I6" s="16">
        <f>VLOOKUP($A6,Master!$A$1:$H$345,2,FALSE)</f>
        <v>0.7863</v>
      </c>
      <c r="J6" s="16">
        <f t="shared" ref="J6:J7" si="2">$C6*I6</f>
        <v>7.5814745773606737E-2</v>
      </c>
      <c r="K6" s="16">
        <f>VLOOKUP($A6,Master!$A$1:$H$345,3,FALSE)</f>
        <v>0.11</v>
      </c>
      <c r="L6" s="16">
        <f t="shared" ref="L6:L7" si="3">$C6*K6</f>
        <v>1.0606157999614322E-2</v>
      </c>
      <c r="M6" s="16">
        <f>VLOOKUP($A6,Master!$A$1:$H$345,4,FALSE)</f>
        <v>0.01</v>
      </c>
      <c r="N6" s="16">
        <f t="shared" ref="N6:N7" si="4">$C6*M6</f>
        <v>9.641961817831202E-4</v>
      </c>
      <c r="O6" s="16">
        <f>VLOOKUP($A6,Master!$A$1:$H$345,5,FALSE)</f>
        <v>0</v>
      </c>
      <c r="P6" s="16">
        <f t="shared" ref="P6:P7" si="5">$C6*O6</f>
        <v>0</v>
      </c>
      <c r="Q6" s="16">
        <f>VLOOKUP($A6,Master!$A$1:$H$345,6,FALSE)</f>
        <v>0</v>
      </c>
      <c r="R6" s="16">
        <f t="shared" ref="R6:R7" si="6">$C6*Q6</f>
        <v>0</v>
      </c>
      <c r="S6" s="16">
        <f>VLOOKUP($A6,Master!$A$1:$H$345,7,FALSE)</f>
        <v>0</v>
      </c>
      <c r="T6" s="16">
        <f t="shared" ref="T6:T7" si="7">$C6*S6</f>
        <v>0</v>
      </c>
      <c r="U6" s="16">
        <f>VLOOKUP($A6,Master!$A$1:$H$345,8,FALSE)</f>
        <v>6.4999999999999997E-3</v>
      </c>
      <c r="V6" s="16">
        <f t="shared" ref="V6:V7" si="8">$C6*U6</f>
        <v>6.2672751815902805E-4</v>
      </c>
      <c r="W6" s="59"/>
      <c r="X6" s="59"/>
      <c r="Y6" s="59"/>
      <c r="Z6" s="59"/>
    </row>
    <row r="7" spans="1:26" ht="34.5" customHeight="1">
      <c r="A7" s="79" t="s">
        <v>21</v>
      </c>
      <c r="B7" s="73">
        <v>180</v>
      </c>
      <c r="C7" s="74">
        <f t="shared" si="0"/>
        <v>0.28925885453493605</v>
      </c>
      <c r="D7" s="75">
        <v>770</v>
      </c>
      <c r="E7" s="75">
        <f t="shared" si="1"/>
        <v>138600</v>
      </c>
      <c r="F7" s="76"/>
      <c r="G7" s="77">
        <v>4428</v>
      </c>
      <c r="H7" s="78"/>
      <c r="I7" s="16">
        <f>VLOOKUP($A7,Master!$A$1:$H$345,2,FALSE)</f>
        <v>0.75</v>
      </c>
      <c r="J7" s="16">
        <f t="shared" si="2"/>
        <v>0.21694414090120204</v>
      </c>
      <c r="K7" s="16">
        <f>VLOOKUP($A7,Master!$A$1:$H$345,3,FALSE)</f>
        <v>0.12</v>
      </c>
      <c r="L7" s="16">
        <f t="shared" si="3"/>
        <v>3.4711062544192324E-2</v>
      </c>
      <c r="M7" s="16">
        <f>VLOOKUP($A7,Master!$A$1:$H$345,4,FALSE)</f>
        <v>0.15</v>
      </c>
      <c r="N7" s="16">
        <f t="shared" si="4"/>
        <v>4.3388828180240403E-2</v>
      </c>
      <c r="O7" s="16">
        <f>VLOOKUP($A7,Master!$A$1:$H$345,5,FALSE)</f>
        <v>0</v>
      </c>
      <c r="P7" s="16">
        <f t="shared" si="5"/>
        <v>0</v>
      </c>
      <c r="Q7" s="16">
        <f>VLOOKUP($A7,Master!$A$1:$H$345,6,FALSE)</f>
        <v>0</v>
      </c>
      <c r="R7" s="16">
        <f t="shared" si="6"/>
        <v>0</v>
      </c>
      <c r="S7" s="16">
        <f>VLOOKUP($A7,Master!$A$1:$H$345,7,FALSE)</f>
        <v>0</v>
      </c>
      <c r="T7" s="16">
        <f t="shared" si="7"/>
        <v>0</v>
      </c>
      <c r="U7" s="16">
        <f>VLOOKUP($A7,Master!$A$1:$H$345,8,FALSE)</f>
        <v>0.01</v>
      </c>
      <c r="V7" s="16">
        <f t="shared" si="8"/>
        <v>2.8925885453493605E-3</v>
      </c>
      <c r="W7" s="59"/>
      <c r="X7" s="59"/>
      <c r="Y7" s="59"/>
      <c r="Z7" s="59"/>
    </row>
    <row r="8" spans="1:26" ht="34.5" customHeight="1">
      <c r="A8" s="72"/>
      <c r="B8" s="73">
        <v>0</v>
      </c>
      <c r="C8" s="74"/>
      <c r="D8" s="75"/>
      <c r="E8" s="75"/>
      <c r="F8" s="76"/>
      <c r="G8" s="77"/>
      <c r="H8" s="78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59"/>
      <c r="X8" s="59"/>
      <c r="Y8" s="59"/>
      <c r="Z8" s="59"/>
    </row>
    <row r="9" spans="1:26" ht="34.5" customHeight="1">
      <c r="A9" s="72" t="s">
        <v>41</v>
      </c>
      <c r="B9" s="73">
        <v>37</v>
      </c>
      <c r="C9" s="74">
        <f t="shared" ref="C9:C11" si="9">B9/$B$27</f>
        <v>5.9458764543292408E-2</v>
      </c>
      <c r="D9" s="75">
        <v>550</v>
      </c>
      <c r="E9" s="75">
        <f t="shared" ref="E9:E11" si="10">B9*D9</f>
        <v>20350</v>
      </c>
      <c r="F9" s="76"/>
      <c r="G9" s="77"/>
      <c r="H9" s="78"/>
      <c r="I9" s="16">
        <f>VLOOKUP($A9,Master!$A$1:$H$345,2,FALSE)</f>
        <v>0.11</v>
      </c>
      <c r="J9" s="16">
        <f t="shared" ref="J9:J11" si="11">$C9*I9</f>
        <v>6.5404640997621648E-3</v>
      </c>
      <c r="K9" s="16">
        <f>VLOOKUP($A9,Master!$A$1:$H$345,3,FALSE)</f>
        <v>0</v>
      </c>
      <c r="L9" s="16">
        <f t="shared" ref="L9:L11" si="12">$C9*K9</f>
        <v>0</v>
      </c>
      <c r="M9" s="16">
        <f>VLOOKUP($A9,Master!$A$1:$H$345,4,FALSE)</f>
        <v>0</v>
      </c>
      <c r="N9" s="16">
        <f t="shared" ref="N9:N11" si="13">$C9*M9</f>
        <v>0</v>
      </c>
      <c r="O9" s="16">
        <f>VLOOKUP($A9,Master!$A$1:$H$345,5,FALSE)</f>
        <v>0</v>
      </c>
      <c r="P9" s="16">
        <f t="shared" ref="P9:P11" si="14">$C9*O9</f>
        <v>0</v>
      </c>
      <c r="Q9" s="16">
        <f>VLOOKUP($A9,Master!$A$1:$H$345,6,FALSE)</f>
        <v>0</v>
      </c>
      <c r="R9" s="16">
        <f t="shared" ref="R9:R11" si="15">$C9*Q9</f>
        <v>0</v>
      </c>
      <c r="S9" s="16">
        <f>VLOOKUP($A9,Master!$A$1:$H$345,7,FALSE)</f>
        <v>0</v>
      </c>
      <c r="T9" s="16">
        <f t="shared" ref="T9:T11" si="16">$C9*S9</f>
        <v>0</v>
      </c>
      <c r="U9" s="16">
        <f>VLOOKUP($A9,Master!$A$1:$H$345,8,FALSE)</f>
        <v>0</v>
      </c>
      <c r="V9" s="16">
        <f t="shared" ref="V9:V11" si="17">$C9*U9</f>
        <v>0</v>
      </c>
      <c r="W9" s="59"/>
      <c r="X9" s="59"/>
      <c r="Y9" s="59"/>
      <c r="Z9" s="59"/>
    </row>
    <row r="10" spans="1:26" ht="34.5" customHeight="1">
      <c r="A10" s="72" t="s">
        <v>180</v>
      </c>
      <c r="B10" s="73">
        <v>37</v>
      </c>
      <c r="C10" s="74">
        <f t="shared" si="9"/>
        <v>5.9458764543292408E-2</v>
      </c>
      <c r="D10" s="75">
        <v>3960.0000000000005</v>
      </c>
      <c r="E10" s="75">
        <f t="shared" si="10"/>
        <v>146520.00000000003</v>
      </c>
      <c r="F10" s="76"/>
      <c r="G10" s="77"/>
      <c r="H10" s="78"/>
      <c r="I10" s="16">
        <f>VLOOKUP($A10,Master!$A$1:$H$345,2,FALSE)</f>
        <v>0.01</v>
      </c>
      <c r="J10" s="16">
        <f t="shared" si="11"/>
        <v>5.9458764543292406E-4</v>
      </c>
      <c r="K10" s="16">
        <f>VLOOKUP($A10,Master!$A$1:$H$345,3,FALSE)</f>
        <v>0</v>
      </c>
      <c r="L10" s="16">
        <f t="shared" si="12"/>
        <v>0</v>
      </c>
      <c r="M10" s="16">
        <f>VLOOKUP($A10,Master!$A$1:$H$345,4,FALSE)</f>
        <v>0</v>
      </c>
      <c r="N10" s="16">
        <f t="shared" si="13"/>
        <v>0</v>
      </c>
      <c r="O10" s="16">
        <f>VLOOKUP($A10,Master!$A$1:$H$345,5,FALSE)</f>
        <v>0</v>
      </c>
      <c r="P10" s="16">
        <f t="shared" si="14"/>
        <v>0</v>
      </c>
      <c r="Q10" s="16">
        <f>VLOOKUP($A10,Master!$A$1:$H$345,6,FALSE)</f>
        <v>0</v>
      </c>
      <c r="R10" s="16">
        <f t="shared" si="15"/>
        <v>0</v>
      </c>
      <c r="S10" s="16">
        <f>VLOOKUP($A10,Master!$A$1:$H$345,7,FALSE)</f>
        <v>0</v>
      </c>
      <c r="T10" s="16">
        <f t="shared" si="16"/>
        <v>0</v>
      </c>
      <c r="U10" s="16">
        <f>VLOOKUP($A10,Master!$A$1:$H$345,8,FALSE)</f>
        <v>0</v>
      </c>
      <c r="V10" s="16">
        <f t="shared" si="17"/>
        <v>0</v>
      </c>
      <c r="W10" s="59"/>
      <c r="X10" s="59"/>
      <c r="Y10" s="59"/>
      <c r="Z10" s="59"/>
    </row>
    <row r="11" spans="1:26" ht="34.5" customHeight="1">
      <c r="A11" s="72" t="s">
        <v>383</v>
      </c>
      <c r="B11" s="73">
        <v>20</v>
      </c>
      <c r="C11" s="74">
        <f t="shared" si="9"/>
        <v>3.2139872726104003E-2</v>
      </c>
      <c r="D11" s="75">
        <v>1045</v>
      </c>
      <c r="E11" s="75">
        <f t="shared" si="10"/>
        <v>20900</v>
      </c>
      <c r="F11" s="76"/>
      <c r="G11" s="77"/>
      <c r="H11" s="78"/>
      <c r="I11" s="16" t="e">
        <f>VLOOKUP($A11,Master!$A$1:$H$345,2,FALSE)</f>
        <v>#N/A</v>
      </c>
      <c r="J11" s="16" t="e">
        <f t="shared" si="11"/>
        <v>#N/A</v>
      </c>
      <c r="K11" s="16" t="e">
        <f>VLOOKUP($A11,Master!$A$1:$H$345,3,FALSE)</f>
        <v>#N/A</v>
      </c>
      <c r="L11" s="16" t="e">
        <f t="shared" si="12"/>
        <v>#N/A</v>
      </c>
      <c r="M11" s="16" t="e">
        <f>VLOOKUP($A11,Master!$A$1:$H$345,4,FALSE)</f>
        <v>#N/A</v>
      </c>
      <c r="N11" s="16" t="e">
        <f t="shared" si="13"/>
        <v>#N/A</v>
      </c>
      <c r="O11" s="16" t="e">
        <f>VLOOKUP($A11,Master!$A$1:$H$345,5,FALSE)</f>
        <v>#N/A</v>
      </c>
      <c r="P11" s="16" t="e">
        <f t="shared" si="14"/>
        <v>#N/A</v>
      </c>
      <c r="Q11" s="16" t="e">
        <f>VLOOKUP($A11,Master!$A$1:$H$345,6,FALSE)</f>
        <v>#N/A</v>
      </c>
      <c r="R11" s="16" t="e">
        <f t="shared" si="15"/>
        <v>#N/A</v>
      </c>
      <c r="S11" s="16" t="e">
        <f>VLOOKUP($A11,Master!$A$1:$H$345,7,FALSE)</f>
        <v>#N/A</v>
      </c>
      <c r="T11" s="16" t="e">
        <f t="shared" si="16"/>
        <v>#N/A</v>
      </c>
      <c r="U11" s="16" t="e">
        <f>VLOOKUP($A11,Master!$A$1:$H$345,8,FALSE)</f>
        <v>#N/A</v>
      </c>
      <c r="V11" s="16" t="e">
        <f t="shared" si="17"/>
        <v>#N/A</v>
      </c>
      <c r="W11" s="59"/>
      <c r="X11" s="59"/>
      <c r="Y11" s="59"/>
      <c r="Z11" s="59"/>
    </row>
    <row r="12" spans="1:26" ht="34.5" customHeight="1">
      <c r="A12" s="72"/>
      <c r="B12" s="73">
        <v>0</v>
      </c>
      <c r="C12" s="74"/>
      <c r="D12" s="75"/>
      <c r="E12" s="75"/>
      <c r="F12" s="76"/>
      <c r="G12" s="77"/>
      <c r="H12" s="78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59"/>
      <c r="X12" s="59"/>
      <c r="Y12" s="59"/>
      <c r="Z12" s="59"/>
    </row>
    <row r="13" spans="1:26" ht="34.5" customHeight="1">
      <c r="A13" s="72" t="s">
        <v>253</v>
      </c>
      <c r="B13" s="73">
        <v>4</v>
      </c>
      <c r="C13" s="74">
        <f t="shared" ref="C13:C19" si="18">B13/$B$27</f>
        <v>6.4279745452208012E-3</v>
      </c>
      <c r="D13" s="75">
        <v>1985.5000000000002</v>
      </c>
      <c r="E13" s="75">
        <f t="shared" ref="E13:E23" si="19">B13*D13</f>
        <v>7942.0000000000009</v>
      </c>
      <c r="F13" s="76"/>
      <c r="G13" s="77"/>
      <c r="H13" s="78"/>
      <c r="I13" s="16">
        <f>VLOOKUP($A13,Master!$A$1:$H$345,2,FALSE)</f>
        <v>0.1</v>
      </c>
      <c r="J13" s="16">
        <f t="shared" ref="J13:J19" si="20">$C13*I13</f>
        <v>6.427974545220802E-4</v>
      </c>
      <c r="K13" s="16">
        <f>VLOOKUP($A13,Master!$A$1:$H$345,3,FALSE)</f>
        <v>0</v>
      </c>
      <c r="L13" s="16">
        <f t="shared" ref="L13:L19" si="21">$C13*K13</f>
        <v>0</v>
      </c>
      <c r="M13" s="16">
        <f>VLOOKUP($A13,Master!$A$1:$H$345,4,FALSE)</f>
        <v>0</v>
      </c>
      <c r="N13" s="16">
        <f t="shared" ref="N13:N19" si="22">$C13*M13</f>
        <v>0</v>
      </c>
      <c r="O13" s="16">
        <f>VLOOKUP($A13,Master!$A$1:$H$345,5,FALSE)</f>
        <v>0</v>
      </c>
      <c r="P13" s="16">
        <f t="shared" ref="P13:P19" si="23">$C13*O13</f>
        <v>0</v>
      </c>
      <c r="Q13" s="16">
        <f>VLOOKUP($A13,Master!$A$1:$H$345,6,FALSE)</f>
        <v>0.3</v>
      </c>
      <c r="R13" s="16">
        <f t="shared" ref="R13:R19" si="24">$C13*Q13</f>
        <v>1.9283923635662402E-3</v>
      </c>
      <c r="S13" s="16">
        <f>VLOOKUP($A13,Master!$A$1:$H$345,7,FALSE)</f>
        <v>0</v>
      </c>
      <c r="T13" s="16">
        <f t="shared" ref="T13:T19" si="25">$C13*S13</f>
        <v>0</v>
      </c>
      <c r="U13" s="16">
        <f>VLOOKUP($A13,Master!$A$1:$H$345,8,FALSE)</f>
        <v>0</v>
      </c>
      <c r="V13" s="16">
        <f t="shared" ref="V13:V19" si="26">$C13*U13</f>
        <v>0</v>
      </c>
      <c r="W13" s="59"/>
      <c r="X13" s="59"/>
      <c r="Y13" s="59"/>
      <c r="Z13" s="59"/>
    </row>
    <row r="14" spans="1:26" ht="34.5" customHeight="1">
      <c r="A14" s="72" t="s">
        <v>121</v>
      </c>
      <c r="B14" s="73">
        <v>0.9</v>
      </c>
      <c r="C14" s="74">
        <f t="shared" si="18"/>
        <v>1.4462942726746802E-3</v>
      </c>
      <c r="D14" s="75">
        <v>6930.0000000000009</v>
      </c>
      <c r="E14" s="75">
        <f t="shared" si="19"/>
        <v>6237.0000000000009</v>
      </c>
      <c r="F14" s="76"/>
      <c r="G14" s="77"/>
      <c r="H14" s="78"/>
      <c r="I14" s="16">
        <f>VLOOKUP($A14,Master!$A$1:$H$345,2,FALSE)</f>
        <v>0.1</v>
      </c>
      <c r="J14" s="16">
        <f t="shared" si="20"/>
        <v>1.4462942726746803E-4</v>
      </c>
      <c r="K14" s="16">
        <f>VLOOKUP($A14,Master!$A$1:$H$345,3,FALSE)</f>
        <v>0</v>
      </c>
      <c r="L14" s="16">
        <f t="shared" si="21"/>
        <v>0</v>
      </c>
      <c r="M14" s="16">
        <f>VLOOKUP($A14,Master!$A$1:$H$345,4,FALSE)</f>
        <v>0</v>
      </c>
      <c r="N14" s="16">
        <f t="shared" si="22"/>
        <v>0</v>
      </c>
      <c r="O14" s="16">
        <f>VLOOKUP($A14,Master!$A$1:$H$345,5,FALSE)</f>
        <v>0</v>
      </c>
      <c r="P14" s="16">
        <f t="shared" si="23"/>
        <v>0</v>
      </c>
      <c r="Q14" s="16">
        <f>VLOOKUP($A14,Master!$A$1:$H$345,6,FALSE)</f>
        <v>0</v>
      </c>
      <c r="R14" s="16">
        <f t="shared" si="24"/>
        <v>0</v>
      </c>
      <c r="S14" s="16">
        <f>VLOOKUP($A14,Master!$A$1:$H$345,7,FALSE)</f>
        <v>0</v>
      </c>
      <c r="T14" s="16">
        <f t="shared" si="25"/>
        <v>0</v>
      </c>
      <c r="U14" s="16">
        <f>VLOOKUP($A14,Master!$A$1:$H$345,8,FALSE)</f>
        <v>0</v>
      </c>
      <c r="V14" s="16">
        <f t="shared" si="26"/>
        <v>0</v>
      </c>
      <c r="W14" s="59"/>
      <c r="X14" s="59"/>
      <c r="Y14" s="59"/>
      <c r="Z14" s="59"/>
    </row>
    <row r="15" spans="1:26" ht="34.5" customHeight="1">
      <c r="A15" s="80" t="s">
        <v>384</v>
      </c>
      <c r="B15" s="81">
        <v>0.35</v>
      </c>
      <c r="C15" s="74">
        <f t="shared" si="18"/>
        <v>5.6244777270682007E-4</v>
      </c>
      <c r="D15" s="75"/>
      <c r="E15" s="75">
        <f t="shared" si="19"/>
        <v>0</v>
      </c>
      <c r="F15" s="76"/>
      <c r="G15" s="77"/>
      <c r="H15" s="82"/>
      <c r="I15" s="16" t="e">
        <f>VLOOKUP($A15,Master!$A$1:$H$345,2,FALSE)</f>
        <v>#N/A</v>
      </c>
      <c r="J15" s="16" t="e">
        <f t="shared" si="20"/>
        <v>#N/A</v>
      </c>
      <c r="K15" s="16" t="e">
        <f>VLOOKUP($A15,Master!$A$1:$H$345,3,FALSE)</f>
        <v>#N/A</v>
      </c>
      <c r="L15" s="16" t="e">
        <f t="shared" si="21"/>
        <v>#N/A</v>
      </c>
      <c r="M15" s="16" t="e">
        <f>VLOOKUP($A15,Master!$A$1:$H$345,4,FALSE)</f>
        <v>#N/A</v>
      </c>
      <c r="N15" s="16" t="e">
        <f t="shared" si="22"/>
        <v>#N/A</v>
      </c>
      <c r="O15" s="16" t="e">
        <f>VLOOKUP($A15,Master!$A$1:$H$345,5,FALSE)</f>
        <v>#N/A</v>
      </c>
      <c r="P15" s="16" t="e">
        <f t="shared" si="23"/>
        <v>#N/A</v>
      </c>
      <c r="Q15" s="16" t="e">
        <f>VLOOKUP($A15,Master!$A$1:$H$345,6,FALSE)</f>
        <v>#N/A</v>
      </c>
      <c r="R15" s="16" t="e">
        <f t="shared" si="24"/>
        <v>#N/A</v>
      </c>
      <c r="S15" s="16" t="e">
        <f>VLOOKUP($A15,Master!$A$1:$H$345,7,FALSE)</f>
        <v>#N/A</v>
      </c>
      <c r="T15" s="16" t="e">
        <f t="shared" si="25"/>
        <v>#N/A</v>
      </c>
      <c r="U15" s="16" t="e">
        <f>VLOOKUP($A15,Master!$A$1:$H$345,8,FALSE)</f>
        <v>#N/A</v>
      </c>
      <c r="V15" s="16" t="e">
        <f t="shared" si="26"/>
        <v>#N/A</v>
      </c>
      <c r="W15" s="59"/>
      <c r="X15" s="59"/>
      <c r="Y15" s="59"/>
      <c r="Z15" s="59"/>
    </row>
    <row r="16" spans="1:26" ht="34.5" customHeight="1">
      <c r="A16" s="83" t="s">
        <v>317</v>
      </c>
      <c r="B16" s="81">
        <v>3</v>
      </c>
      <c r="C16" s="74">
        <f t="shared" si="18"/>
        <v>4.8209809089156007E-3</v>
      </c>
      <c r="D16" s="75">
        <v>94875.000000000015</v>
      </c>
      <c r="E16" s="75">
        <f t="shared" si="19"/>
        <v>284625.00000000006</v>
      </c>
      <c r="F16" s="76"/>
      <c r="G16" s="77"/>
      <c r="H16" s="82"/>
      <c r="I16" s="16">
        <f>VLOOKUP($A16,Master!$A$1:$H$345,2,FALSE)</f>
        <v>0.1</v>
      </c>
      <c r="J16" s="16">
        <f t="shared" si="20"/>
        <v>4.820980908915601E-4</v>
      </c>
      <c r="K16" s="16">
        <f>VLOOKUP($A16,Master!$A$1:$H$345,3,FALSE)</f>
        <v>0</v>
      </c>
      <c r="L16" s="16">
        <f t="shared" si="21"/>
        <v>0</v>
      </c>
      <c r="M16" s="16">
        <f>VLOOKUP($A16,Master!$A$1:$H$345,4,FALSE)</f>
        <v>0</v>
      </c>
      <c r="N16" s="16">
        <f t="shared" si="22"/>
        <v>0</v>
      </c>
      <c r="O16" s="16">
        <f>VLOOKUP($A16,Master!$A$1:$H$345,5,FALSE)</f>
        <v>0</v>
      </c>
      <c r="P16" s="16">
        <f t="shared" si="23"/>
        <v>0</v>
      </c>
      <c r="Q16" s="16">
        <f>VLOOKUP($A16,Master!$A$1:$H$345,6,FALSE)</f>
        <v>0</v>
      </c>
      <c r="R16" s="16">
        <f t="shared" si="24"/>
        <v>0</v>
      </c>
      <c r="S16" s="16">
        <f>VLOOKUP($A16,Master!$A$1:$H$345,7,FALSE)</f>
        <v>0</v>
      </c>
      <c r="T16" s="16">
        <f t="shared" si="25"/>
        <v>0</v>
      </c>
      <c r="U16" s="16">
        <f>VLOOKUP($A16,Master!$A$1:$H$345,8,FALSE)</f>
        <v>0</v>
      </c>
      <c r="V16" s="16">
        <f t="shared" si="26"/>
        <v>0</v>
      </c>
      <c r="W16" s="59"/>
      <c r="X16" s="59"/>
      <c r="Y16" s="59"/>
      <c r="Z16" s="59"/>
    </row>
    <row r="17" spans="1:26" ht="34.5" customHeight="1">
      <c r="A17" s="83" t="s">
        <v>385</v>
      </c>
      <c r="B17" s="81">
        <v>0.01</v>
      </c>
      <c r="C17" s="74">
        <f t="shared" si="18"/>
        <v>1.6069936363052004E-5</v>
      </c>
      <c r="D17" s="75">
        <v>35420</v>
      </c>
      <c r="E17" s="75">
        <f t="shared" si="19"/>
        <v>354.2</v>
      </c>
      <c r="F17" s="76"/>
      <c r="G17" s="77"/>
      <c r="H17" s="82"/>
      <c r="I17" s="16" t="e">
        <f>VLOOKUP($A17,Master!$A$1:$H$345,2,FALSE)</f>
        <v>#N/A</v>
      </c>
      <c r="J17" s="16" t="e">
        <f t="shared" si="20"/>
        <v>#N/A</v>
      </c>
      <c r="K17" s="16" t="e">
        <f>VLOOKUP($A17,Master!$A$1:$H$345,3,FALSE)</f>
        <v>#N/A</v>
      </c>
      <c r="L17" s="16" t="e">
        <f t="shared" si="21"/>
        <v>#N/A</v>
      </c>
      <c r="M17" s="16" t="e">
        <f>VLOOKUP($A17,Master!$A$1:$H$345,4,FALSE)</f>
        <v>#N/A</v>
      </c>
      <c r="N17" s="16" t="e">
        <f t="shared" si="22"/>
        <v>#N/A</v>
      </c>
      <c r="O17" s="16" t="e">
        <f>VLOOKUP($A17,Master!$A$1:$H$345,5,FALSE)</f>
        <v>#N/A</v>
      </c>
      <c r="P17" s="16" t="e">
        <f t="shared" si="23"/>
        <v>#N/A</v>
      </c>
      <c r="Q17" s="16" t="e">
        <f>VLOOKUP($A17,Master!$A$1:$H$345,6,FALSE)</f>
        <v>#N/A</v>
      </c>
      <c r="R17" s="16" t="e">
        <f t="shared" si="24"/>
        <v>#N/A</v>
      </c>
      <c r="S17" s="16" t="e">
        <f>VLOOKUP($A17,Master!$A$1:$H$345,7,FALSE)</f>
        <v>#N/A</v>
      </c>
      <c r="T17" s="16" t="e">
        <f t="shared" si="25"/>
        <v>#N/A</v>
      </c>
      <c r="U17" s="16" t="e">
        <f>VLOOKUP($A17,Master!$A$1:$H$345,8,FALSE)</f>
        <v>#N/A</v>
      </c>
      <c r="V17" s="16" t="e">
        <f t="shared" si="26"/>
        <v>#N/A</v>
      </c>
      <c r="W17" s="59"/>
      <c r="X17" s="59"/>
      <c r="Y17" s="59"/>
      <c r="Z17" s="59"/>
    </row>
    <row r="18" spans="1:26" ht="34.5" customHeight="1">
      <c r="A18" s="83" t="s">
        <v>386</v>
      </c>
      <c r="B18" s="81">
        <v>0.01</v>
      </c>
      <c r="C18" s="74">
        <f t="shared" si="18"/>
        <v>1.6069936363052004E-5</v>
      </c>
      <c r="D18" s="75">
        <v>8222.5</v>
      </c>
      <c r="E18" s="75">
        <f t="shared" si="19"/>
        <v>82.225000000000009</v>
      </c>
      <c r="F18" s="76"/>
      <c r="G18" s="77"/>
      <c r="H18" s="82"/>
      <c r="I18" s="16" t="e">
        <f>VLOOKUP($A18,Master!$A$1:$H$345,2,FALSE)</f>
        <v>#N/A</v>
      </c>
      <c r="J18" s="16" t="e">
        <f t="shared" si="20"/>
        <v>#N/A</v>
      </c>
      <c r="K18" s="16" t="e">
        <f>VLOOKUP($A18,Master!$A$1:$H$345,3,FALSE)</f>
        <v>#N/A</v>
      </c>
      <c r="L18" s="16" t="e">
        <f t="shared" si="21"/>
        <v>#N/A</v>
      </c>
      <c r="M18" s="16" t="e">
        <f>VLOOKUP($A18,Master!$A$1:$H$345,4,FALSE)</f>
        <v>#N/A</v>
      </c>
      <c r="N18" s="16" t="e">
        <f t="shared" si="22"/>
        <v>#N/A</v>
      </c>
      <c r="O18" s="16" t="e">
        <f>VLOOKUP($A18,Master!$A$1:$H$345,5,FALSE)</f>
        <v>#N/A</v>
      </c>
      <c r="P18" s="16" t="e">
        <f t="shared" si="23"/>
        <v>#N/A</v>
      </c>
      <c r="Q18" s="16" t="e">
        <f>VLOOKUP($A18,Master!$A$1:$H$345,6,FALSE)</f>
        <v>#N/A</v>
      </c>
      <c r="R18" s="16" t="e">
        <f t="shared" si="24"/>
        <v>#N/A</v>
      </c>
      <c r="S18" s="16" t="e">
        <f>VLOOKUP($A18,Master!$A$1:$H$345,7,FALSE)</f>
        <v>#N/A</v>
      </c>
      <c r="T18" s="16" t="e">
        <f t="shared" si="25"/>
        <v>#N/A</v>
      </c>
      <c r="U18" s="16" t="e">
        <f>VLOOKUP($A18,Master!$A$1:$H$345,8,FALSE)</f>
        <v>#N/A</v>
      </c>
      <c r="V18" s="16" t="e">
        <f t="shared" si="26"/>
        <v>#N/A</v>
      </c>
      <c r="W18" s="59"/>
      <c r="X18" s="59"/>
      <c r="Y18" s="59"/>
      <c r="Z18" s="59"/>
    </row>
    <row r="19" spans="1:26" ht="34.5" customHeight="1">
      <c r="A19" s="83" t="s">
        <v>387</v>
      </c>
      <c r="B19" s="81">
        <v>0.01</v>
      </c>
      <c r="C19" s="74">
        <f t="shared" si="18"/>
        <v>1.6069936363052004E-5</v>
      </c>
      <c r="D19" s="75">
        <v>4048</v>
      </c>
      <c r="E19" s="75">
        <f t="shared" si="19"/>
        <v>40.480000000000004</v>
      </c>
      <c r="F19" s="76"/>
      <c r="G19" s="77"/>
      <c r="H19" s="82"/>
      <c r="I19" s="16" t="e">
        <f>VLOOKUP($A19,Master!$A$1:$H$345,2,FALSE)</f>
        <v>#N/A</v>
      </c>
      <c r="J19" s="16" t="e">
        <f t="shared" si="20"/>
        <v>#N/A</v>
      </c>
      <c r="K19" s="16" t="e">
        <f>VLOOKUP($A19,Master!$A$1:$H$345,3,FALSE)</f>
        <v>#N/A</v>
      </c>
      <c r="L19" s="16" t="e">
        <f t="shared" si="21"/>
        <v>#N/A</v>
      </c>
      <c r="M19" s="16" t="e">
        <f>VLOOKUP($A19,Master!$A$1:$H$345,4,FALSE)</f>
        <v>#N/A</v>
      </c>
      <c r="N19" s="16" t="e">
        <f t="shared" si="22"/>
        <v>#N/A</v>
      </c>
      <c r="O19" s="16" t="e">
        <f>VLOOKUP($A19,Master!$A$1:$H$345,5,FALSE)</f>
        <v>#N/A</v>
      </c>
      <c r="P19" s="16" t="e">
        <f t="shared" si="23"/>
        <v>#N/A</v>
      </c>
      <c r="Q19" s="16" t="e">
        <f>VLOOKUP($A19,Master!$A$1:$H$345,6,FALSE)</f>
        <v>#N/A</v>
      </c>
      <c r="R19" s="16" t="e">
        <f t="shared" si="24"/>
        <v>#N/A</v>
      </c>
      <c r="S19" s="16" t="e">
        <f>VLOOKUP($A19,Master!$A$1:$H$345,7,FALSE)</f>
        <v>#N/A</v>
      </c>
      <c r="T19" s="16" t="e">
        <f t="shared" si="25"/>
        <v>#N/A</v>
      </c>
      <c r="U19" s="16" t="e">
        <f>VLOOKUP($A19,Master!$A$1:$H$345,8,FALSE)</f>
        <v>#N/A</v>
      </c>
      <c r="V19" s="16" t="e">
        <f t="shared" si="26"/>
        <v>#N/A</v>
      </c>
      <c r="W19" s="59"/>
      <c r="X19" s="59"/>
      <c r="Y19" s="59"/>
      <c r="Z19" s="59"/>
    </row>
    <row r="20" spans="1:26" ht="34.5" customHeight="1">
      <c r="A20" s="72"/>
      <c r="B20" s="73"/>
      <c r="C20" s="74"/>
      <c r="D20" s="75"/>
      <c r="E20" s="75">
        <f t="shared" si="19"/>
        <v>0</v>
      </c>
      <c r="F20" s="76"/>
      <c r="G20" s="77"/>
      <c r="H20" s="82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59"/>
      <c r="X20" s="59"/>
      <c r="Y20" s="59"/>
      <c r="Z20" s="59"/>
    </row>
    <row r="21" spans="1:26" ht="34.5" customHeight="1">
      <c r="A21" s="72" t="s">
        <v>80</v>
      </c>
      <c r="B21" s="73">
        <v>140</v>
      </c>
      <c r="C21" s="74">
        <f t="shared" ref="C21:C23" si="27">B21/$B$27</f>
        <v>0.22497910908272803</v>
      </c>
      <c r="D21" s="75">
        <v>616</v>
      </c>
      <c r="E21" s="75">
        <f t="shared" si="19"/>
        <v>86240</v>
      </c>
      <c r="F21" s="76"/>
      <c r="G21" s="77"/>
      <c r="H21" s="82"/>
      <c r="I21" s="16">
        <f>VLOOKUP($A21,Master!$A$1:$H$345,2,FALSE)</f>
        <v>0.15035999999999999</v>
      </c>
      <c r="J21" s="16">
        <f t="shared" ref="J21:J23" si="28">$C21*I21</f>
        <v>3.3827858841678986E-2</v>
      </c>
      <c r="K21" s="16">
        <f>VLOOKUP($A21,Master!$A$1:$H$345,3,FALSE)</f>
        <v>8.977499999999998E-2</v>
      </c>
      <c r="L21" s="16">
        <f t="shared" ref="L21:L23" si="29">$C21*K21</f>
        <v>2.0197499517901903E-2</v>
      </c>
      <c r="M21" s="16">
        <f>VLOOKUP($A21,Master!$A$1:$H$345,4,FALSE)</f>
        <v>2.375E-2</v>
      </c>
      <c r="N21" s="16">
        <f t="shared" ref="N21:N23" si="30">$C21*M21</f>
        <v>5.3432538407147904E-3</v>
      </c>
      <c r="O21" s="16">
        <f>VLOOKUP($A21,Master!$A$1:$H$345,5,FALSE)</f>
        <v>1.9000000000000001E-4</v>
      </c>
      <c r="P21" s="16">
        <f t="shared" ref="P21:P23" si="31">$C21*O21</f>
        <v>4.274603072571833E-5</v>
      </c>
      <c r="Q21" s="16">
        <f>VLOOKUP($A21,Master!$A$1:$H$345,6,FALSE)</f>
        <v>4.75E-4</v>
      </c>
      <c r="R21" s="16">
        <f t="shared" ref="R21:R23" si="32">$C21*Q21</f>
        <v>1.0686507681429581E-4</v>
      </c>
      <c r="S21" s="16">
        <f>VLOOKUP($A21,Master!$A$1:$H$345,7,FALSE)</f>
        <v>3.1499999999999996E-4</v>
      </c>
      <c r="T21" s="16">
        <f t="shared" ref="T21:T23" si="33">$C21*S21</f>
        <v>7.0868419361059319E-5</v>
      </c>
      <c r="U21" s="16">
        <f>VLOOKUP($A21,Master!$A$1:$H$345,8,FALSE)</f>
        <v>3.9900000000000005E-3</v>
      </c>
      <c r="V21" s="16">
        <f t="shared" ref="V21:V23" si="34">$C21*U21</f>
        <v>8.9766664524008498E-4</v>
      </c>
      <c r="W21" s="59"/>
      <c r="X21" s="59"/>
      <c r="Y21" s="59"/>
      <c r="Z21" s="59"/>
    </row>
    <row r="22" spans="1:26" ht="34.5" customHeight="1">
      <c r="A22" s="72" t="s">
        <v>388</v>
      </c>
      <c r="B22" s="73">
        <v>20</v>
      </c>
      <c r="C22" s="74">
        <f t="shared" si="27"/>
        <v>3.2139872726104003E-2</v>
      </c>
      <c r="D22" s="75">
        <v>7150</v>
      </c>
      <c r="E22" s="75">
        <f t="shared" si="19"/>
        <v>143000</v>
      </c>
      <c r="F22" s="76"/>
      <c r="G22" s="77"/>
      <c r="H22" s="82"/>
      <c r="I22" s="16" t="e">
        <f>VLOOKUP($A22,Master!$A$1:$H$345,2,FALSE)</f>
        <v>#N/A</v>
      </c>
      <c r="J22" s="16" t="e">
        <f t="shared" si="28"/>
        <v>#N/A</v>
      </c>
      <c r="K22" s="16" t="e">
        <f>VLOOKUP($A22,Master!$A$1:$H$345,3,FALSE)</f>
        <v>#N/A</v>
      </c>
      <c r="L22" s="16" t="e">
        <f t="shared" si="29"/>
        <v>#N/A</v>
      </c>
      <c r="M22" s="16" t="e">
        <f>VLOOKUP($A22,Master!$A$1:$H$345,4,FALSE)</f>
        <v>#N/A</v>
      </c>
      <c r="N22" s="16" t="e">
        <f t="shared" si="30"/>
        <v>#N/A</v>
      </c>
      <c r="O22" s="16" t="e">
        <f>VLOOKUP($A22,Master!$A$1:$H$345,5,FALSE)</f>
        <v>#N/A</v>
      </c>
      <c r="P22" s="16" t="e">
        <f t="shared" si="31"/>
        <v>#N/A</v>
      </c>
      <c r="Q22" s="16" t="e">
        <f>VLOOKUP($A22,Master!$A$1:$H$345,6,FALSE)</f>
        <v>#N/A</v>
      </c>
      <c r="R22" s="16" t="e">
        <f t="shared" si="32"/>
        <v>#N/A</v>
      </c>
      <c r="S22" s="16" t="e">
        <f>VLOOKUP($A22,Master!$A$1:$H$345,7,FALSE)</f>
        <v>#N/A</v>
      </c>
      <c r="T22" s="16" t="e">
        <f t="shared" si="33"/>
        <v>#N/A</v>
      </c>
      <c r="U22" s="16" t="e">
        <f>VLOOKUP($A22,Master!$A$1:$H$345,8,FALSE)</f>
        <v>#N/A</v>
      </c>
      <c r="V22" s="16" t="e">
        <f t="shared" si="34"/>
        <v>#N/A</v>
      </c>
      <c r="W22" s="59"/>
      <c r="X22" s="59"/>
      <c r="Y22" s="59"/>
      <c r="Z22" s="59"/>
    </row>
    <row r="23" spans="1:26" ht="34.5" customHeight="1">
      <c r="A23" s="84" t="s">
        <v>389</v>
      </c>
      <c r="B23" s="73">
        <v>30</v>
      </c>
      <c r="C23" s="74">
        <f t="shared" si="27"/>
        <v>4.8209809089156008E-2</v>
      </c>
      <c r="D23" s="75">
        <v>0</v>
      </c>
      <c r="E23" s="75">
        <f t="shared" si="19"/>
        <v>0</v>
      </c>
      <c r="F23" s="76"/>
      <c r="G23" s="77"/>
      <c r="H23" s="82"/>
      <c r="I23" s="16" t="e">
        <f>VLOOKUP($A23,Master!$A$1:$H$345,2,FALSE)</f>
        <v>#N/A</v>
      </c>
      <c r="J23" s="16" t="e">
        <f t="shared" si="28"/>
        <v>#N/A</v>
      </c>
      <c r="K23" s="16" t="e">
        <f>VLOOKUP($A23,Master!$A$1:$H$345,3,FALSE)</f>
        <v>#N/A</v>
      </c>
      <c r="L23" s="16" t="e">
        <f t="shared" si="29"/>
        <v>#N/A</v>
      </c>
      <c r="M23" s="16" t="e">
        <f>VLOOKUP($A23,Master!$A$1:$H$345,4,FALSE)</f>
        <v>#N/A</v>
      </c>
      <c r="N23" s="16" t="e">
        <f t="shared" si="30"/>
        <v>#N/A</v>
      </c>
      <c r="O23" s="16" t="e">
        <f>VLOOKUP($A23,Master!$A$1:$H$345,5,FALSE)</f>
        <v>#N/A</v>
      </c>
      <c r="P23" s="16" t="e">
        <f t="shared" si="31"/>
        <v>#N/A</v>
      </c>
      <c r="Q23" s="16" t="e">
        <f>VLOOKUP($A23,Master!$A$1:$H$345,6,FALSE)</f>
        <v>#N/A</v>
      </c>
      <c r="R23" s="16" t="e">
        <f t="shared" si="32"/>
        <v>#N/A</v>
      </c>
      <c r="S23" s="16" t="e">
        <f>VLOOKUP($A23,Master!$A$1:$H$345,7,FALSE)</f>
        <v>#N/A</v>
      </c>
      <c r="T23" s="16" t="e">
        <f t="shared" si="33"/>
        <v>#N/A</v>
      </c>
      <c r="U23" s="16" t="e">
        <f>VLOOKUP($A23,Master!$A$1:$H$345,8,FALSE)</f>
        <v>#N/A</v>
      </c>
      <c r="V23" s="16" t="e">
        <f t="shared" si="34"/>
        <v>#N/A</v>
      </c>
      <c r="W23" s="59"/>
      <c r="X23" s="59"/>
      <c r="Y23" s="59"/>
      <c r="Z23" s="59"/>
    </row>
    <row r="24" spans="1:26" ht="34.5" customHeight="1">
      <c r="A24" s="72"/>
      <c r="B24" s="73">
        <v>0</v>
      </c>
      <c r="C24" s="74"/>
      <c r="D24" s="75"/>
      <c r="E24" s="75"/>
      <c r="F24" s="76"/>
      <c r="G24" s="77"/>
      <c r="H24" s="82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59"/>
      <c r="X24" s="59"/>
      <c r="Y24" s="59"/>
      <c r="Z24" s="59"/>
    </row>
    <row r="25" spans="1:26" ht="34.5" customHeight="1">
      <c r="A25" s="72" t="s">
        <v>196</v>
      </c>
      <c r="B25" s="73">
        <v>90</v>
      </c>
      <c r="C25" s="74">
        <f>B25/$B$27</f>
        <v>0.14462942726746802</v>
      </c>
      <c r="D25" s="75">
        <v>0</v>
      </c>
      <c r="E25" s="75"/>
      <c r="F25" s="76"/>
      <c r="G25" s="77"/>
      <c r="H25" s="82"/>
      <c r="I25" s="16">
        <f>VLOOKUP($A25,Master!$A$1:$H$345,2,FALSE)</f>
        <v>1</v>
      </c>
      <c r="J25" s="16">
        <f>$C25*I25</f>
        <v>0.14462942726746802</v>
      </c>
      <c r="K25" s="16">
        <f>VLOOKUP($A25,Master!$A$1:$H$345,3,FALSE)</f>
        <v>0</v>
      </c>
      <c r="L25" s="16">
        <f>$C25*K25</f>
        <v>0</v>
      </c>
      <c r="M25" s="16">
        <f>VLOOKUP($A25,Master!$A$1:$H$345,4,FALSE)</f>
        <v>0</v>
      </c>
      <c r="N25" s="16">
        <f>$C25*M25</f>
        <v>0</v>
      </c>
      <c r="O25" s="16">
        <f>VLOOKUP($A25,Master!$A$1:$H$345,5,FALSE)</f>
        <v>0</v>
      </c>
      <c r="P25" s="16">
        <f>$C25*O25</f>
        <v>0</v>
      </c>
      <c r="Q25" s="16">
        <f>VLOOKUP($A25,Master!$A$1:$H$345,6,FALSE)</f>
        <v>0</v>
      </c>
      <c r="R25" s="16">
        <f>$C25*Q25</f>
        <v>0</v>
      </c>
      <c r="S25" s="16">
        <f>VLOOKUP($A25,Master!$A$1:$H$345,7,FALSE)</f>
        <v>0</v>
      </c>
      <c r="T25" s="16">
        <f>$C25*S25</f>
        <v>0</v>
      </c>
      <c r="U25" s="16">
        <f>VLOOKUP($A25,Master!$A$1:$H$345,8,FALSE)</f>
        <v>0</v>
      </c>
      <c r="V25" s="16">
        <f>$C25*U25</f>
        <v>0</v>
      </c>
      <c r="W25" s="85"/>
      <c r="X25" s="85">
        <v>1183</v>
      </c>
      <c r="Y25" s="85"/>
      <c r="Z25" s="85"/>
    </row>
    <row r="26" spans="1:26" ht="34.5" customHeight="1">
      <c r="A26" s="72"/>
      <c r="B26" s="81"/>
      <c r="C26" s="74"/>
      <c r="D26" s="75"/>
      <c r="E26" s="75">
        <f>B26*D26</f>
        <v>0</v>
      </c>
      <c r="F26" s="76"/>
      <c r="G26" s="77"/>
      <c r="H26" s="82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85"/>
      <c r="X26" s="85"/>
      <c r="Y26" s="85"/>
      <c r="Z26" s="85"/>
    </row>
    <row r="27" spans="1:26" ht="34.5" customHeight="1">
      <c r="A27" s="86" t="s">
        <v>390</v>
      </c>
      <c r="B27" s="87">
        <f t="shared" ref="B27:C27" si="35">SUM(B6:B26)</f>
        <v>622.28</v>
      </c>
      <c r="C27" s="88">
        <f t="shared" si="35"/>
        <v>1</v>
      </c>
      <c r="D27" s="120">
        <f>SUM(E6:E26)</f>
        <v>1006690.9049999999</v>
      </c>
      <c r="E27" s="111"/>
      <c r="F27" s="89"/>
      <c r="G27" s="90"/>
      <c r="H27" s="91"/>
      <c r="I27" s="117" t="e">
        <f>SUM(J6:J26)</f>
        <v>#N/A</v>
      </c>
      <c r="J27" s="111"/>
      <c r="K27" s="117" t="e">
        <f>SUM(L6:L26)</f>
        <v>#N/A</v>
      </c>
      <c r="L27" s="111"/>
      <c r="M27" s="117" t="e">
        <f>SUM(N6:N26)</f>
        <v>#N/A</v>
      </c>
      <c r="N27" s="111"/>
      <c r="O27" s="117" t="e">
        <f>SUM(P6:P26)</f>
        <v>#N/A</v>
      </c>
      <c r="P27" s="111"/>
      <c r="Q27" s="117" t="e">
        <f>SUM(R6:R26)</f>
        <v>#N/A</v>
      </c>
      <c r="R27" s="111"/>
      <c r="S27" s="117" t="e">
        <f>SUM(T6:T26)</f>
        <v>#N/A</v>
      </c>
      <c r="T27" s="111"/>
      <c r="U27" s="117" t="e">
        <f>SUM(V6:V26)</f>
        <v>#N/A</v>
      </c>
      <c r="V27" s="111"/>
      <c r="W27" s="85"/>
      <c r="X27" s="85"/>
      <c r="Y27" s="85"/>
      <c r="Z27" s="85"/>
    </row>
    <row r="28" spans="1:26" ht="9.75" customHeight="1">
      <c r="A28" s="92"/>
      <c r="B28" s="92"/>
      <c r="C28" s="92"/>
      <c r="D28" s="92"/>
      <c r="E28" s="92"/>
      <c r="F28" s="92"/>
      <c r="G28" s="92"/>
      <c r="H28" s="93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85"/>
      <c r="X28" s="85"/>
      <c r="Y28" s="85"/>
      <c r="Z28" s="85"/>
    </row>
    <row r="29" spans="1:26" ht="34.5" customHeight="1">
      <c r="A29" s="92" t="s">
        <v>391</v>
      </c>
      <c r="B29" s="92"/>
      <c r="C29" s="94" t="s">
        <v>392</v>
      </c>
      <c r="D29" s="121">
        <f>D27/B27*1.1</f>
        <v>1779.5204658674552</v>
      </c>
      <c r="E29" s="111"/>
      <c r="F29" s="95"/>
      <c r="G29" s="95"/>
      <c r="H29" s="96"/>
      <c r="I29" s="118" t="s">
        <v>393</v>
      </c>
      <c r="J29" s="111"/>
      <c r="K29" s="110" t="s">
        <v>394</v>
      </c>
      <c r="L29" s="111"/>
      <c r="M29" s="110" t="s">
        <v>395</v>
      </c>
      <c r="N29" s="111"/>
      <c r="O29" s="110" t="s">
        <v>396</v>
      </c>
      <c r="P29" s="111"/>
      <c r="Q29" s="110" t="s">
        <v>397</v>
      </c>
      <c r="R29" s="111"/>
      <c r="S29" s="110" t="s">
        <v>398</v>
      </c>
      <c r="T29" s="111"/>
      <c r="U29" s="110" t="s">
        <v>399</v>
      </c>
      <c r="V29" s="111"/>
      <c r="W29" s="85"/>
      <c r="X29" s="85"/>
      <c r="Y29" s="85"/>
      <c r="Z29" s="85"/>
    </row>
    <row r="30" spans="1:26" ht="34.5" customHeight="1">
      <c r="A30" s="92"/>
      <c r="B30" s="92"/>
      <c r="C30" s="94" t="s">
        <v>400</v>
      </c>
      <c r="D30" s="122" t="e">
        <f>D29*(1-$I30)/(1-$I27)</f>
        <v>#N/A</v>
      </c>
      <c r="E30" s="111"/>
      <c r="F30" s="97"/>
      <c r="G30" s="97"/>
      <c r="H30" s="92"/>
      <c r="I30" s="119">
        <v>0.24</v>
      </c>
      <c r="J30" s="111"/>
      <c r="K30" s="119" t="e">
        <f>K27*(1-$I30)/(1-$I27)</f>
        <v>#N/A</v>
      </c>
      <c r="L30" s="111"/>
      <c r="M30" s="119" t="e">
        <f>M27*(1-$I30)/(1-$I27)</f>
        <v>#N/A</v>
      </c>
      <c r="N30" s="111"/>
      <c r="O30" s="119" t="e">
        <f>O27*(1-$I30)/(1-$I27)</f>
        <v>#N/A</v>
      </c>
      <c r="P30" s="111"/>
      <c r="Q30" s="119" t="e">
        <f>Q27*(1-$I30)/(1-$I27)</f>
        <v>#N/A</v>
      </c>
      <c r="R30" s="111"/>
      <c r="S30" s="119" t="e">
        <f>S27*(1-$I30)/(1-$I27)</f>
        <v>#N/A</v>
      </c>
      <c r="T30" s="111"/>
      <c r="U30" s="119" t="e">
        <f>U27*(1-$I30)/(1-$I27)</f>
        <v>#N/A</v>
      </c>
      <c r="V30" s="111"/>
      <c r="W30" s="85"/>
      <c r="X30" s="85"/>
      <c r="Y30" s="85"/>
      <c r="Z30" s="85"/>
    </row>
    <row r="31" spans="1:26" ht="9.75" customHeight="1">
      <c r="A31" s="92"/>
      <c r="B31" s="92"/>
      <c r="C31" s="92"/>
      <c r="D31" s="92"/>
      <c r="E31" s="92"/>
      <c r="F31" s="92"/>
      <c r="G31" s="92"/>
      <c r="H31" s="92"/>
      <c r="I31" s="98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85"/>
      <c r="X31" s="85"/>
      <c r="Y31" s="85"/>
      <c r="Z31" s="85"/>
    </row>
    <row r="32" spans="1:26" ht="30" customHeight="1">
      <c r="A32" s="92"/>
      <c r="B32" s="92"/>
      <c r="C32" s="92"/>
      <c r="D32" s="99" t="s">
        <v>401</v>
      </c>
      <c r="E32" s="100" t="s">
        <v>402</v>
      </c>
      <c r="F32" s="101"/>
      <c r="G32" s="102"/>
      <c r="H32" s="103"/>
      <c r="I32" s="119">
        <v>0.32</v>
      </c>
      <c r="J32" s="111"/>
      <c r="K32" s="119">
        <v>0.21</v>
      </c>
      <c r="L32" s="111"/>
      <c r="M32" s="119">
        <v>0.04</v>
      </c>
      <c r="N32" s="111"/>
      <c r="O32" s="119">
        <v>3.0000000000000001E-3</v>
      </c>
      <c r="P32" s="111"/>
      <c r="Q32" s="119">
        <v>3.0000000000000001E-3</v>
      </c>
      <c r="R32" s="111"/>
      <c r="S32" s="119">
        <v>0.03</v>
      </c>
      <c r="T32" s="111"/>
      <c r="U32" s="119">
        <v>0.05</v>
      </c>
      <c r="V32" s="111"/>
      <c r="W32" s="85"/>
      <c r="X32" s="85"/>
      <c r="Y32" s="85"/>
      <c r="Z32" s="85"/>
    </row>
    <row r="33" spans="1:26" ht="16.5" customHeight="1">
      <c r="A33" s="4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6.5" customHeight="1">
      <c r="A34" s="4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6.5" customHeight="1">
      <c r="A35" s="4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6.5" customHeight="1">
      <c r="A36" s="4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6.5" customHeight="1">
      <c r="A37" s="4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6.5" customHeight="1">
      <c r="A38" s="4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6.5" customHeight="1">
      <c r="A39" s="4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6.5" customHeight="1">
      <c r="A40" s="4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6.5" customHeight="1">
      <c r="A41" s="4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6.5" customHeight="1">
      <c r="A42" s="4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6.5" customHeight="1">
      <c r="A43" s="4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6.5" customHeight="1">
      <c r="A44" s="4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6.5" customHeight="1">
      <c r="A45" s="4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6.5" customHeight="1">
      <c r="A46" s="4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6.5" customHeight="1">
      <c r="A47" s="4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6.5" customHeight="1">
      <c r="A48" s="4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6.5" customHeight="1">
      <c r="A49" s="4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6.5" customHeight="1">
      <c r="A50" s="4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6.5" customHeight="1">
      <c r="A51" s="4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6.5" customHeight="1">
      <c r="A52" s="4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6.5" customHeight="1">
      <c r="A53" s="4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6.5" customHeight="1">
      <c r="A54" s="4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6.5" customHeight="1">
      <c r="A55" s="4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6.5" customHeight="1">
      <c r="A56" s="4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6.5" customHeight="1">
      <c r="A57" s="4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6.5" customHeight="1">
      <c r="A58" s="4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6.5" customHeight="1">
      <c r="A59" s="4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6.5" customHeight="1">
      <c r="A60" s="4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6.5" customHeight="1">
      <c r="A61" s="4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6.5" customHeight="1">
      <c r="A62" s="4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6.5" customHeight="1">
      <c r="A63" s="4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6.5" customHeight="1">
      <c r="A64" s="4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6.5" customHeight="1">
      <c r="A65" s="4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6.5" customHeight="1">
      <c r="A66" s="4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6.5" customHeight="1">
      <c r="A67" s="4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6.5" customHeight="1">
      <c r="A68" s="4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6.5" customHeight="1">
      <c r="A69" s="4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6.5" customHeight="1">
      <c r="A70" s="4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6.5" customHeight="1">
      <c r="A71" s="4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6.5" customHeight="1">
      <c r="A72" s="4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6.5" customHeight="1">
      <c r="A73" s="4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6.5" customHeight="1">
      <c r="A74" s="4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6.5" customHeight="1">
      <c r="A75" s="4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6.5" customHeight="1">
      <c r="A76" s="4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6.5" customHeight="1">
      <c r="A77" s="4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6.5" customHeight="1">
      <c r="A78" s="4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6.5" customHeight="1">
      <c r="A79" s="4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6.5" customHeight="1">
      <c r="A80" s="4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6.5" customHeight="1">
      <c r="A81" s="4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6.5" customHeight="1">
      <c r="A82" s="4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6.5" customHeight="1">
      <c r="A83" s="4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6.5" customHeight="1">
      <c r="A84" s="4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6.5" customHeight="1">
      <c r="A85" s="4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6.5" customHeight="1">
      <c r="A86" s="4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6.5" customHeight="1">
      <c r="A87" s="4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6.5" customHeight="1">
      <c r="A88" s="4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6.5" customHeight="1">
      <c r="A89" s="4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6.5" customHeight="1">
      <c r="A90" s="4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6.5" customHeight="1">
      <c r="A91" s="4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6.5" customHeight="1">
      <c r="A92" s="4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6.5" customHeight="1">
      <c r="A93" s="4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6.5" customHeight="1">
      <c r="A94" s="4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6.5" customHeight="1">
      <c r="A95" s="4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6.5" customHeight="1">
      <c r="A96" s="4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6.5" customHeight="1">
      <c r="A97" s="4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6.5" customHeight="1">
      <c r="A98" s="4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6.5" customHeight="1">
      <c r="A99" s="4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6.5" customHeight="1">
      <c r="A100" s="4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6.5" customHeight="1">
      <c r="A101" s="4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6.5" customHeight="1">
      <c r="A102" s="4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6.5" customHeight="1">
      <c r="A103" s="4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6.5" customHeight="1">
      <c r="A104" s="4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6.5" customHeight="1">
      <c r="A105" s="4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6.5" customHeight="1">
      <c r="A106" s="4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6.5" customHeight="1">
      <c r="A107" s="4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6.5" customHeight="1">
      <c r="A108" s="4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6.5" customHeight="1">
      <c r="A109" s="4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6.5" customHeight="1">
      <c r="A110" s="4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6.5" customHeight="1">
      <c r="A111" s="4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6.5" customHeight="1">
      <c r="A112" s="4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6.5" customHeight="1">
      <c r="A113" s="4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6.5" customHeight="1">
      <c r="A114" s="4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6.5" customHeight="1">
      <c r="A115" s="4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6.5" customHeight="1">
      <c r="A116" s="4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6.5" customHeight="1">
      <c r="A117" s="4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6.5" customHeight="1">
      <c r="A118" s="4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6.5" customHeight="1">
      <c r="A119" s="4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6.5" customHeight="1">
      <c r="A120" s="4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6.5" customHeight="1">
      <c r="A121" s="4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6.5" customHeight="1">
      <c r="A122" s="4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6.5" customHeight="1">
      <c r="A123" s="4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6.5" customHeight="1">
      <c r="A124" s="4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6.5" customHeight="1">
      <c r="A125" s="4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6.5" customHeight="1">
      <c r="A126" s="4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6.5" customHeight="1">
      <c r="A127" s="4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6.5" customHeight="1">
      <c r="A128" s="4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6.5" customHeight="1">
      <c r="A129" s="4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6.5" customHeight="1">
      <c r="A130" s="4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6.5" customHeight="1">
      <c r="A131" s="4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6.5" customHeight="1">
      <c r="A132" s="4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6.5" customHeight="1">
      <c r="A133" s="4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6.5" customHeight="1">
      <c r="A134" s="4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6.5" customHeight="1">
      <c r="A135" s="4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6.5" customHeight="1">
      <c r="A136" s="4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6.5" customHeight="1">
      <c r="A137" s="4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6.5" customHeight="1">
      <c r="A138" s="4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6.5" customHeight="1">
      <c r="A139" s="4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6.5" customHeight="1">
      <c r="A140" s="4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6.5" customHeight="1">
      <c r="A141" s="4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6.5" customHeight="1">
      <c r="A142" s="4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6.5" customHeight="1">
      <c r="A143" s="4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6.5" customHeight="1">
      <c r="A144" s="4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6.5" customHeight="1">
      <c r="A145" s="4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6.5" customHeight="1">
      <c r="A146" s="4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6.5" customHeight="1">
      <c r="A147" s="4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6.5" customHeight="1">
      <c r="A148" s="4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6.5" customHeight="1">
      <c r="A149" s="4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6.5" customHeight="1">
      <c r="A150" s="4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6.5" customHeight="1">
      <c r="A151" s="4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6.5" customHeight="1">
      <c r="A152" s="4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6.5" customHeight="1">
      <c r="A153" s="4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6.5" customHeight="1">
      <c r="A154" s="4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6.5" customHeight="1">
      <c r="A155" s="4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6.5" customHeight="1">
      <c r="A156" s="4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6.5" customHeight="1">
      <c r="A157" s="4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6.5" customHeight="1">
      <c r="A158" s="4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6.5" customHeight="1">
      <c r="A159" s="4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6.5" customHeight="1">
      <c r="A160" s="4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6.5" customHeight="1">
      <c r="A161" s="4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6.5" customHeight="1">
      <c r="A162" s="4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6.5" customHeight="1">
      <c r="A163" s="4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6.5" customHeight="1">
      <c r="A164" s="4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6.5" customHeight="1">
      <c r="A165" s="4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6.5" customHeight="1">
      <c r="A166" s="4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6.5" customHeight="1">
      <c r="A167" s="4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6.5" customHeight="1">
      <c r="A168" s="4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6.5" customHeight="1">
      <c r="A169" s="4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6.5" customHeight="1">
      <c r="A170" s="4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6.5" customHeight="1">
      <c r="A171" s="4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6.5" customHeight="1">
      <c r="A172" s="4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6.5" customHeight="1">
      <c r="A173" s="4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6.5" customHeight="1">
      <c r="A174" s="4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6.5" customHeight="1">
      <c r="A175" s="4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6.5" customHeight="1">
      <c r="A176" s="4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6.5" customHeight="1">
      <c r="A177" s="4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6.5" customHeight="1">
      <c r="A178" s="4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6.5" customHeight="1">
      <c r="A179" s="4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6.5" customHeight="1">
      <c r="A180" s="4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6.5" customHeight="1">
      <c r="A181" s="4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6.5" customHeight="1">
      <c r="A182" s="4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6.5" customHeight="1">
      <c r="A183" s="4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6.5" customHeight="1">
      <c r="A184" s="4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6.5" customHeight="1">
      <c r="A185" s="4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6.5" customHeight="1">
      <c r="A186" s="4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6.5" customHeight="1">
      <c r="A187" s="4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6.5" customHeight="1">
      <c r="A188" s="4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6.5" customHeight="1">
      <c r="A189" s="4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6.5" customHeight="1">
      <c r="A190" s="4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6.5" customHeight="1">
      <c r="A191" s="4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6.5" customHeight="1">
      <c r="A192" s="4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6.5" customHeight="1">
      <c r="A193" s="4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6.5" customHeight="1">
      <c r="A194" s="4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6.5" customHeight="1">
      <c r="A195" s="4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6.5" customHeight="1">
      <c r="A196" s="4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6.5" customHeight="1">
      <c r="A197" s="4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6.5" customHeight="1">
      <c r="A198" s="4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6.5" customHeight="1">
      <c r="A199" s="4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6.5" customHeight="1">
      <c r="A200" s="4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6.5" customHeight="1">
      <c r="A201" s="4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6.5" customHeight="1">
      <c r="A202" s="4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6.5" customHeight="1">
      <c r="A203" s="4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6.5" customHeight="1">
      <c r="A204" s="4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6.5" customHeight="1">
      <c r="A205" s="4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6.5" customHeight="1">
      <c r="A206" s="4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6.5" customHeight="1">
      <c r="A207" s="4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6.5" customHeight="1">
      <c r="A208" s="4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6.5" customHeight="1">
      <c r="A209" s="4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6.5" customHeight="1">
      <c r="A210" s="4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6.5" customHeight="1">
      <c r="A211" s="4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6.5" customHeight="1">
      <c r="A212" s="4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6.5" customHeight="1">
      <c r="A213" s="4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6.5" customHeight="1">
      <c r="A214" s="4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6.5" customHeight="1">
      <c r="A215" s="4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6.5" customHeight="1">
      <c r="A216" s="4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6.5" customHeight="1">
      <c r="A217" s="4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6.5" customHeight="1">
      <c r="A218" s="4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6.5" customHeight="1">
      <c r="A219" s="4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6.5" customHeight="1">
      <c r="A220" s="4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6.5" customHeight="1">
      <c r="A221" s="4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6.5" customHeight="1">
      <c r="A222" s="4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6.5" customHeight="1">
      <c r="A223" s="4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6.5" customHeight="1">
      <c r="A224" s="4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6.5" customHeight="1">
      <c r="A225" s="4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6.5" customHeight="1">
      <c r="A226" s="4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6.5" customHeight="1">
      <c r="A227" s="4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6.5" customHeight="1">
      <c r="A228" s="4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6.5" customHeight="1">
      <c r="A229" s="4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6.5" customHeight="1">
      <c r="A230" s="4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6.5" customHeight="1">
      <c r="A231" s="4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6.5" customHeight="1">
      <c r="A232" s="4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41">
    <mergeCell ref="D30:E30"/>
    <mergeCell ref="D27:E27"/>
    <mergeCell ref="D29:E29"/>
    <mergeCell ref="K29:L29"/>
    <mergeCell ref="M29:N29"/>
    <mergeCell ref="O29:P29"/>
    <mergeCell ref="O32:P32"/>
    <mergeCell ref="Q32:R32"/>
    <mergeCell ref="S32:T32"/>
    <mergeCell ref="U32:V32"/>
    <mergeCell ref="O30:P30"/>
    <mergeCell ref="Q30:R30"/>
    <mergeCell ref="S30:T30"/>
    <mergeCell ref="U30:V30"/>
    <mergeCell ref="I30:J30"/>
    <mergeCell ref="I32:J32"/>
    <mergeCell ref="K30:L30"/>
    <mergeCell ref="M30:N30"/>
    <mergeCell ref="K32:L32"/>
    <mergeCell ref="M32:N32"/>
    <mergeCell ref="S27:T27"/>
    <mergeCell ref="U27:V27"/>
    <mergeCell ref="S29:T29"/>
    <mergeCell ref="U29:V29"/>
    <mergeCell ref="I29:J29"/>
    <mergeCell ref="Q29:R29"/>
    <mergeCell ref="I27:J27"/>
    <mergeCell ref="K27:L27"/>
    <mergeCell ref="M27:N27"/>
    <mergeCell ref="O27:P27"/>
    <mergeCell ref="Q27:R27"/>
    <mergeCell ref="Q5:R5"/>
    <mergeCell ref="S5:T5"/>
    <mergeCell ref="U5:V5"/>
    <mergeCell ref="C1:C3"/>
    <mergeCell ref="B4:D4"/>
    <mergeCell ref="D5:E5"/>
    <mergeCell ref="I5:J5"/>
    <mergeCell ref="K5:L5"/>
    <mergeCell ref="M5:N5"/>
    <mergeCell ref="O5:P5"/>
  </mergeCells>
  <phoneticPr fontId="23" type="noConversion"/>
  <printOptions verticalCentered="1"/>
  <pageMargins left="0.70866141732283472" right="0.70866141732283472" top="0.74803149606299213" bottom="0.74803149606299213" header="0" footer="0"/>
  <pageSetup paperSize="9" orientation="landscape" r:id="rId1"/>
  <headerFooter>
    <oddHeader>&amp;C&amp;A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Master</vt:lpstr>
      <vt:lpstr>배합_관절</vt:lpstr>
      <vt:lpstr>mast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donggeon</dc:creator>
  <cp:lastModifiedBy>wnsvy482@gmail.com</cp:lastModifiedBy>
  <dcterms:created xsi:type="dcterms:W3CDTF">2018-01-25T12:31:24Z</dcterms:created>
  <dcterms:modified xsi:type="dcterms:W3CDTF">2021-08-26T13:48:23Z</dcterms:modified>
</cp:coreProperties>
</file>