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theek h\"/>
    </mc:Choice>
  </mc:AlternateContent>
  <xr:revisionPtr revIDLastSave="0" documentId="8_{28796C66-B73C-485E-B57D-8F080789723B}" xr6:coauthVersionLast="47" xr6:coauthVersionMax="47" xr10:uidLastSave="{00000000-0000-0000-0000-000000000000}"/>
  <bookViews>
    <workbookView xWindow="-110" yWindow="-110" windowWidth="19420" windowHeight="11500" tabRatio="692" xr2:uid="{008F74DF-9770-45A0-87E2-92EBF5F25560}"/>
  </bookViews>
  <sheets>
    <sheet name="charts of account" sheetId="1" r:id="rId1"/>
    <sheet name="General Entries" sheetId="3" r:id="rId2"/>
    <sheet name="ledger" sheetId="8" r:id="rId3"/>
    <sheet name="Trial Balance" sheetId="9" r:id="rId4"/>
    <sheet name="Income statement" sheetId="10" r:id="rId5"/>
    <sheet name="Balance sheet" sheetId="11" r:id="rId6"/>
  </sheets>
  <definedNames>
    <definedName name="Slicer_Account">#N/A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3" i="11" l="1"/>
  <c r="C22" i="11"/>
  <c r="C27" i="11"/>
  <c r="D7" i="11"/>
  <c r="D9" i="11" s="1"/>
  <c r="C13" i="11"/>
  <c r="C12" i="11"/>
  <c r="C11" i="11"/>
  <c r="C14" i="11"/>
  <c r="F30" i="3"/>
  <c r="C14" i="10"/>
  <c r="C13" i="10"/>
  <c r="C12" i="10"/>
  <c r="C11" i="10"/>
  <c r="D7" i="10"/>
  <c r="D6" i="10"/>
  <c r="F20" i="3"/>
  <c r="F18" i="3"/>
  <c r="F16" i="3"/>
  <c r="A2" i="8"/>
  <c r="B9" i="3"/>
  <c r="F28" i="3"/>
  <c r="F26" i="3"/>
  <c r="F22" i="3"/>
  <c r="F24" i="3"/>
  <c r="F14" i="3"/>
  <c r="F12" i="3"/>
  <c r="F10" i="3"/>
  <c r="F8" i="3"/>
  <c r="F6" i="3"/>
  <c r="D23" i="11" l="1"/>
  <c r="D24" i="11" s="1"/>
  <c r="D14" i="11"/>
  <c r="D15" i="11" s="1"/>
  <c r="D16" i="11" s="1"/>
  <c r="D14" i="10"/>
  <c r="D8" i="10"/>
  <c r="D15" i="10" l="1"/>
  <c r="D16" i="10" s="1"/>
  <c r="D17" i="10" s="1"/>
  <c r="C28" i="11" s="1"/>
  <c r="D28" i="11" s="1"/>
  <c r="D29" i="11" s="1"/>
  <c r="D31" i="11" s="1"/>
</calcChain>
</file>

<file path=xl/sharedStrings.xml><?xml version="1.0" encoding="utf-8"?>
<sst xmlns="http://schemas.openxmlformats.org/spreadsheetml/2006/main" count="201" uniqueCount="82">
  <si>
    <t xml:space="preserve"> </t>
  </si>
  <si>
    <t>Assets</t>
  </si>
  <si>
    <t>Liabilities</t>
  </si>
  <si>
    <t>Equity</t>
  </si>
  <si>
    <t>Expenses</t>
  </si>
  <si>
    <t>Revenue</t>
  </si>
  <si>
    <t>Sub Accounts</t>
  </si>
  <si>
    <t>Non-Current Assets</t>
  </si>
  <si>
    <t>Non-Current Liabilities</t>
  </si>
  <si>
    <t>Current Liabilities</t>
  </si>
  <si>
    <t>Revenue/income</t>
  </si>
  <si>
    <t>Balance sheet</t>
  </si>
  <si>
    <t>Income Statement</t>
  </si>
  <si>
    <t>Date</t>
  </si>
  <si>
    <t>Description</t>
  </si>
  <si>
    <t>Account</t>
  </si>
  <si>
    <t>Debit</t>
  </si>
  <si>
    <t>Credit</t>
  </si>
  <si>
    <t>Established Business</t>
  </si>
  <si>
    <t xml:space="preserve">  </t>
  </si>
  <si>
    <t>Individual Accounts</t>
  </si>
  <si>
    <t>Cash</t>
  </si>
  <si>
    <t>Bank</t>
  </si>
  <si>
    <t>Deposited Cash in bank</t>
  </si>
  <si>
    <t>Purchased Inventory</t>
  </si>
  <si>
    <t>Inventory</t>
  </si>
  <si>
    <t>Maga Mart- Vendor</t>
  </si>
  <si>
    <t>Sold Inventory</t>
  </si>
  <si>
    <t>sale</t>
  </si>
  <si>
    <t>MR Rehman- Customer</t>
  </si>
  <si>
    <t>office Expenses</t>
  </si>
  <si>
    <t>Entertainment Expenses</t>
  </si>
  <si>
    <t>office supplies</t>
  </si>
  <si>
    <t>Entertainment expense</t>
  </si>
  <si>
    <t>Computer</t>
  </si>
  <si>
    <t>computer Purchased</t>
  </si>
  <si>
    <t>salary Paid</t>
  </si>
  <si>
    <t>Rent Expense</t>
  </si>
  <si>
    <t>Rent</t>
  </si>
  <si>
    <t>Salaries</t>
  </si>
  <si>
    <t>Current Assets</t>
  </si>
  <si>
    <t>Expense</t>
  </si>
  <si>
    <t>Grand Total</t>
  </si>
  <si>
    <t>Sum of Debit</t>
  </si>
  <si>
    <t>Sum of Credit</t>
  </si>
  <si>
    <t>Sum of Balance</t>
  </si>
  <si>
    <t>Legder</t>
  </si>
  <si>
    <t>Amount</t>
  </si>
  <si>
    <t>Cost of goods sold</t>
  </si>
  <si>
    <t>Inventor Adjustment</t>
  </si>
  <si>
    <t>Gross profit</t>
  </si>
  <si>
    <t>Operating Expenses</t>
  </si>
  <si>
    <t>Operating Profit</t>
  </si>
  <si>
    <t xml:space="preserve">                    Tax-30%</t>
  </si>
  <si>
    <t>Net Profit</t>
  </si>
  <si>
    <t>Govt</t>
  </si>
  <si>
    <t>Tax</t>
  </si>
  <si>
    <t xml:space="preserve">Tax Expense </t>
  </si>
  <si>
    <t>SmartByte Tech Solutions</t>
  </si>
  <si>
    <t>Charts of Accounts</t>
  </si>
  <si>
    <t>Financial Year End 2024</t>
  </si>
  <si>
    <t>Acoount Catgories</t>
  </si>
  <si>
    <t>Label financial Statements</t>
  </si>
  <si>
    <r>
      <rPr>
        <i/>
        <sz val="18"/>
        <color theme="1"/>
        <rFont val="Times New Roman"/>
        <family val="1"/>
      </rPr>
      <t>Trial Balance</t>
    </r>
    <r>
      <rPr>
        <sz val="18"/>
        <color theme="1"/>
        <rFont val="Times New Roman"/>
        <family val="1"/>
      </rPr>
      <t xml:space="preserve"> </t>
    </r>
  </si>
  <si>
    <t>General Leedger</t>
  </si>
  <si>
    <t>Year End 2024</t>
  </si>
  <si>
    <t xml:space="preserve">                               Amount</t>
  </si>
  <si>
    <t>Sale</t>
  </si>
  <si>
    <t>Balance Sheet</t>
  </si>
  <si>
    <t>As it June 30, 2024</t>
  </si>
  <si>
    <t>Amount (PKR)</t>
  </si>
  <si>
    <t>For the Year End 2024</t>
  </si>
  <si>
    <t>Non- Current Aseets</t>
  </si>
  <si>
    <t>Total Non-Current Assets</t>
  </si>
  <si>
    <t>Current Aseets</t>
  </si>
  <si>
    <t>Total Current Assets</t>
  </si>
  <si>
    <t>Total Assets</t>
  </si>
  <si>
    <t>Liabilities and Equity</t>
  </si>
  <si>
    <t xml:space="preserve">                                 -</t>
  </si>
  <si>
    <t>Total Current Liabilities</t>
  </si>
  <si>
    <t>Total Equity</t>
  </si>
  <si>
    <t>Total Liabilities and Equity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</si>
</sst>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Aptos Narrow"/>
      <family val="2"/>
      <scheme val="minor"/>
    </font>
    <font>
      <sz val="8"/>
      <name val="Aptos Narrow"/>
      <family val="2"/>
      <scheme val="minor"/>
    </font>
    <font>
      <sz val="14"/>
      <color theme="1"/>
      <name val="Aptos Narrow"/>
      <family val="2"/>
      <scheme val="minor"/>
    </font>
    <font>
      <sz val="11"/>
      <color theme="1"/>
      <name val="Aptos Narrow"/>
      <family val="2"/>
      <scheme val="minor"/>
    </font>
    <font>
      <b/>
      <sz val="11"/>
      <color theme="1"/>
      <name val="Aptos Narrow"/>
      <family val="2"/>
      <scheme val="minor"/>
    </font>
    <font>
      <i/>
      <sz val="22"/>
      <color theme="1"/>
      <name val="Times New Roman"/>
      <family val="1"/>
    </font>
    <font>
      <i/>
      <sz val="18"/>
      <color theme="1"/>
      <name val="Times New Roman"/>
      <family val="1"/>
    </font>
    <font>
      <i/>
      <sz val="11"/>
      <color theme="1"/>
      <name val="Aptos Narrow"/>
      <family val="2"/>
      <scheme val="minor"/>
    </font>
    <font>
      <b/>
      <i/>
      <sz val="11"/>
      <color theme="1"/>
      <name val="Times New Roman"/>
      <family val="1"/>
    </font>
    <font>
      <sz val="18"/>
      <color theme="1"/>
      <name val="Times New Roman"/>
      <family val="1"/>
    </font>
    <font>
      <sz val="12"/>
      <color theme="1"/>
      <name val="Times New Roman"/>
      <family val="1"/>
    </font>
    <font>
      <sz val="11"/>
      <color theme="1"/>
      <name val="Times New Roman"/>
      <family val="1"/>
    </font>
    <font>
      <b/>
      <sz val="11"/>
      <color theme="1"/>
      <name val="Times New Roman"/>
      <family val="1"/>
    </font>
    <font>
      <sz val="20"/>
      <color theme="0"/>
      <name val="Times New Roman"/>
      <family val="1"/>
    </font>
    <font>
      <b/>
      <sz val="12"/>
      <color theme="1"/>
      <name val="Times New Roman"/>
      <family val="1"/>
    </font>
    <font>
      <sz val="22"/>
      <color theme="1"/>
      <name val="Aptos Narrow"/>
      <family val="2"/>
      <scheme val="minor"/>
    </font>
    <font>
      <b/>
      <sz val="14"/>
      <color theme="0"/>
      <name val="Times New Roman"/>
      <family val="1"/>
    </font>
    <font>
      <b/>
      <sz val="13"/>
      <name val="Times New Roman"/>
      <family val="1"/>
    </font>
    <font>
      <b/>
      <sz val="12"/>
      <color theme="0"/>
      <name val="Times New Roman"/>
      <family val="1"/>
    </font>
    <font>
      <b/>
      <i/>
      <sz val="11"/>
      <color theme="0"/>
      <name val="Times New Roman"/>
      <family val="1"/>
    </font>
    <font>
      <b/>
      <sz val="11"/>
      <color theme="0"/>
      <name val="Times New Roman"/>
      <family val="1"/>
    </font>
    <font>
      <sz val="11"/>
      <color theme="0"/>
      <name val="Times New Roman"/>
      <family val="1"/>
    </font>
    <font>
      <i/>
      <sz val="11"/>
      <color theme="1"/>
      <name val="Times New Roman"/>
      <family val="1"/>
    </font>
    <font>
      <sz val="11"/>
      <name val="Times New Roman"/>
      <family val="1"/>
    </font>
    <font>
      <b/>
      <sz val="11"/>
      <name val="Times New Roman"/>
      <family val="1"/>
    </font>
  </fonts>
  <fills count="9">
    <fill>
      <patternFill patternType="none"/>
    </fill>
    <fill>
      <patternFill patternType="gray125"/>
    </fill>
    <fill>
      <patternFill patternType="solid">
        <fgColor theme="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3" tint="0.249977111117893"/>
        <bgColor indexed="64"/>
      </patternFill>
    </fill>
    <fill>
      <patternFill patternType="solid">
        <fgColor theme="7" tint="0.79998168889431442"/>
        <bgColor indexed="64"/>
      </patternFill>
    </fill>
    <fill>
      <patternFill patternType="solid">
        <fgColor theme="6" tint="0.59999389629810485"/>
        <bgColor indexed="64"/>
      </patternFill>
    </fill>
  </fills>
  <borders count="11">
    <border>
      <left/>
      <right/>
      <top/>
      <bottom/>
      <diagonal/>
    </border>
    <border>
      <left/>
      <right/>
      <top/>
      <bottom style="thick">
        <color theme="4"/>
      </bottom>
      <diagonal/>
    </border>
    <border>
      <left/>
      <right/>
      <top/>
      <bottom style="thick">
        <color theme="0"/>
      </bottom>
      <diagonal/>
    </border>
    <border>
      <left/>
      <right/>
      <top style="thick">
        <color theme="0"/>
      </top>
      <bottom style="thick">
        <color theme="0"/>
      </bottom>
      <diagonal/>
    </border>
    <border>
      <left/>
      <right/>
      <top/>
      <bottom style="medium">
        <color theme="0"/>
      </bottom>
      <diagonal/>
    </border>
    <border>
      <left/>
      <right/>
      <top/>
      <bottom style="thick">
        <color auto="1"/>
      </bottom>
      <diagonal/>
    </border>
    <border>
      <left/>
      <right/>
      <top/>
      <bottom style="thick">
        <color theme="1"/>
      </bottom>
      <diagonal/>
    </border>
    <border>
      <left/>
      <right/>
      <top/>
      <bottom style="thin">
        <color theme="1"/>
      </bottom>
      <diagonal/>
    </border>
    <border>
      <left/>
      <right/>
      <top/>
      <bottom style="medium">
        <color theme="1"/>
      </bottom>
      <diagonal/>
    </border>
    <border>
      <left/>
      <right/>
      <top/>
      <bottom style="medium">
        <color theme="2" tint="-0.749961851863155"/>
      </bottom>
      <diagonal/>
    </border>
    <border>
      <left/>
      <right/>
      <top/>
      <bottom style="medium">
        <color theme="1" tint="0.14996795556505021"/>
      </bottom>
      <diagonal/>
    </border>
  </borders>
  <cellStyleXfs count="2">
    <xf numFmtId="0" fontId="0" fillId="0" borderId="0"/>
    <xf numFmtId="9" fontId="3" fillId="0" borderId="0" applyFont="0" applyFill="0" applyBorder="0" applyAlignment="0" applyProtection="0"/>
  </cellStyleXfs>
  <cellXfs count="63">
    <xf numFmtId="0" fontId="0" fillId="0" borderId="0" xfId="0"/>
    <xf numFmtId="0" fontId="2" fillId="0" borderId="0" xfId="0" applyFont="1"/>
    <xf numFmtId="9" fontId="0" fillId="0" borderId="0" xfId="1" applyFont="1"/>
    <xf numFmtId="3" fontId="0" fillId="0" borderId="0" xfId="0" applyNumberFormat="1"/>
    <xf numFmtId="14" fontId="0" fillId="0" borderId="0" xfId="0" applyNumberFormat="1"/>
    <xf numFmtId="0" fontId="0" fillId="0" borderId="0" xfId="0" pivotButton="1"/>
    <xf numFmtId="0" fontId="4" fillId="0" borderId="0" xfId="0" applyFont="1"/>
    <xf numFmtId="9" fontId="5" fillId="0" borderId="0" xfId="1" applyFont="1"/>
    <xf numFmtId="0" fontId="6" fillId="0" borderId="0" xfId="0" applyFont="1"/>
    <xf numFmtId="0" fontId="9" fillId="0" borderId="0" xfId="0" applyFont="1"/>
    <xf numFmtId="0" fontId="10" fillId="0" borderId="0" xfId="0" applyFont="1"/>
    <xf numFmtId="0" fontId="11" fillId="0" borderId="0" xfId="0" applyFont="1"/>
    <xf numFmtId="3" fontId="11" fillId="0" borderId="0" xfId="0" applyNumberFormat="1" applyFont="1"/>
    <xf numFmtId="0" fontId="0" fillId="0" borderId="2" xfId="0" applyBorder="1"/>
    <xf numFmtId="0" fontId="8" fillId="0" borderId="3" xfId="0" applyFont="1" applyBorder="1"/>
    <xf numFmtId="0" fontId="0" fillId="0" borderId="3" xfId="0" applyBorder="1"/>
    <xf numFmtId="0" fontId="0" fillId="0" borderId="4" xfId="0" applyBorder="1"/>
    <xf numFmtId="0" fontId="11" fillId="2" borderId="0" xfId="0" applyFont="1" applyFill="1"/>
    <xf numFmtId="3" fontId="11" fillId="2" borderId="0" xfId="0" applyNumberFormat="1" applyFont="1" applyFill="1"/>
    <xf numFmtId="4" fontId="14" fillId="4" borderId="0" xfId="0" applyNumberFormat="1" applyFont="1" applyFill="1"/>
    <xf numFmtId="4" fontId="12" fillId="4" borderId="0" xfId="0" applyNumberFormat="1" applyFont="1" applyFill="1"/>
    <xf numFmtId="3" fontId="12" fillId="4" borderId="0" xfId="0" applyNumberFormat="1" applyFont="1" applyFill="1"/>
    <xf numFmtId="0" fontId="11" fillId="0" borderId="1" xfId="0" applyFont="1" applyBorder="1"/>
    <xf numFmtId="0" fontId="11" fillId="3" borderId="0" xfId="0" applyFont="1" applyFill="1"/>
    <xf numFmtId="3" fontId="11" fillId="3" borderId="0" xfId="0" applyNumberFormat="1" applyFont="1" applyFill="1"/>
    <xf numFmtId="0" fontId="11" fillId="0" borderId="0" xfId="0" pivotButton="1" applyFont="1"/>
    <xf numFmtId="0" fontId="15" fillId="0" borderId="0" xfId="0" applyFont="1"/>
    <xf numFmtId="0" fontId="17" fillId="5" borderId="0" xfId="0" applyFont="1" applyFill="1"/>
    <xf numFmtId="0" fontId="20" fillId="6" borderId="0" xfId="0" applyFont="1" applyFill="1"/>
    <xf numFmtId="0" fontId="21" fillId="6" borderId="0" xfId="0" applyFont="1" applyFill="1"/>
    <xf numFmtId="3" fontId="21" fillId="6" borderId="0" xfId="0" applyNumberFormat="1" applyFont="1" applyFill="1"/>
    <xf numFmtId="0" fontId="11" fillId="7" borderId="0" xfId="0" applyFont="1" applyFill="1"/>
    <xf numFmtId="3" fontId="11" fillId="7" borderId="0" xfId="0" applyNumberFormat="1" applyFont="1" applyFill="1"/>
    <xf numFmtId="0" fontId="7" fillId="0" borderId="0" xfId="0" applyFont="1"/>
    <xf numFmtId="0" fontId="19" fillId="6" borderId="7" xfId="0" applyFont="1" applyFill="1" applyBorder="1"/>
    <xf numFmtId="0" fontId="19" fillId="6" borderId="8" xfId="0" applyFont="1" applyFill="1" applyBorder="1"/>
    <xf numFmtId="0" fontId="7" fillId="0" borderId="2" xfId="0" applyFont="1" applyBorder="1"/>
    <xf numFmtId="0" fontId="7" fillId="0" borderId="9" xfId="0" applyFont="1" applyBorder="1"/>
    <xf numFmtId="0" fontId="0" fillId="0" borderId="9" xfId="0" applyBorder="1"/>
    <xf numFmtId="0" fontId="16" fillId="6" borderId="0" xfId="0" applyFont="1" applyFill="1"/>
    <xf numFmtId="0" fontId="18" fillId="6" borderId="0" xfId="0" applyFont="1" applyFill="1"/>
    <xf numFmtId="0" fontId="11" fillId="8" borderId="0" xfId="0" applyFont="1" applyFill="1"/>
    <xf numFmtId="0" fontId="22" fillId="0" borderId="10" xfId="0" applyFont="1" applyBorder="1"/>
    <xf numFmtId="3" fontId="11" fillId="0" borderId="10" xfId="0" applyNumberFormat="1" applyFont="1" applyBorder="1"/>
    <xf numFmtId="0" fontId="22" fillId="0" borderId="0" xfId="0" applyFont="1"/>
    <xf numFmtId="3" fontId="20" fillId="6" borderId="0" xfId="0" applyNumberFormat="1" applyFont="1" applyFill="1"/>
    <xf numFmtId="0" fontId="11" fillId="5" borderId="0" xfId="0" applyFont="1" applyFill="1"/>
    <xf numFmtId="3" fontId="11" fillId="5" borderId="0" xfId="0" applyNumberFormat="1" applyFont="1" applyFill="1"/>
    <xf numFmtId="3" fontId="12" fillId="5" borderId="0" xfId="0" applyNumberFormat="1" applyFont="1" applyFill="1"/>
    <xf numFmtId="3" fontId="11" fillId="0" borderId="5" xfId="0" applyNumberFormat="1" applyFont="1" applyBorder="1"/>
    <xf numFmtId="3" fontId="11" fillId="8" borderId="0" xfId="0" applyNumberFormat="1" applyFont="1" applyFill="1"/>
    <xf numFmtId="3" fontId="23" fillId="5" borderId="0" xfId="0" applyNumberFormat="1" applyFont="1" applyFill="1"/>
    <xf numFmtId="3" fontId="24" fillId="5" borderId="0" xfId="0" applyNumberFormat="1" applyFont="1" applyFill="1"/>
    <xf numFmtId="0" fontId="23" fillId="0" borderId="0" xfId="0" applyFont="1"/>
    <xf numFmtId="3" fontId="12" fillId="8" borderId="0" xfId="0" applyNumberFormat="1" applyFont="1" applyFill="1"/>
    <xf numFmtId="0" fontId="14" fillId="0" borderId="0" xfId="0" applyFont="1"/>
    <xf numFmtId="3" fontId="11" fillId="0" borderId="6" xfId="0" applyNumberFormat="1" applyFont="1" applyBorder="1"/>
    <xf numFmtId="0" fontId="9" fillId="0" borderId="0" xfId="0" applyFont="1"/>
    <xf numFmtId="9" fontId="5" fillId="0" borderId="0" xfId="1" applyFont="1"/>
    <xf numFmtId="0" fontId="13" fillId="6" borderId="0" xfId="0" applyFont="1" applyFill="1" applyAlignment="1">
      <alignment horizontal="center"/>
    </xf>
    <xf numFmtId="0" fontId="0" fillId="0" borderId="0" xfId="0" pivotButton="1" applyFont="1"/>
    <xf numFmtId="14" fontId="0" fillId="0" borderId="0" xfId="0" applyNumberFormat="1" applyFont="1"/>
    <xf numFmtId="0" fontId="0" fillId="0" borderId="0" xfId="0" applyFont="1"/>
  </cellXfs>
  <cellStyles count="2">
    <cellStyle name="Normal" xfId="0" builtinId="0"/>
    <cellStyle name="Percent" xfId="1" builtinId="5"/>
  </cellStyles>
  <dxfs count="82">
    <dxf>
      <font>
        <b val="0"/>
      </font>
    </dxf>
    <dxf>
      <font>
        <b val="0"/>
      </font>
    </dxf>
    <dxf>
      <font>
        <b val="0"/>
      </font>
    </dxf>
    <dxf>
      <font>
        <i val="0"/>
      </font>
    </dxf>
    <dxf>
      <font>
        <i val="0"/>
      </font>
    </dxf>
    <dxf>
      <font>
        <i val="0"/>
      </font>
    </dxf>
    <dxf>
      <font>
        <b val="0"/>
      </font>
    </dxf>
    <dxf>
      <font>
        <b val="0"/>
      </font>
    </dxf>
    <dxf>
      <font>
        <b val="0"/>
      </font>
    </dxf>
    <dxf>
      <font>
        <i val="0"/>
      </font>
    </dxf>
    <dxf>
      <font>
        <i val="0"/>
      </font>
    </dxf>
    <dxf>
      <font>
        <i val="0"/>
      </font>
    </dxf>
    <dxf>
      <font>
        <b val="0"/>
      </font>
    </dxf>
    <dxf>
      <font>
        <b val="0"/>
      </font>
    </dxf>
    <dxf>
      <font>
        <b val="0"/>
      </font>
    </dxf>
    <dxf>
      <font>
        <i val="0"/>
      </font>
    </dxf>
    <dxf>
      <font>
        <i val="0"/>
      </font>
    </dxf>
    <dxf>
      <font>
        <i val="0"/>
      </font>
    </dxf>
    <dxf>
      <font>
        <b val="0"/>
      </font>
    </dxf>
    <dxf>
      <font>
        <b val="0"/>
      </font>
    </dxf>
    <dxf>
      <font>
        <b val="0"/>
      </font>
    </dxf>
    <dxf>
      <font>
        <i val="0"/>
      </font>
    </dxf>
    <dxf>
      <font>
        <i val="0"/>
      </font>
    </dxf>
    <dxf>
      <font>
        <i val="0"/>
      </font>
    </dxf>
    <dxf>
      <font>
        <b val="0"/>
      </font>
    </dxf>
    <dxf>
      <font>
        <b val="0"/>
      </font>
    </dxf>
    <dxf>
      <font>
        <b val="0"/>
      </font>
    </dxf>
    <dxf>
      <font>
        <i val="0"/>
      </font>
    </dxf>
    <dxf>
      <font>
        <i val="0"/>
      </font>
    </dxf>
    <dxf>
      <font>
        <i val="0"/>
      </font>
    </dxf>
    <dxf>
      <font>
        <b val="0"/>
      </font>
    </dxf>
    <dxf>
      <font>
        <b val="0"/>
      </font>
    </dxf>
    <dxf>
      <font>
        <b val="0"/>
      </font>
    </dxf>
    <dxf>
      <font>
        <i val="0"/>
      </font>
    </dxf>
    <dxf>
      <font>
        <i val="0"/>
      </font>
    </dxf>
    <dxf>
      <font>
        <i val="0"/>
      </font>
    </dxf>
    <dxf>
      <font>
        <b val="0"/>
      </font>
    </dxf>
    <dxf>
      <font>
        <b val="0"/>
      </font>
    </dxf>
    <dxf>
      <font>
        <b val="0"/>
      </font>
    </dxf>
    <dxf>
      <font>
        <i val="0"/>
      </font>
    </dxf>
    <dxf>
      <font>
        <i val="0"/>
      </font>
    </dxf>
    <dxf>
      <font>
        <i val="0"/>
      </font>
    </dxf>
    <dxf>
      <font>
        <b val="0"/>
      </font>
    </dxf>
    <dxf>
      <font>
        <b val="0"/>
      </font>
    </dxf>
    <dxf>
      <font>
        <b val="0"/>
      </font>
    </dxf>
    <dxf>
      <font>
        <i val="0"/>
      </font>
    </dxf>
    <dxf>
      <font>
        <i val="0"/>
      </font>
    </dxf>
    <dxf>
      <font>
        <i val="0"/>
      </font>
    </dxf>
    <dxf>
      <font>
        <b val="0"/>
      </font>
    </dxf>
    <dxf>
      <font>
        <b val="0"/>
      </font>
    </dxf>
    <dxf>
      <font>
        <b val="0"/>
      </font>
    </dxf>
    <dxf>
      <font>
        <i val="0"/>
      </font>
    </dxf>
    <dxf>
      <font>
        <i val="0"/>
      </font>
    </dxf>
    <dxf>
      <font>
        <i val="0"/>
      </font>
    </dxf>
    <dxf>
      <font>
        <b val="0"/>
      </font>
    </dxf>
    <dxf>
      <font>
        <b val="0"/>
      </font>
    </dxf>
    <dxf>
      <font>
        <b val="0"/>
      </font>
    </dxf>
    <dxf>
      <font>
        <i val="0"/>
      </font>
    </dxf>
    <dxf>
      <font>
        <i val="0"/>
      </font>
    </dxf>
    <dxf>
      <font>
        <i val="0"/>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name val="Times New Roman"/>
        <family val="1"/>
        <scheme val="none"/>
      </font>
    </dxf>
    <dxf>
      <font>
        <i val="0"/>
      </font>
    </dxf>
    <dxf>
      <font>
        <i val="0"/>
      </font>
    </dxf>
    <dxf>
      <font>
        <b val="0"/>
      </font>
    </dxf>
    <dxf>
      <font>
        <b val="0"/>
      </font>
    </dxf>
    <dxf>
      <font>
        <i val="0"/>
      </font>
    </dxf>
    <dxf>
      <font>
        <i val="0"/>
      </font>
    </dxf>
    <dxf>
      <font>
        <i val="0"/>
      </font>
    </dxf>
    <dxf>
      <font>
        <b val="0"/>
      </font>
    </dxf>
    <dxf>
      <font>
        <b val="0"/>
      </font>
    </dxf>
    <dxf>
      <font>
        <b val="0"/>
      </font>
    </dxf>
    <dxf>
      <numFmt numFmtId="3" formatCode="#,##0"/>
    </dxf>
    <dxf>
      <numFmt numFmtId="3" formatCode="#,##0"/>
    </dxf>
    <dxf>
      <numFmt numFmtId="3" formatCode="#,##0"/>
    </dxf>
    <dxf>
      <numFmt numFmtId="3" formatCode="#,##0"/>
    </dxf>
    <dxf>
      <border outline="0">
        <top style="thick">
          <color theme="3" tint="9.9948118533890809E-2"/>
        </top>
      </border>
    </dxf>
    <dxf>
      <font>
        <strike val="0"/>
        <outline val="0"/>
        <shadow val="0"/>
        <u val="none"/>
        <vertAlign val="baseline"/>
        <sz val="11"/>
        <color theme="1"/>
        <name val="Times New Roman"/>
        <family val="1"/>
        <scheme val="none"/>
      </font>
    </dxf>
  </dxfs>
  <tableStyles count="0" defaultTableStyle="TableStyleMedium2" defaultPivotStyle="PivotStyleLight16"/>
  <colors>
    <mruColors>
      <color rgb="FF33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7</xdr:col>
      <xdr:colOff>243632</xdr:colOff>
      <xdr:row>3</xdr:row>
      <xdr:rowOff>18013</xdr:rowOff>
    </xdr:from>
    <xdr:to>
      <xdr:col>10</xdr:col>
      <xdr:colOff>245187</xdr:colOff>
      <xdr:row>17</xdr:row>
      <xdr:rowOff>97385</xdr:rowOff>
    </xdr:to>
    <mc:AlternateContent xmlns:mc="http://schemas.openxmlformats.org/markup-compatibility/2006" xmlns:a14="http://schemas.microsoft.com/office/drawing/2010/main">
      <mc:Choice Requires="a14">
        <xdr:graphicFrame macro="">
          <xdr:nvGraphicFramePr>
            <xdr:cNvPr id="3" name="Account">
              <a:extLst>
                <a:ext uri="{FF2B5EF4-FFF2-40B4-BE49-F238E27FC236}">
                  <a16:creationId xmlns:a16="http://schemas.microsoft.com/office/drawing/2014/main" id="{AC9B1C7C-5D64-0CB3-BE77-40B1E660D9E9}"/>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mlns="">
        <xdr:sp macro="" textlink="">
          <xdr:nvSpPr>
            <xdr:cNvPr id="0" name=""/>
            <xdr:cNvSpPr>
              <a:spLocks noTextEdit="1"/>
            </xdr:cNvSpPr>
          </xdr:nvSpPr>
          <xdr:spPr>
            <a:xfrm>
              <a:off x="6707606" y="742564"/>
              <a:ext cx="1833286" cy="2700783"/>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qib sahto" refreshedDate="45825.768024537036" createdVersion="8" refreshedVersion="8" minRefreshableVersion="3" recordCount="28" xr:uid="{30E6B722-D2FE-40B5-9326-346743AC3920}">
  <cacheSource type="worksheet">
    <worksheetSource name="Table2[[Date]:[Credit]]"/>
  </cacheSource>
  <cacheFields count="9">
    <cacheField name="Date" numFmtId="14">
      <sharedItems containsSemiMixedTypes="0" containsNonDate="0" containsDate="1" containsString="0" minDate="2023-07-01T00:00:00" maxDate="2024-07-03T00:00:00" count="13">
        <d v="2023-07-01T00:00:00"/>
        <d v="2024-07-02T00:00:00"/>
        <d v="2023-07-05T00:00:00"/>
        <d v="2023-07-07T00:00:00"/>
        <d v="2023-07-10T00:00:00"/>
        <d v="2023-07-14T00:00:00"/>
        <d v="2023-07-15T00:00:00"/>
        <d v="2023-07-16T00:00:00"/>
        <d v="2023-07-18T00:00:00"/>
        <d v="2023-07-27T00:00:00"/>
        <d v="2023-08-01T00:00:00"/>
        <d v="2023-08-02T00:00:00"/>
        <d v="2023-08-03T00:00:00"/>
      </sharedItems>
      <fieldGroup par="7"/>
    </cacheField>
    <cacheField name="Description" numFmtId="0">
      <sharedItems/>
    </cacheField>
    <cacheField name="Account" numFmtId="0">
      <sharedItems count="15">
        <s v="Cash"/>
        <s v="Equity"/>
        <s v="Bank"/>
        <s v="Inventory"/>
        <s v="Maga Mart- Vendor"/>
        <s v="MR Rehman- Customer"/>
        <s v="sale"/>
        <s v="Cost of goods sold"/>
        <s v="office supplies"/>
        <s v="Entertainment expense"/>
        <s v="Computer"/>
        <s v="Salaries"/>
        <s v="Rent"/>
        <s v="Tax"/>
        <s v="Govt"/>
      </sharedItems>
    </cacheField>
    <cacheField name="Debit" numFmtId="3">
      <sharedItems containsString="0" containsBlank="1" containsNumber="1" containsInteger="1" minValue="35000" maxValue="5000000"/>
    </cacheField>
    <cacheField name="Credit" numFmtId="3">
      <sharedItems containsBlank="1" containsMixedTypes="1" containsNumber="1" containsInteger="1" minValue="35000" maxValue="5000000"/>
    </cacheField>
    <cacheField name="Months (Date)" numFmtId="0" databaseField="0">
      <fieldGroup base="0">
        <rangePr groupBy="months" startDate="2023-07-01T00:00:00" endDate="2024-07-03T00:00:00"/>
        <groupItems count="14">
          <s v="&lt;01/07/2023"/>
          <s v="Jan"/>
          <s v="Feb"/>
          <s v="Mar"/>
          <s v="Apr"/>
          <s v="May"/>
          <s v="Jun"/>
          <s v="Jul"/>
          <s v="Aug"/>
          <s v="Sept"/>
          <s v="Oct"/>
          <s v="Nov"/>
          <s v="Dec"/>
          <s v="&gt;03/07/2024"/>
        </groupItems>
      </fieldGroup>
    </cacheField>
    <cacheField name="Quarters (Date)" numFmtId="0" databaseField="0">
      <fieldGroup base="0">
        <rangePr groupBy="quarters" startDate="2023-07-01T00:00:00" endDate="2024-07-03T00:00:00"/>
        <groupItems count="6">
          <s v="&lt;01/07/2023"/>
          <s v="Qtr1"/>
          <s v="Qtr2"/>
          <s v="Qtr3"/>
          <s v="Qtr4"/>
          <s v="&gt;03/07/2024"/>
        </groupItems>
      </fieldGroup>
    </cacheField>
    <cacheField name="Years (Date)" numFmtId="0" databaseField="0">
      <fieldGroup base="0">
        <rangePr groupBy="years" startDate="2023-07-01T00:00:00" endDate="2024-07-03T00:00:00"/>
        <groupItems count="4">
          <s v="&lt;01/07/2023"/>
          <s v="2023"/>
          <s v="2024"/>
          <s v="&gt;03/07/2024"/>
        </groupItems>
      </fieldGroup>
    </cacheField>
    <cacheField name="Balance" numFmtId="0" formula="Debit-Credit" databaseField="0"/>
  </cacheFields>
  <extLst>
    <ext xmlns:x14="http://schemas.microsoft.com/office/spreadsheetml/2009/9/main" uri="{725AE2AE-9491-48be-B2B4-4EB974FC3084}">
      <x14:pivotCacheDefinition pivotCacheId="9868400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s v="Established Business"/>
    <x v="0"/>
    <n v="5000000"/>
    <m/>
  </r>
  <r>
    <x v="0"/>
    <s v="Established Business"/>
    <x v="1"/>
    <m/>
    <n v="5000000"/>
  </r>
  <r>
    <x v="1"/>
    <s v="Deposited Cash in bank"/>
    <x v="2"/>
    <n v="1500000"/>
    <s v="  "/>
  </r>
  <r>
    <x v="1"/>
    <s v="Deposited Cash in bank"/>
    <x v="0"/>
    <m/>
    <n v="1500000"/>
  </r>
  <r>
    <x v="2"/>
    <s v="Purchased Inventory"/>
    <x v="3"/>
    <n v="750000"/>
    <s v=" "/>
  </r>
  <r>
    <x v="2"/>
    <s v="Purchased Inventory"/>
    <x v="4"/>
    <m/>
    <n v="750000"/>
  </r>
  <r>
    <x v="3"/>
    <s v="Purchased Inventory"/>
    <x v="3"/>
    <n v="500000"/>
    <s v=" "/>
  </r>
  <r>
    <x v="3"/>
    <s v="Purchased Inventory"/>
    <x v="2"/>
    <m/>
    <n v="500000"/>
  </r>
  <r>
    <x v="4"/>
    <s v="Sold Inventory"/>
    <x v="5"/>
    <n v="800000"/>
    <s v=" "/>
  </r>
  <r>
    <x v="4"/>
    <s v="Sold Inventory"/>
    <x v="6"/>
    <m/>
    <n v="800000"/>
  </r>
  <r>
    <x v="5"/>
    <s v="Sold Inventory"/>
    <x v="0"/>
    <n v="425000"/>
    <m/>
  </r>
  <r>
    <x v="5"/>
    <s v="Sold Inventory"/>
    <x v="6"/>
    <m/>
    <n v="425000"/>
  </r>
  <r>
    <x v="6"/>
    <s v="Inventor Adjustment"/>
    <x v="7"/>
    <n v="290000"/>
    <m/>
  </r>
  <r>
    <x v="6"/>
    <s v="Inventor Adjustment"/>
    <x v="3"/>
    <m/>
    <n v="290000"/>
  </r>
  <r>
    <x v="6"/>
    <s v="Inventor Adjustment"/>
    <x v="7"/>
    <n v="200000"/>
    <m/>
  </r>
  <r>
    <x v="6"/>
    <s v="Inventor Adjustment"/>
    <x v="3"/>
    <m/>
    <n v="200000"/>
  </r>
  <r>
    <x v="7"/>
    <s v="office Expenses"/>
    <x v="8"/>
    <n v="45000"/>
    <m/>
  </r>
  <r>
    <x v="7"/>
    <s v="office Expenses"/>
    <x v="2"/>
    <m/>
    <n v="45000"/>
  </r>
  <r>
    <x v="8"/>
    <s v="Entertainment Expenses"/>
    <x v="9"/>
    <n v="70000"/>
    <m/>
  </r>
  <r>
    <x v="8"/>
    <s v="Entertainment Expenses"/>
    <x v="2"/>
    <m/>
    <n v="70000"/>
  </r>
  <r>
    <x v="9"/>
    <s v="computer Purchased"/>
    <x v="10"/>
    <n v="250000"/>
    <m/>
  </r>
  <r>
    <x v="9"/>
    <s v="computer Purchased"/>
    <x v="2"/>
    <m/>
    <n v="250000"/>
  </r>
  <r>
    <x v="10"/>
    <s v="salary Paid"/>
    <x v="11"/>
    <n v="110000"/>
    <m/>
  </r>
  <r>
    <x v="10"/>
    <s v="salary Paid"/>
    <x v="2"/>
    <m/>
    <n v="110000"/>
  </r>
  <r>
    <x v="11"/>
    <s v="Rent Expense"/>
    <x v="12"/>
    <n v="35000"/>
    <m/>
  </r>
  <r>
    <x v="11"/>
    <s v="Rent Expense"/>
    <x v="2"/>
    <m/>
    <n v="35000"/>
  </r>
  <r>
    <x v="12"/>
    <s v="Tax Expense "/>
    <x v="13"/>
    <n v="142500"/>
    <m/>
  </r>
  <r>
    <x v="12"/>
    <s v="Tax Expense "/>
    <x v="14"/>
    <m/>
    <n v="142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AA29FE-C809-4AEB-93AD-3BCBC88D5880}" name="PivotTable5" cacheId="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3:E7" firstHeaderRow="0" firstDataRow="1" firstDataCol="2"/>
  <pivotFields count="9">
    <pivotField axis="axisRow" compact="0" numFmtId="14" outline="0" showAll="0" defaultSubtotal="0">
      <items count="13">
        <item x="0"/>
        <item x="2"/>
        <item x="3"/>
        <item x="4"/>
        <item x="5"/>
        <item x="7"/>
        <item x="8"/>
        <item x="9"/>
        <item x="10"/>
        <item x="11"/>
        <item x="1"/>
        <item x="6"/>
        <item x="1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
        <item h="1" x="2"/>
        <item h="1" x="0"/>
        <item h="1" x="10"/>
        <item h="1" x="9"/>
        <item h="1" x="1"/>
        <item x="3"/>
        <item h="1" x="4"/>
        <item h="1" x="5"/>
        <item h="1" x="8"/>
        <item h="1" x="12"/>
        <item h="1" x="11"/>
        <item h="1" x="6"/>
        <item h="1" x="7"/>
        <item h="1" x="13"/>
        <item h="1" x="1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compact="0" outline="0" showAll="0" defaultSubtotal="0">
      <items count="6">
        <item sd="0" x="0"/>
        <item sd="0" x="1"/>
        <item sd="0" x="2"/>
        <item sd="0" x="3"/>
        <item sd="0" x="4"/>
        <item sd="0" x="5"/>
      </items>
      <extLst>
        <ext xmlns:x14="http://schemas.microsoft.com/office/spreadsheetml/2009/9/main" uri="{2946ED86-A175-432a-8AC1-64E0C546D7DE}">
          <x14:pivotField fillDownLabels="1"/>
        </ext>
      </extLst>
    </pivotField>
    <pivotField compact="0" outline="0" showAll="0" defaultSubtotal="0">
      <items count="4">
        <item sd="0" x="0"/>
        <item sd="0" x="1"/>
        <item sd="0" x="2"/>
        <item sd="0" x="3"/>
      </items>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2">
    <field x="0"/>
    <field x="2"/>
  </rowFields>
  <rowItems count="4">
    <i>
      <x v="1"/>
      <x v="5"/>
    </i>
    <i>
      <x v="2"/>
      <x v="5"/>
    </i>
    <i>
      <x v="11"/>
      <x v="5"/>
    </i>
    <i t="grand">
      <x/>
    </i>
  </rowItems>
  <colFields count="1">
    <field x="-2"/>
  </colFields>
  <colItems count="3">
    <i>
      <x/>
    </i>
    <i i="1">
      <x v="1"/>
    </i>
    <i i="2">
      <x v="2"/>
    </i>
  </colItems>
  <dataFields count="3">
    <dataField name="Sum of Debit" fld="3" baseField="2" baseItem="5" numFmtId="3"/>
    <dataField name="Sum of Credit" fld="4" baseField="2" baseItem="5" numFmtId="3"/>
    <dataField name="Sum of Balance" fld="8" baseField="0" baseItem="0" numFmtId="3"/>
  </dataFields>
  <formats count="6">
    <format dxfId="75">
      <pivotArea field="0" type="button" dataOnly="0" labelOnly="1" outline="0" axis="axisRow" fieldPosition="0"/>
    </format>
    <format dxfId="74">
      <pivotArea dataOnly="0" labelOnly="1" outline="0" fieldPosition="0">
        <references count="1">
          <reference field="0" count="0"/>
        </references>
      </pivotArea>
    </format>
    <format dxfId="73">
      <pivotArea dataOnly="0" labelOnly="1" grandRow="1" outline="0" fieldPosition="0"/>
    </format>
    <format dxfId="72">
      <pivotArea field="0" type="button" dataOnly="0" labelOnly="1" outline="0" axis="axisRow" fieldPosition="0"/>
    </format>
    <format dxfId="71">
      <pivotArea dataOnly="0" labelOnly="1" outline="0" fieldPosition="0">
        <references count="1">
          <reference field="0" count="0"/>
        </references>
      </pivotArea>
    </format>
    <format dxfId="70">
      <pivotArea dataOnly="0" labelOnly="1" grandRow="1" outline="0"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550DF7D-2800-41F7-8CD9-D1D329AE8B5D}" name="PivotTable5" cacheId="0" applyNumberFormats="0" applyBorderFormats="0" applyFontFormats="0" applyPatternFormats="0" applyAlignmentFormats="0" applyWidthHeightFormats="1" dataCaption="Values" updatedVersion="8" minRefreshableVersion="3" itemPrintTitles="1" createdVersion="8" indent="0" compact="0" compactData="0" multipleFieldFilters="0">
  <location ref="A3:D19" firstHeaderRow="0" firstDataRow="1" firstDataCol="1"/>
  <pivotFields count="9">
    <pivotField compact="0" numFmtId="14" outline="0" showAll="0" defaultSubtotal="0">
      <items count="13">
        <item x="0"/>
        <item x="2"/>
        <item x="3"/>
        <item x="4"/>
        <item x="5"/>
        <item x="7"/>
        <item x="8"/>
        <item x="9"/>
        <item x="10"/>
        <item x="11"/>
        <item x="1"/>
        <item x="6"/>
        <item x="1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5">
        <item x="2"/>
        <item x="0"/>
        <item x="10"/>
        <item x="9"/>
        <item x="1"/>
        <item x="3"/>
        <item x="4"/>
        <item x="5"/>
        <item x="8"/>
        <item x="12"/>
        <item x="11"/>
        <item x="6"/>
        <item x="7"/>
        <item x="13"/>
        <item x="14"/>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items count="14">
        <item sd="0" x="0"/>
        <item sd="0" x="1"/>
        <item sd="0" x="2"/>
        <item sd="0" x="3"/>
        <item sd="0" x="4"/>
        <item sd="0" x="5"/>
        <item sd="0" x="6"/>
        <item sd="0" x="7"/>
        <item sd="0" x="8"/>
        <item sd="0" x="9"/>
        <item sd="0" x="10"/>
        <item sd="0" x="11"/>
        <item sd="0" x="12"/>
        <item sd="0" x="13"/>
      </items>
      <extLst>
        <ext xmlns:x14="http://schemas.microsoft.com/office/spreadsheetml/2009/9/main" uri="{2946ED86-A175-432a-8AC1-64E0C546D7DE}">
          <x14:pivotField fillDownLabels="1"/>
        </ext>
      </extLst>
    </pivotField>
    <pivotField compact="0" outline="0" showAll="0" defaultSubtotal="0">
      <items count="6">
        <item sd="0" x="0"/>
        <item sd="0" x="1"/>
        <item sd="0" x="2"/>
        <item sd="0" x="3"/>
        <item sd="0" x="4"/>
        <item sd="0" x="5"/>
      </items>
      <extLst>
        <ext xmlns:x14="http://schemas.microsoft.com/office/spreadsheetml/2009/9/main" uri="{2946ED86-A175-432a-8AC1-64E0C546D7DE}">
          <x14:pivotField fillDownLabels="1"/>
        </ext>
      </extLst>
    </pivotField>
    <pivotField compact="0" outline="0" showAll="0" defaultSubtotal="0">
      <items count="4">
        <item sd="0" x="0"/>
        <item sd="0" x="1"/>
        <item sd="0" x="2"/>
        <item sd="0" x="3"/>
      </items>
      <extLst>
        <ext xmlns:x14="http://schemas.microsoft.com/office/spreadsheetml/2009/9/main" uri="{2946ED86-A175-432a-8AC1-64E0C546D7DE}">
          <x14:pivotField fillDownLabels="1"/>
        </ext>
      </extLst>
    </pivotField>
    <pivotField dataField="1" compact="0" outline="0" subtotalTop="0" dragToRow="0" dragToCol="0" dragToPage="0" showAll="0" defaultSubtotal="0">
      <extLst>
        <ext xmlns:x14="http://schemas.microsoft.com/office/spreadsheetml/2009/9/main" uri="{2946ED86-A175-432a-8AC1-64E0C546D7DE}">
          <x14:pivotField fillDownLabels="1"/>
        </ext>
      </extLst>
    </pivotField>
  </pivotFields>
  <rowFields count="1">
    <field x="2"/>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Sum of Debit" fld="3" baseField="2" baseItem="5" numFmtId="3"/>
    <dataField name="Sum of Credit" fld="4" baseField="2" baseItem="5" numFmtId="3"/>
    <dataField name="Sum of Balance" fld="8" baseField="0" baseItem="0" numFmtId="3"/>
  </dataFields>
  <formats count="10">
    <format dxfId="69">
      <pivotArea field="0" type="button" dataOnly="0" labelOnly="1" outline="0"/>
    </format>
    <format dxfId="68">
      <pivotArea dataOnly="0" labelOnly="1" grandRow="1" outline="0" fieldPosition="0"/>
    </format>
    <format dxfId="67">
      <pivotArea field="0" type="button" dataOnly="0" labelOnly="1" outline="0"/>
    </format>
    <format dxfId="66">
      <pivotArea dataOnly="0" labelOnly="1" grandRow="1" outline="0" fieldPosition="0"/>
    </format>
    <format dxfId="65">
      <pivotArea type="all" dataOnly="0" outline="0" fieldPosition="0"/>
    </format>
    <format dxfId="64">
      <pivotArea outline="0" collapsedLevelsAreSubtotals="1" fieldPosition="0"/>
    </format>
    <format dxfId="63">
      <pivotArea field="2" type="button" dataOnly="0" labelOnly="1" outline="0" axis="axisRow" fieldPosition="0"/>
    </format>
    <format dxfId="62">
      <pivotArea dataOnly="0" labelOnly="1" outline="0" fieldPosition="0">
        <references count="1">
          <reference field="2" count="0"/>
        </references>
      </pivotArea>
    </format>
    <format dxfId="61">
      <pivotArea dataOnly="0" labelOnly="1" grandRow="1" outline="0" fieldPosition="0"/>
    </format>
    <format dxfId="60">
      <pivotArea dataOnly="0" labelOnly="1" outline="0" fieldPosition="0">
        <references count="1">
          <reference field="4294967294" count="3">
            <x v="0"/>
            <x v="1"/>
            <x v="2"/>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1D1CBDA6-94D1-45C1-9053-0737A0C91BD1}" sourceName="Account">
  <pivotTables>
    <pivotTable tabId="8" name="PivotTable5"/>
  </pivotTables>
  <data>
    <tabular pivotCacheId="986840072">
      <items count="15">
        <i x="2"/>
        <i x="0"/>
        <i x="10"/>
        <i x="7"/>
        <i x="9"/>
        <i x="1"/>
        <i x="14"/>
        <i x="3" s="1"/>
        <i x="4"/>
        <i x="5"/>
        <i x="8"/>
        <i x="12"/>
        <i x="11"/>
        <i x="6"/>
        <i x="1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xr10:uid="{01A3B83C-2763-4DE7-888E-889817E18DA6}" cache="Slicer_Account" caption="Account"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A9A773C-B378-4139-BA59-AF2E1644227D}" name="Table2" displayName="Table2" ref="B4:F33" totalsRowCount="1" headerRowDxfId="81" tableBorderDxfId="80">
  <tableColumns count="5">
    <tableColumn id="1" xr3:uid="{482583CB-3E4F-4F15-9695-304743221C3A}" name="Date"/>
    <tableColumn id="2" xr3:uid="{4893E1C5-40F2-4AA0-8816-DA1B6131BE2E}" name="Description"/>
    <tableColumn id="3" xr3:uid="{6FB5F660-3A1C-464B-B632-325FC1C47515}" name="Account"/>
    <tableColumn id="4" xr3:uid="{7B92C2CC-7CB3-4D81-AAE7-E9661A32F38F}" name="Debit" dataDxfId="79" totalsRowDxfId="78"/>
    <tableColumn id="5" xr3:uid="{82590419-EBC0-404C-889D-4F826C52B352}" name="Credit" dataDxfId="77" totalsRowDxfId="76">
      <calculatedColumnFormula>E4</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A768B-1B3B-412C-8BAA-61ACC9B06F13}">
  <sheetPr>
    <tabColor rgb="FFFFFF00"/>
  </sheetPr>
  <dimension ref="B1:I19"/>
  <sheetViews>
    <sheetView showGridLines="0" tabSelected="1" zoomScale="110" workbookViewId="0">
      <selection activeCell="B1" sqref="B1"/>
    </sheetView>
  </sheetViews>
  <sheetFormatPr defaultRowHeight="14.5" x14ac:dyDescent="0.35"/>
  <cols>
    <col min="1" max="1" width="2.6328125" customWidth="1"/>
    <col min="2" max="2" width="40.7265625" bestFit="1" customWidth="1"/>
    <col min="3" max="3" width="19.1796875" bestFit="1" customWidth="1"/>
    <col min="4" max="4" width="22.54296875" bestFit="1" customWidth="1"/>
    <col min="5" max="5" width="19.7265625" customWidth="1"/>
    <col min="6" max="6" width="16.54296875" customWidth="1"/>
  </cols>
  <sheetData>
    <row r="1" spans="2:8" ht="28" x14ac:dyDescent="0.6">
      <c r="B1" s="7" t="s">
        <v>58</v>
      </c>
    </row>
    <row r="2" spans="2:8" ht="23" x14ac:dyDescent="0.5">
      <c r="B2" s="8" t="s">
        <v>59</v>
      </c>
    </row>
    <row r="3" spans="2:8" ht="15" thickBot="1" x14ac:dyDescent="0.4">
      <c r="B3" s="33" t="s">
        <v>60</v>
      </c>
      <c r="G3" s="16"/>
      <c r="H3" s="16"/>
    </row>
    <row r="4" spans="2:8" ht="15" thickBot="1" x14ac:dyDescent="0.4">
      <c r="B4" s="34" t="s">
        <v>61</v>
      </c>
      <c r="C4" s="34" t="s">
        <v>6</v>
      </c>
      <c r="D4" s="35" t="s">
        <v>62</v>
      </c>
      <c r="E4" s="35" t="s">
        <v>20</v>
      </c>
      <c r="F4" s="35" t="s">
        <v>6</v>
      </c>
    </row>
    <row r="5" spans="2:8" x14ac:dyDescent="0.35">
      <c r="B5" s="11" t="s">
        <v>1</v>
      </c>
      <c r="C5" s="11" t="s">
        <v>7</v>
      </c>
      <c r="D5" s="11" t="s">
        <v>11</v>
      </c>
      <c r="E5" s="11" t="s">
        <v>21</v>
      </c>
      <c r="F5" s="11" t="s">
        <v>40</v>
      </c>
    </row>
    <row r="6" spans="2:8" x14ac:dyDescent="0.35">
      <c r="B6" s="11" t="s">
        <v>2</v>
      </c>
      <c r="C6" s="11" t="s">
        <v>40</v>
      </c>
      <c r="D6" s="11" t="s">
        <v>11</v>
      </c>
      <c r="E6" s="11" t="s">
        <v>3</v>
      </c>
      <c r="F6" s="11" t="s">
        <v>3</v>
      </c>
    </row>
    <row r="7" spans="2:8" x14ac:dyDescent="0.35">
      <c r="B7" s="11" t="s">
        <v>3</v>
      </c>
      <c r="C7" s="11" t="s">
        <v>8</v>
      </c>
      <c r="D7" s="11" t="s">
        <v>11</v>
      </c>
      <c r="E7" s="11" t="s">
        <v>25</v>
      </c>
      <c r="F7" s="11" t="s">
        <v>40</v>
      </c>
    </row>
    <row r="8" spans="2:8" x14ac:dyDescent="0.35">
      <c r="B8" s="11" t="s">
        <v>4</v>
      </c>
      <c r="C8" s="11" t="s">
        <v>9</v>
      </c>
      <c r="D8" s="11" t="s">
        <v>11</v>
      </c>
      <c r="E8" s="11" t="s">
        <v>26</v>
      </c>
      <c r="F8" s="11" t="s">
        <v>9</v>
      </c>
    </row>
    <row r="9" spans="2:8" x14ac:dyDescent="0.35">
      <c r="B9" s="11" t="s">
        <v>5</v>
      </c>
      <c r="C9" s="11" t="s">
        <v>3</v>
      </c>
      <c r="D9" s="11" t="s">
        <v>12</v>
      </c>
      <c r="E9" s="11" t="s">
        <v>22</v>
      </c>
      <c r="F9" s="11" t="s">
        <v>40</v>
      </c>
    </row>
    <row r="10" spans="2:8" x14ac:dyDescent="0.35">
      <c r="B10" s="11"/>
      <c r="C10" s="11" t="s">
        <v>41</v>
      </c>
      <c r="D10" s="11" t="s">
        <v>12</v>
      </c>
      <c r="E10" s="11" t="s">
        <v>67</v>
      </c>
      <c r="F10" s="11" t="s">
        <v>10</v>
      </c>
    </row>
    <row r="11" spans="2:8" x14ac:dyDescent="0.35">
      <c r="B11" s="11"/>
      <c r="C11" s="11" t="s">
        <v>10</v>
      </c>
      <c r="D11" s="11"/>
      <c r="E11" s="11" t="s">
        <v>29</v>
      </c>
      <c r="F11" s="11" t="s">
        <v>40</v>
      </c>
    </row>
    <row r="12" spans="2:8" x14ac:dyDescent="0.35">
      <c r="B12" s="11"/>
      <c r="C12" s="11"/>
      <c r="D12" s="11"/>
      <c r="E12" s="11" t="s">
        <v>32</v>
      </c>
      <c r="F12" s="11" t="s">
        <v>41</v>
      </c>
    </row>
    <row r="13" spans="2:8" x14ac:dyDescent="0.35">
      <c r="B13" s="11"/>
      <c r="C13" s="11"/>
      <c r="D13" s="11"/>
      <c r="E13" s="11" t="s">
        <v>33</v>
      </c>
      <c r="F13" s="11" t="s">
        <v>41</v>
      </c>
    </row>
    <row r="14" spans="2:8" x14ac:dyDescent="0.35">
      <c r="B14" s="11"/>
      <c r="C14" s="11"/>
      <c r="D14" s="11"/>
      <c r="E14" s="11" t="s">
        <v>34</v>
      </c>
      <c r="F14" s="11" t="s">
        <v>7</v>
      </c>
    </row>
    <row r="15" spans="2:8" x14ac:dyDescent="0.35">
      <c r="B15" s="11"/>
      <c r="C15" s="11"/>
      <c r="D15" s="11"/>
      <c r="E15" s="11" t="s">
        <v>39</v>
      </c>
      <c r="F15" s="11" t="s">
        <v>41</v>
      </c>
    </row>
    <row r="16" spans="2:8" x14ac:dyDescent="0.35">
      <c r="B16" s="11"/>
      <c r="C16" s="11"/>
      <c r="D16" s="11"/>
      <c r="E16" s="11" t="s">
        <v>38</v>
      </c>
      <c r="F16" s="11" t="s">
        <v>41</v>
      </c>
    </row>
    <row r="17" spans="2:9" x14ac:dyDescent="0.35">
      <c r="B17" s="11"/>
      <c r="C17" s="11"/>
      <c r="D17" s="11"/>
      <c r="E17" s="11" t="s">
        <v>48</v>
      </c>
      <c r="F17" s="11" t="s">
        <v>41</v>
      </c>
      <c r="I17" t="s">
        <v>0</v>
      </c>
    </row>
    <row r="18" spans="2:9" x14ac:dyDescent="0.35">
      <c r="B18" s="11"/>
      <c r="C18" s="11"/>
      <c r="D18" s="11"/>
      <c r="E18" s="11" t="s">
        <v>55</v>
      </c>
      <c r="F18" s="11"/>
    </row>
    <row r="19" spans="2:9" x14ac:dyDescent="0.35">
      <c r="B19" s="11"/>
      <c r="C19" s="11"/>
      <c r="D19" s="11"/>
      <c r="E19" s="11" t="s">
        <v>56</v>
      </c>
      <c r="F19" s="11"/>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F7E64-6801-4C4A-A775-EEEBA59EE67F}">
  <sheetPr>
    <tabColor rgb="FFFFFF00"/>
  </sheetPr>
  <dimension ref="A1:F32"/>
  <sheetViews>
    <sheetView showGridLines="0" topLeftCell="A2" zoomScale="130" zoomScaleNormal="68" workbookViewId="0">
      <selection activeCell="K14" sqref="K14"/>
    </sheetView>
  </sheetViews>
  <sheetFormatPr defaultRowHeight="14.5" x14ac:dyDescent="0.35"/>
  <cols>
    <col min="1" max="1" width="2.6328125" customWidth="1"/>
    <col min="2" max="2" width="11.08984375" customWidth="1"/>
    <col min="3" max="3" width="21.54296875" customWidth="1"/>
    <col min="4" max="4" width="19.36328125" customWidth="1"/>
    <col min="5" max="5" width="15.90625" style="3" customWidth="1"/>
    <col min="6" max="6" width="16.90625" style="3" customWidth="1"/>
    <col min="7" max="7" width="10.453125" customWidth="1"/>
  </cols>
  <sheetData>
    <row r="1" spans="1:6" ht="28" x14ac:dyDescent="0.6">
      <c r="A1" s="2"/>
      <c r="B1" s="58" t="s">
        <v>58</v>
      </c>
      <c r="C1" s="58"/>
      <c r="D1" s="58"/>
      <c r="E1" s="58"/>
      <c r="F1" s="58"/>
    </row>
    <row r="2" spans="1:6" ht="23" x14ac:dyDescent="0.5">
      <c r="B2" s="57" t="s">
        <v>64</v>
      </c>
      <c r="C2" s="57"/>
      <c r="D2" s="1"/>
    </row>
    <row r="3" spans="1:6" ht="15.5" x14ac:dyDescent="0.35">
      <c r="B3" s="10" t="s">
        <v>65</v>
      </c>
      <c r="C3" s="11"/>
    </row>
    <row r="4" spans="1:6" x14ac:dyDescent="0.35">
      <c r="A4" s="11"/>
      <c r="B4" s="11" t="s">
        <v>13</v>
      </c>
      <c r="C4" s="11" t="s">
        <v>14</v>
      </c>
      <c r="D4" s="11" t="s">
        <v>15</v>
      </c>
      <c r="E4" s="12" t="s">
        <v>16</v>
      </c>
      <c r="F4" s="12" t="s">
        <v>17</v>
      </c>
    </row>
    <row r="5" spans="1:6" x14ac:dyDescent="0.35">
      <c r="B5" s="4">
        <v>45108</v>
      </c>
      <c r="C5" t="s">
        <v>18</v>
      </c>
      <c r="D5" t="s">
        <v>21</v>
      </c>
      <c r="E5" s="3">
        <v>5000000</v>
      </c>
    </row>
    <row r="6" spans="1:6" x14ac:dyDescent="0.35">
      <c r="B6" s="4">
        <v>45108</v>
      </c>
      <c r="C6" t="s">
        <v>18</v>
      </c>
      <c r="D6" t="s">
        <v>3</v>
      </c>
      <c r="F6" s="3">
        <f>E5</f>
        <v>5000000</v>
      </c>
    </row>
    <row r="7" spans="1:6" x14ac:dyDescent="0.35">
      <c r="B7" s="4">
        <v>45475</v>
      </c>
      <c r="C7" t="s">
        <v>23</v>
      </c>
      <c r="D7" t="s">
        <v>22</v>
      </c>
      <c r="E7" s="3">
        <v>1500000</v>
      </c>
      <c r="F7" s="3" t="s">
        <v>19</v>
      </c>
    </row>
    <row r="8" spans="1:6" x14ac:dyDescent="0.35">
      <c r="B8" s="4">
        <v>45475</v>
      </c>
      <c r="C8" t="s">
        <v>23</v>
      </c>
      <c r="D8" t="s">
        <v>21</v>
      </c>
      <c r="F8" s="3">
        <f>E7</f>
        <v>1500000</v>
      </c>
    </row>
    <row r="9" spans="1:6" x14ac:dyDescent="0.35">
      <c r="B9" s="4">
        <f>B6+4</f>
        <v>45112</v>
      </c>
      <c r="C9" t="s">
        <v>24</v>
      </c>
      <c r="D9" t="s">
        <v>25</v>
      </c>
      <c r="E9" s="3">
        <v>750000</v>
      </c>
      <c r="F9" s="3" t="s">
        <v>0</v>
      </c>
    </row>
    <row r="10" spans="1:6" x14ac:dyDescent="0.35">
      <c r="B10" s="4">
        <v>45112</v>
      </c>
      <c r="C10" t="s">
        <v>24</v>
      </c>
      <c r="D10" t="s">
        <v>26</v>
      </c>
      <c r="F10" s="3">
        <f>E9</f>
        <v>750000</v>
      </c>
    </row>
    <row r="11" spans="1:6" x14ac:dyDescent="0.35">
      <c r="B11" s="4">
        <v>45114</v>
      </c>
      <c r="C11" t="s">
        <v>24</v>
      </c>
      <c r="D11" t="s">
        <v>25</v>
      </c>
      <c r="E11" s="3">
        <v>500000</v>
      </c>
      <c r="F11" s="3" t="s">
        <v>0</v>
      </c>
    </row>
    <row r="12" spans="1:6" x14ac:dyDescent="0.35">
      <c r="B12" s="4">
        <v>45114</v>
      </c>
      <c r="C12" t="s">
        <v>24</v>
      </c>
      <c r="D12" t="s">
        <v>22</v>
      </c>
      <c r="F12" s="3">
        <f>E11</f>
        <v>500000</v>
      </c>
    </row>
    <row r="13" spans="1:6" x14ac:dyDescent="0.35">
      <c r="B13" s="4">
        <v>45117</v>
      </c>
      <c r="C13" t="s">
        <v>27</v>
      </c>
      <c r="D13" t="s">
        <v>29</v>
      </c>
      <c r="E13" s="3">
        <v>800000</v>
      </c>
      <c r="F13" s="3" t="s">
        <v>0</v>
      </c>
    </row>
    <row r="14" spans="1:6" x14ac:dyDescent="0.35">
      <c r="B14" s="4">
        <v>45117</v>
      </c>
      <c r="C14" t="s">
        <v>27</v>
      </c>
      <c r="D14" t="s">
        <v>28</v>
      </c>
      <c r="F14" s="3">
        <f>E13</f>
        <v>800000</v>
      </c>
    </row>
    <row r="15" spans="1:6" x14ac:dyDescent="0.35">
      <c r="B15" s="4">
        <v>45121</v>
      </c>
      <c r="C15" t="s">
        <v>27</v>
      </c>
      <c r="D15" t="s">
        <v>21</v>
      </c>
      <c r="E15" s="3">
        <v>425000</v>
      </c>
    </row>
    <row r="16" spans="1:6" x14ac:dyDescent="0.35">
      <c r="B16" s="4">
        <v>45121</v>
      </c>
      <c r="C16" t="s">
        <v>27</v>
      </c>
      <c r="D16" t="s">
        <v>28</v>
      </c>
      <c r="F16" s="3">
        <f>E15</f>
        <v>425000</v>
      </c>
    </row>
    <row r="17" spans="2:6" x14ac:dyDescent="0.35">
      <c r="B17" s="4">
        <v>45122</v>
      </c>
      <c r="C17" t="s">
        <v>49</v>
      </c>
      <c r="D17" t="s">
        <v>48</v>
      </c>
      <c r="E17" s="3">
        <v>290000</v>
      </c>
    </row>
    <row r="18" spans="2:6" x14ac:dyDescent="0.35">
      <c r="B18" s="4">
        <v>45122</v>
      </c>
      <c r="C18" t="s">
        <v>49</v>
      </c>
      <c r="D18" t="s">
        <v>25</v>
      </c>
      <c r="F18" s="3">
        <f>E17</f>
        <v>290000</v>
      </c>
    </row>
    <row r="19" spans="2:6" x14ac:dyDescent="0.35">
      <c r="B19" s="4">
        <v>45122</v>
      </c>
      <c r="C19" t="s">
        <v>49</v>
      </c>
      <c r="D19" t="s">
        <v>48</v>
      </c>
      <c r="E19" s="3">
        <v>200000</v>
      </c>
    </row>
    <row r="20" spans="2:6" x14ac:dyDescent="0.35">
      <c r="B20" s="4">
        <v>45122</v>
      </c>
      <c r="C20" t="s">
        <v>49</v>
      </c>
      <c r="D20" t="s">
        <v>25</v>
      </c>
      <c r="F20" s="3">
        <f>E19</f>
        <v>200000</v>
      </c>
    </row>
    <row r="21" spans="2:6" x14ac:dyDescent="0.35">
      <c r="B21" s="4">
        <v>45123</v>
      </c>
      <c r="C21" t="s">
        <v>30</v>
      </c>
      <c r="D21" t="s">
        <v>32</v>
      </c>
      <c r="E21" s="3">
        <v>45000</v>
      </c>
    </row>
    <row r="22" spans="2:6" x14ac:dyDescent="0.35">
      <c r="B22" s="4">
        <v>45123</v>
      </c>
      <c r="C22" t="s">
        <v>30</v>
      </c>
      <c r="D22" t="s">
        <v>22</v>
      </c>
      <c r="F22" s="3">
        <f t="shared" ref="F22:F24" si="0">E21</f>
        <v>45000</v>
      </c>
    </row>
    <row r="23" spans="2:6" x14ac:dyDescent="0.35">
      <c r="B23" s="4">
        <v>45125</v>
      </c>
      <c r="C23" t="s">
        <v>31</v>
      </c>
      <c r="D23" t="s">
        <v>33</v>
      </c>
      <c r="E23" s="3">
        <v>70000</v>
      </c>
    </row>
    <row r="24" spans="2:6" x14ac:dyDescent="0.35">
      <c r="B24" s="4">
        <v>45125</v>
      </c>
      <c r="C24" t="s">
        <v>31</v>
      </c>
      <c r="D24" t="s">
        <v>22</v>
      </c>
      <c r="F24" s="3">
        <f t="shared" si="0"/>
        <v>70000</v>
      </c>
    </row>
    <row r="25" spans="2:6" x14ac:dyDescent="0.35">
      <c r="B25" s="4">
        <v>45134</v>
      </c>
      <c r="C25" t="s">
        <v>35</v>
      </c>
      <c r="D25" t="s">
        <v>34</v>
      </c>
      <c r="E25" s="3">
        <v>250000</v>
      </c>
    </row>
    <row r="26" spans="2:6" x14ac:dyDescent="0.35">
      <c r="B26" s="4">
        <v>45134</v>
      </c>
      <c r="C26" t="s">
        <v>35</v>
      </c>
      <c r="D26" t="s">
        <v>22</v>
      </c>
      <c r="F26" s="3">
        <f t="shared" ref="F26" si="1">E25</f>
        <v>250000</v>
      </c>
    </row>
    <row r="27" spans="2:6" x14ac:dyDescent="0.35">
      <c r="B27" s="4">
        <v>45139</v>
      </c>
      <c r="C27" t="s">
        <v>36</v>
      </c>
      <c r="D27" t="s">
        <v>39</v>
      </c>
      <c r="E27" s="3">
        <v>110000</v>
      </c>
    </row>
    <row r="28" spans="2:6" x14ac:dyDescent="0.35">
      <c r="B28" s="4">
        <v>45139</v>
      </c>
      <c r="C28" t="s">
        <v>36</v>
      </c>
      <c r="D28" t="s">
        <v>22</v>
      </c>
      <c r="F28" s="3">
        <f>E27</f>
        <v>110000</v>
      </c>
    </row>
    <row r="29" spans="2:6" x14ac:dyDescent="0.35">
      <c r="B29" s="4">
        <v>45140</v>
      </c>
      <c r="C29" t="s">
        <v>37</v>
      </c>
      <c r="D29" t="s">
        <v>38</v>
      </c>
      <c r="E29" s="3">
        <v>35000</v>
      </c>
    </row>
    <row r="30" spans="2:6" x14ac:dyDescent="0.35">
      <c r="B30" s="4">
        <v>45140</v>
      </c>
      <c r="C30" t="s">
        <v>37</v>
      </c>
      <c r="D30" t="s">
        <v>22</v>
      </c>
      <c r="F30" s="3">
        <f>E29</f>
        <v>35000</v>
      </c>
    </row>
    <row r="31" spans="2:6" x14ac:dyDescent="0.35">
      <c r="B31" s="4">
        <v>45141</v>
      </c>
      <c r="C31" t="s">
        <v>57</v>
      </c>
      <c r="D31" t="s">
        <v>56</v>
      </c>
      <c r="E31" s="3">
        <v>142500</v>
      </c>
    </row>
    <row r="32" spans="2:6" x14ac:dyDescent="0.35">
      <c r="B32" s="4">
        <v>45141</v>
      </c>
      <c r="C32" t="s">
        <v>57</v>
      </c>
      <c r="D32" t="s">
        <v>55</v>
      </c>
      <c r="F32" s="3">
        <v>142500</v>
      </c>
    </row>
  </sheetData>
  <mergeCells count="2">
    <mergeCell ref="B2:C2"/>
    <mergeCell ref="B1:F1"/>
  </mergeCells>
  <pageMargins left="0.7" right="0.7" top="0.75" bottom="0.75" header="0.3" footer="0.3"/>
  <ignoredErrors>
    <ignoredError sqref="F7 F9 F11 F13" calculatedColumn="1"/>
  </ignoredErrors>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43454E80-A97C-4C17-A50D-E7CF0D0B3B9D}">
          <x14:formula1>
            <xm:f>'charts of account'!$E:$E</xm:f>
          </x14:formula1>
          <xm:sqref>D35:D1048576 D2:D32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241DD-6172-467C-A6C9-D7EE05B42722}">
  <sheetPr>
    <tabColor rgb="FF0070C0"/>
  </sheetPr>
  <dimension ref="A1:I11"/>
  <sheetViews>
    <sheetView zoomScale="78" zoomScaleNormal="98" workbookViewId="0">
      <selection sqref="A1:D1"/>
    </sheetView>
  </sheetViews>
  <sheetFormatPr defaultRowHeight="14.5" x14ac:dyDescent="0.35"/>
  <cols>
    <col min="1" max="1" width="12.90625" customWidth="1"/>
    <col min="2" max="2" width="18" customWidth="1"/>
    <col min="3" max="3" width="14.1796875" customWidth="1"/>
    <col min="4" max="4" width="14.36328125" customWidth="1"/>
    <col min="5" max="5" width="15.6328125" customWidth="1"/>
  </cols>
  <sheetData>
    <row r="1" spans="1:9" ht="18.5" customHeight="1" x14ac:dyDescent="0.55000000000000004">
      <c r="A1" s="59" t="s">
        <v>46</v>
      </c>
      <c r="B1" s="59"/>
      <c r="C1" s="59"/>
      <c r="D1" s="59"/>
    </row>
    <row r="2" spans="1:9" ht="23" x14ac:dyDescent="0.5">
      <c r="A2" s="9" t="str">
        <f>B4</f>
        <v>Inventory</v>
      </c>
    </row>
    <row r="3" spans="1:9" x14ac:dyDescent="0.35">
      <c r="A3" s="60" t="s">
        <v>13</v>
      </c>
      <c r="B3" s="5" t="s">
        <v>15</v>
      </c>
      <c r="C3" t="s">
        <v>43</v>
      </c>
      <c r="D3" t="s">
        <v>44</v>
      </c>
      <c r="E3" t="s">
        <v>45</v>
      </c>
    </row>
    <row r="4" spans="1:9" x14ac:dyDescent="0.35">
      <c r="A4" s="61">
        <v>45112</v>
      </c>
      <c r="B4" t="s">
        <v>25</v>
      </c>
      <c r="C4" s="3">
        <v>750000</v>
      </c>
      <c r="D4" s="3">
        <v>0</v>
      </c>
      <c r="E4" s="3">
        <v>750000</v>
      </c>
    </row>
    <row r="5" spans="1:9" x14ac:dyDescent="0.35">
      <c r="A5" s="61">
        <v>45114</v>
      </c>
      <c r="B5" t="s">
        <v>25</v>
      </c>
      <c r="C5" s="3">
        <v>500000</v>
      </c>
      <c r="D5" s="3">
        <v>0</v>
      </c>
      <c r="E5" s="3">
        <v>500000</v>
      </c>
    </row>
    <row r="6" spans="1:9" x14ac:dyDescent="0.35">
      <c r="A6" s="61">
        <v>45122</v>
      </c>
      <c r="B6" t="s">
        <v>25</v>
      </c>
      <c r="C6" s="3"/>
      <c r="D6" s="3">
        <v>490000</v>
      </c>
      <c r="E6" s="3">
        <v>-490000</v>
      </c>
    </row>
    <row r="7" spans="1:9" x14ac:dyDescent="0.35">
      <c r="A7" s="61" t="s">
        <v>42</v>
      </c>
      <c r="B7" s="62"/>
      <c r="C7" s="3">
        <v>1250000</v>
      </c>
      <c r="D7" s="3">
        <v>490000</v>
      </c>
      <c r="E7" s="3">
        <v>760000</v>
      </c>
    </row>
    <row r="11" spans="1:9" x14ac:dyDescent="0.35">
      <c r="I11" s="6"/>
    </row>
  </sheetData>
  <mergeCells count="1">
    <mergeCell ref="A1:D1"/>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736D6C-747E-46B3-8F13-E762CBA8B20D}">
  <sheetPr>
    <tabColor rgb="FF0070C0"/>
  </sheetPr>
  <dimension ref="A1:E19"/>
  <sheetViews>
    <sheetView zoomScaleNormal="98" workbookViewId="0">
      <selection activeCell="I16" sqref="I16"/>
    </sheetView>
  </sheetViews>
  <sheetFormatPr defaultRowHeight="14.5" x14ac:dyDescent="0.35"/>
  <cols>
    <col min="1" max="1" width="20" bestFit="1" customWidth="1"/>
    <col min="2" max="2" width="18" customWidth="1"/>
    <col min="3" max="3" width="14.1796875" customWidth="1"/>
    <col min="4" max="4" width="14.36328125" customWidth="1"/>
    <col min="5" max="5" width="15.6328125" customWidth="1"/>
  </cols>
  <sheetData>
    <row r="1" spans="1:5" ht="24" customHeight="1" x14ac:dyDescent="0.6">
      <c r="A1" s="58" t="s">
        <v>58</v>
      </c>
      <c r="B1" s="58"/>
      <c r="C1" s="58"/>
      <c r="D1" s="58"/>
      <c r="E1" s="58"/>
    </row>
    <row r="2" spans="1:5" ht="23" x14ac:dyDescent="0.5">
      <c r="A2" s="9" t="s">
        <v>63</v>
      </c>
    </row>
    <row r="3" spans="1:5" x14ac:dyDescent="0.35">
      <c r="A3" s="25" t="s">
        <v>15</v>
      </c>
      <c r="B3" s="11" t="s">
        <v>43</v>
      </c>
      <c r="C3" s="11" t="s">
        <v>44</v>
      </c>
      <c r="D3" s="11" t="s">
        <v>45</v>
      </c>
    </row>
    <row r="4" spans="1:5" x14ac:dyDescent="0.35">
      <c r="A4" s="11" t="s">
        <v>22</v>
      </c>
      <c r="B4" s="12">
        <v>1500000</v>
      </c>
      <c r="C4" s="12">
        <v>1010000</v>
      </c>
      <c r="D4" s="12">
        <v>490000</v>
      </c>
    </row>
    <row r="5" spans="1:5" x14ac:dyDescent="0.35">
      <c r="A5" s="11" t="s">
        <v>21</v>
      </c>
      <c r="B5" s="12">
        <v>5425000</v>
      </c>
      <c r="C5" s="12">
        <v>1500000</v>
      </c>
      <c r="D5" s="12">
        <v>3925000</v>
      </c>
    </row>
    <row r="6" spans="1:5" x14ac:dyDescent="0.35">
      <c r="A6" s="11" t="s">
        <v>34</v>
      </c>
      <c r="B6" s="12">
        <v>250000</v>
      </c>
      <c r="C6" s="12"/>
      <c r="D6" s="12">
        <v>250000</v>
      </c>
    </row>
    <row r="7" spans="1:5" x14ac:dyDescent="0.35">
      <c r="A7" s="11" t="s">
        <v>33</v>
      </c>
      <c r="B7" s="12">
        <v>70000</v>
      </c>
      <c r="C7" s="12"/>
      <c r="D7" s="12">
        <v>70000</v>
      </c>
    </row>
    <row r="8" spans="1:5" x14ac:dyDescent="0.35">
      <c r="A8" s="11" t="s">
        <v>3</v>
      </c>
      <c r="B8" s="12"/>
      <c r="C8" s="12">
        <v>5000000</v>
      </c>
      <c r="D8" s="12">
        <v>-5000000</v>
      </c>
    </row>
    <row r="9" spans="1:5" x14ac:dyDescent="0.35">
      <c r="A9" s="11" t="s">
        <v>25</v>
      </c>
      <c r="B9" s="12">
        <v>1250000</v>
      </c>
      <c r="C9" s="12">
        <v>490000</v>
      </c>
      <c r="D9" s="12">
        <v>760000</v>
      </c>
    </row>
    <row r="10" spans="1:5" x14ac:dyDescent="0.35">
      <c r="A10" s="11" t="s">
        <v>26</v>
      </c>
      <c r="B10" s="12"/>
      <c r="C10" s="12">
        <v>750000</v>
      </c>
      <c r="D10" s="12">
        <v>-750000</v>
      </c>
    </row>
    <row r="11" spans="1:5" x14ac:dyDescent="0.35">
      <c r="A11" s="11" t="s">
        <v>29</v>
      </c>
      <c r="B11" s="12">
        <v>800000</v>
      </c>
      <c r="C11" s="12">
        <v>0</v>
      </c>
      <c r="D11" s="12">
        <v>800000</v>
      </c>
    </row>
    <row r="12" spans="1:5" x14ac:dyDescent="0.35">
      <c r="A12" s="11" t="s">
        <v>32</v>
      </c>
      <c r="B12" s="12">
        <v>45000</v>
      </c>
      <c r="C12" s="12"/>
      <c r="D12" s="12">
        <v>45000</v>
      </c>
    </row>
    <row r="13" spans="1:5" x14ac:dyDescent="0.35">
      <c r="A13" s="11" t="s">
        <v>38</v>
      </c>
      <c r="B13" s="12">
        <v>35000</v>
      </c>
      <c r="C13" s="12"/>
      <c r="D13" s="12">
        <v>35000</v>
      </c>
    </row>
    <row r="14" spans="1:5" x14ac:dyDescent="0.35">
      <c r="A14" s="11" t="s">
        <v>39</v>
      </c>
      <c r="B14" s="12">
        <v>110000</v>
      </c>
      <c r="C14" s="12"/>
      <c r="D14" s="12">
        <v>110000</v>
      </c>
    </row>
    <row r="15" spans="1:5" x14ac:dyDescent="0.35">
      <c r="A15" s="11" t="s">
        <v>28</v>
      </c>
      <c r="B15" s="12"/>
      <c r="C15" s="12">
        <v>1225000</v>
      </c>
      <c r="D15" s="12">
        <v>-1225000</v>
      </c>
    </row>
    <row r="16" spans="1:5" x14ac:dyDescent="0.35">
      <c r="A16" s="11" t="s">
        <v>48</v>
      </c>
      <c r="B16" s="12">
        <v>490000</v>
      </c>
      <c r="C16" s="12"/>
      <c r="D16" s="12">
        <v>490000</v>
      </c>
    </row>
    <row r="17" spans="1:4" x14ac:dyDescent="0.35">
      <c r="A17" s="11" t="s">
        <v>56</v>
      </c>
      <c r="B17" s="12">
        <v>142500</v>
      </c>
      <c r="C17" s="12"/>
      <c r="D17" s="12">
        <v>142500</v>
      </c>
    </row>
    <row r="18" spans="1:4" x14ac:dyDescent="0.35">
      <c r="A18" s="11" t="s">
        <v>55</v>
      </c>
      <c r="B18" s="12"/>
      <c r="C18" s="12">
        <v>142500</v>
      </c>
      <c r="D18" s="12">
        <v>-142500</v>
      </c>
    </row>
    <row r="19" spans="1:4" x14ac:dyDescent="0.35">
      <c r="A19" s="11" t="s">
        <v>42</v>
      </c>
      <c r="B19" s="12">
        <v>10117500</v>
      </c>
      <c r="C19" s="12">
        <v>10117500</v>
      </c>
      <c r="D19" s="12">
        <v>0</v>
      </c>
    </row>
  </sheetData>
  <mergeCells count="1">
    <mergeCell ref="A1:E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4E30B-40C4-420F-A5B7-26EE4C5A89DC}">
  <sheetPr>
    <tabColor rgb="FF0070C0"/>
  </sheetPr>
  <dimension ref="B1:G18"/>
  <sheetViews>
    <sheetView showGridLines="0" zoomScale="98" workbookViewId="0">
      <selection activeCell="G12" sqref="G12"/>
    </sheetView>
  </sheetViews>
  <sheetFormatPr defaultRowHeight="14.5" x14ac:dyDescent="0.35"/>
  <cols>
    <col min="1" max="1" width="3.6328125" customWidth="1"/>
    <col min="2" max="2" width="40" bestFit="1" customWidth="1"/>
    <col min="3" max="3" width="14.6328125" customWidth="1"/>
    <col min="4" max="4" width="25.90625" style="3" bestFit="1" customWidth="1"/>
    <col min="5" max="5" width="18.36328125" bestFit="1" customWidth="1"/>
    <col min="6" max="6" width="12.90625" bestFit="1" customWidth="1"/>
  </cols>
  <sheetData>
    <row r="1" spans="2:7" ht="28" x14ac:dyDescent="0.6">
      <c r="B1" s="7" t="s">
        <v>58</v>
      </c>
      <c r="D1"/>
    </row>
    <row r="2" spans="2:7" ht="23" x14ac:dyDescent="0.5">
      <c r="B2" s="8" t="s">
        <v>12</v>
      </c>
      <c r="D2"/>
    </row>
    <row r="3" spans="2:7" ht="15" thickBot="1" x14ac:dyDescent="0.4">
      <c r="B3" s="37" t="s">
        <v>71</v>
      </c>
      <c r="C3" s="38"/>
      <c r="D3" s="38"/>
      <c r="E3" s="13"/>
      <c r="F3" s="13"/>
      <c r="G3" s="13"/>
    </row>
    <row r="4" spans="2:7" ht="5.5" customHeight="1" thickBot="1" x14ac:dyDescent="0.4">
      <c r="B4" s="36"/>
      <c r="C4" s="13"/>
      <c r="D4" s="13"/>
      <c r="E4" s="13"/>
      <c r="F4" s="13"/>
      <c r="G4" s="13"/>
    </row>
    <row r="5" spans="2:7" ht="15.5" thickTop="1" thickBot="1" x14ac:dyDescent="0.4">
      <c r="B5" s="34" t="s">
        <v>5</v>
      </c>
      <c r="C5" s="34" t="s">
        <v>47</v>
      </c>
      <c r="D5" s="35" t="s">
        <v>66</v>
      </c>
      <c r="E5" s="14"/>
      <c r="F5" s="14"/>
      <c r="G5" s="15"/>
    </row>
    <row r="6" spans="2:7" x14ac:dyDescent="0.35">
      <c r="B6" s="11" t="s">
        <v>67</v>
      </c>
      <c r="C6" s="11"/>
      <c r="D6" s="12">
        <f>-VLOOKUP(B6,'Trial Balance'!A4:D16,4,FALSE)</f>
        <v>1225000</v>
      </c>
    </row>
    <row r="7" spans="2:7" x14ac:dyDescent="0.35">
      <c r="B7" s="11" t="s">
        <v>48</v>
      </c>
      <c r="C7" s="11"/>
      <c r="D7" s="12">
        <f>-VLOOKUP(B7,'Trial Balance'!A5:D17,4,FALSE)</f>
        <v>-490000</v>
      </c>
    </row>
    <row r="8" spans="2:7" ht="17" customHeight="1" x14ac:dyDescent="0.35">
      <c r="B8" s="31" t="s">
        <v>50</v>
      </c>
      <c r="C8" s="31"/>
      <c r="D8" s="32">
        <f>D6+D7</f>
        <v>735000</v>
      </c>
    </row>
    <row r="9" spans="2:7" ht="5" customHeight="1" x14ac:dyDescent="0.35">
      <c r="B9" s="17"/>
      <c r="C9" s="17"/>
      <c r="D9" s="18"/>
    </row>
    <row r="10" spans="2:7" ht="15.5" x14ac:dyDescent="0.35">
      <c r="B10" s="19" t="s">
        <v>51</v>
      </c>
      <c r="C10" s="20"/>
      <c r="D10" s="21"/>
    </row>
    <row r="11" spans="2:7" x14ac:dyDescent="0.35">
      <c r="B11" s="11" t="s">
        <v>32</v>
      </c>
      <c r="C11" s="12">
        <f>VLOOKUP(B11,'Trial Balance'!A9:D21,4,FALSE)</f>
        <v>45000</v>
      </c>
      <c r="D11" s="12"/>
    </row>
    <row r="12" spans="2:7" x14ac:dyDescent="0.35">
      <c r="B12" s="11" t="s">
        <v>38</v>
      </c>
      <c r="C12" s="12">
        <f>VLOOKUP(B12,'Trial Balance'!A10:D22,4,FALSE)</f>
        <v>35000</v>
      </c>
      <c r="D12" s="12"/>
    </row>
    <row r="13" spans="2:7" x14ac:dyDescent="0.35">
      <c r="B13" s="11" t="s">
        <v>39</v>
      </c>
      <c r="C13" s="12">
        <f>VLOOKUP(B13,'Trial Balance'!A11:D23,4,FALSE)</f>
        <v>110000</v>
      </c>
      <c r="D13" s="12"/>
    </row>
    <row r="14" spans="2:7" ht="15" thickBot="1" x14ac:dyDescent="0.4">
      <c r="B14" s="11" t="s">
        <v>33</v>
      </c>
      <c r="C14" s="22">
        <f>VLOOKUP('Income statement'!B14,'Trial Balance'!A4:D16,4,FALSE)</f>
        <v>70000</v>
      </c>
      <c r="D14" s="12">
        <f>SUM(C11+C12+C13+C14)</f>
        <v>260000</v>
      </c>
    </row>
    <row r="15" spans="2:7" ht="15" thickTop="1" x14ac:dyDescent="0.35">
      <c r="B15" s="23" t="s">
        <v>52</v>
      </c>
      <c r="C15" s="23"/>
      <c r="D15" s="24">
        <f>SUM(D8-D14)</f>
        <v>475000</v>
      </c>
    </row>
    <row r="16" spans="2:7" x14ac:dyDescent="0.35">
      <c r="B16" s="11" t="s">
        <v>53</v>
      </c>
      <c r="C16" s="11"/>
      <c r="D16" s="12">
        <f>D15*0.3</f>
        <v>142500</v>
      </c>
    </row>
    <row r="17" spans="2:4" x14ac:dyDescent="0.35">
      <c r="B17" s="28" t="s">
        <v>54</v>
      </c>
      <c r="C17" s="29" t="s">
        <v>0</v>
      </c>
      <c r="D17" s="30">
        <f>SUM(D15-D16)</f>
        <v>332500</v>
      </c>
    </row>
    <row r="18" spans="2:4" x14ac:dyDescent="0.35">
      <c r="B18" t="s">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3AEE7-2D69-40F5-BA20-A4AD1200C90C}">
  <sheetPr>
    <tabColor rgb="FF0070C0"/>
  </sheetPr>
  <dimension ref="B1:M32"/>
  <sheetViews>
    <sheetView showGridLines="0" zoomScale="123" workbookViewId="0">
      <selection activeCell="J28" sqref="J28"/>
    </sheetView>
  </sheetViews>
  <sheetFormatPr defaultRowHeight="14.5" x14ac:dyDescent="0.35"/>
  <cols>
    <col min="1" max="1" width="2.6328125" customWidth="1"/>
    <col min="2" max="2" width="44.90625" customWidth="1"/>
    <col min="3" max="3" width="20.54296875" style="3" customWidth="1"/>
    <col min="4" max="4" width="14.90625" style="3" customWidth="1"/>
    <col min="9" max="9" width="8.36328125" customWidth="1"/>
    <col min="10" max="10" width="7.54296875" customWidth="1"/>
    <col min="13" max="13" width="21.6328125" bestFit="1" customWidth="1"/>
  </cols>
  <sheetData>
    <row r="1" spans="2:13" ht="28" x14ac:dyDescent="0.6">
      <c r="B1" s="7" t="s">
        <v>58</v>
      </c>
      <c r="C1" s="12"/>
      <c r="D1" s="12"/>
      <c r="E1" s="11"/>
      <c r="F1" s="11"/>
    </row>
    <row r="2" spans="2:13" ht="23" x14ac:dyDescent="0.5">
      <c r="B2" s="8" t="s">
        <v>68</v>
      </c>
      <c r="C2" s="12"/>
      <c r="D2" s="12"/>
      <c r="E2" s="11"/>
      <c r="F2" s="11"/>
    </row>
    <row r="3" spans="2:13" ht="15" thickBot="1" x14ac:dyDescent="0.4">
      <c r="B3" s="42" t="s">
        <v>69</v>
      </c>
      <c r="C3" s="43"/>
      <c r="D3" s="43"/>
      <c r="E3" s="11"/>
      <c r="F3" s="11"/>
    </row>
    <row r="4" spans="2:13" ht="4" customHeight="1" x14ac:dyDescent="0.35">
      <c r="B4" s="44"/>
      <c r="C4" s="12"/>
      <c r="D4" s="12"/>
      <c r="E4" s="11"/>
      <c r="F4" s="11"/>
    </row>
    <row r="5" spans="2:13" ht="17.5" x14ac:dyDescent="0.35">
      <c r="B5" s="39" t="s">
        <v>1</v>
      </c>
      <c r="C5" s="30"/>
      <c r="D5" s="45" t="s">
        <v>70</v>
      </c>
      <c r="E5" s="11"/>
      <c r="F5" s="11"/>
    </row>
    <row r="6" spans="2:13" x14ac:dyDescent="0.35">
      <c r="B6" s="11" t="s">
        <v>72</v>
      </c>
      <c r="C6" s="12"/>
      <c r="D6" s="12"/>
      <c r="E6" s="11"/>
      <c r="F6" s="11"/>
    </row>
    <row r="7" spans="2:13" x14ac:dyDescent="0.35">
      <c r="B7" s="11" t="s">
        <v>34</v>
      </c>
      <c r="C7" s="12"/>
      <c r="D7" s="12">
        <f>VLOOKUP('Balance sheet'!B7,'Trial Balance'!A4:D18,4,FALSE)</f>
        <v>250000</v>
      </c>
      <c r="E7" s="11"/>
      <c r="F7" s="11"/>
    </row>
    <row r="8" spans="2:13" ht="9.5" customHeight="1" x14ac:dyDescent="0.35">
      <c r="B8" s="11"/>
      <c r="C8" s="12"/>
      <c r="D8" s="12"/>
      <c r="E8" s="11"/>
      <c r="F8" s="11"/>
    </row>
    <row r="9" spans="2:13" x14ac:dyDescent="0.35">
      <c r="B9" s="46" t="s">
        <v>73</v>
      </c>
      <c r="C9" s="47"/>
      <c r="D9" s="48">
        <f>D7</f>
        <v>250000</v>
      </c>
      <c r="E9" s="11"/>
      <c r="F9" s="11"/>
    </row>
    <row r="10" spans="2:13" ht="28.5" x14ac:dyDescent="0.65">
      <c r="B10" s="11" t="s">
        <v>74</v>
      </c>
      <c r="C10" s="12"/>
      <c r="D10" s="12"/>
      <c r="E10" s="11"/>
      <c r="F10" s="11"/>
      <c r="M10" s="26"/>
    </row>
    <row r="11" spans="2:13" x14ac:dyDescent="0.35">
      <c r="B11" s="11" t="s">
        <v>22</v>
      </c>
      <c r="C11" s="12">
        <f>VLOOKUP(B11,'Trial Balance'!A4:D19,4,)</f>
        <v>490000</v>
      </c>
      <c r="D11" s="12"/>
      <c r="E11" s="11"/>
      <c r="F11" s="11"/>
    </row>
    <row r="12" spans="2:13" x14ac:dyDescent="0.35">
      <c r="B12" s="11" t="s">
        <v>21</v>
      </c>
      <c r="C12" s="12">
        <f>VLOOKUP(B12,'Trial Balance'!A5:D20,4,)</f>
        <v>3925000</v>
      </c>
      <c r="D12" s="12"/>
      <c r="E12" s="11"/>
      <c r="F12" s="11"/>
    </row>
    <row r="13" spans="2:13" x14ac:dyDescent="0.35">
      <c r="B13" s="11" t="s">
        <v>25</v>
      </c>
      <c r="C13" s="12">
        <f>VLOOKUP(B13,'Trial Balance'!A6:D21,4,)</f>
        <v>760000</v>
      </c>
      <c r="D13" s="12"/>
      <c r="E13" s="11"/>
      <c r="F13" s="11"/>
    </row>
    <row r="14" spans="2:13" ht="15" thickBot="1" x14ac:dyDescent="0.4">
      <c r="B14" s="11" t="s">
        <v>29</v>
      </c>
      <c r="C14" s="49">
        <f>VLOOKUP('Balance sheet'!B14,'Trial Balance'!A11:D25,4,FALSE)</f>
        <v>800000</v>
      </c>
      <c r="D14" s="12">
        <f>SUM(C11,C12,C13,C14)</f>
        <v>5975000</v>
      </c>
      <c r="E14" s="11"/>
      <c r="F14" s="11"/>
    </row>
    <row r="15" spans="2:13" ht="15" thickTop="1" x14ac:dyDescent="0.35">
      <c r="B15" s="41" t="s">
        <v>75</v>
      </c>
      <c r="C15" s="50"/>
      <c r="D15" s="50">
        <f>D14</f>
        <v>5975000</v>
      </c>
      <c r="E15" s="11"/>
      <c r="F15" s="11"/>
    </row>
    <row r="16" spans="2:13" ht="14.5" customHeight="1" x14ac:dyDescent="0.35">
      <c r="B16" s="27" t="s">
        <v>76</v>
      </c>
      <c r="C16" s="51"/>
      <c r="D16" s="52">
        <f>SUM(D9+D15)</f>
        <v>6225000</v>
      </c>
      <c r="E16" s="53"/>
      <c r="F16" s="11"/>
    </row>
    <row r="17" spans="2:6" ht="10.5" customHeight="1" x14ac:dyDescent="0.35">
      <c r="B17" s="11"/>
      <c r="C17" s="12"/>
      <c r="D17" s="12"/>
      <c r="E17" s="11"/>
      <c r="F17" s="11"/>
    </row>
    <row r="18" spans="2:6" ht="15.5" x14ac:dyDescent="0.35">
      <c r="B18" s="40" t="s">
        <v>77</v>
      </c>
      <c r="C18" s="30"/>
      <c r="D18" s="30"/>
      <c r="E18" s="11"/>
      <c r="F18" s="11"/>
    </row>
    <row r="19" spans="2:6" x14ac:dyDescent="0.35">
      <c r="B19" s="11" t="s">
        <v>8</v>
      </c>
      <c r="C19" s="12" t="s">
        <v>78</v>
      </c>
      <c r="D19" s="12"/>
      <c r="E19" s="11"/>
      <c r="F19" s="11"/>
    </row>
    <row r="20" spans="2:6" ht="6" customHeight="1" x14ac:dyDescent="0.35">
      <c r="B20" s="11"/>
      <c r="C20" s="12"/>
      <c r="D20" s="12"/>
      <c r="E20" s="11"/>
      <c r="F20" s="11"/>
    </row>
    <row r="21" spans="2:6" x14ac:dyDescent="0.35">
      <c r="B21" s="11" t="s">
        <v>9</v>
      </c>
      <c r="C21" s="12"/>
      <c r="D21" s="12"/>
      <c r="E21" s="11"/>
      <c r="F21" s="11"/>
    </row>
    <row r="22" spans="2:6" x14ac:dyDescent="0.35">
      <c r="B22" s="11" t="s">
        <v>26</v>
      </c>
      <c r="C22" s="12">
        <f>-VLOOKUP(B22,'Trial Balance'!A4:D18,4,)</f>
        <v>750000</v>
      </c>
      <c r="D22" s="12"/>
      <c r="E22" s="11"/>
      <c r="F22" s="11"/>
    </row>
    <row r="23" spans="2:6" ht="14.5" customHeight="1" thickBot="1" x14ac:dyDescent="0.4">
      <c r="B23" s="11" t="s">
        <v>55</v>
      </c>
      <c r="C23" s="49">
        <f>-VLOOKUP(B23,'Trial Balance'!A5:D19,4,)</f>
        <v>142500</v>
      </c>
      <c r="D23" s="12">
        <f>SUM(C22+C23)</f>
        <v>892500</v>
      </c>
      <c r="E23" s="11"/>
      <c r="F23" s="11"/>
    </row>
    <row r="24" spans="2:6" ht="15" thickTop="1" x14ac:dyDescent="0.35">
      <c r="B24" s="41" t="s">
        <v>79</v>
      </c>
      <c r="C24" s="50"/>
      <c r="D24" s="54">
        <f>D23</f>
        <v>892500</v>
      </c>
      <c r="E24" s="11"/>
      <c r="F24" s="11"/>
    </row>
    <row r="25" spans="2:6" ht="9" customHeight="1" x14ac:dyDescent="0.35">
      <c r="B25" s="11"/>
      <c r="C25" s="12"/>
      <c r="D25" s="12"/>
      <c r="E25" s="11"/>
      <c r="F25" s="11"/>
    </row>
    <row r="26" spans="2:6" ht="15.5" x14ac:dyDescent="0.35">
      <c r="B26" s="55" t="s">
        <v>3</v>
      </c>
      <c r="C26" s="12"/>
      <c r="D26" s="12"/>
      <c r="E26" s="11"/>
      <c r="F26" s="11"/>
    </row>
    <row r="27" spans="2:6" x14ac:dyDescent="0.35">
      <c r="B27" s="11" t="s">
        <v>3</v>
      </c>
      <c r="C27" s="12">
        <f>-VLOOKUP(B27,'Trial Balance'!A4:D18,4,)</f>
        <v>5000000</v>
      </c>
      <c r="D27" s="12"/>
      <c r="E27" s="11"/>
      <c r="F27" s="11"/>
    </row>
    <row r="28" spans="2:6" ht="15" thickBot="1" x14ac:dyDescent="0.4">
      <c r="B28" s="11" t="s">
        <v>54</v>
      </c>
      <c r="C28" s="56">
        <f>'Income statement'!D17</f>
        <v>332500</v>
      </c>
      <c r="D28" s="12">
        <f>SUM(C27+C28)</f>
        <v>5332500</v>
      </c>
      <c r="E28" s="11"/>
      <c r="F28" s="11"/>
    </row>
    <row r="29" spans="2:6" ht="15" thickTop="1" x14ac:dyDescent="0.35">
      <c r="B29" s="46" t="s">
        <v>80</v>
      </c>
      <c r="C29" s="47"/>
      <c r="D29" s="47">
        <f>D28</f>
        <v>5332500</v>
      </c>
      <c r="E29" s="11"/>
      <c r="F29" s="11"/>
    </row>
    <row r="30" spans="2:6" ht="3.5" customHeight="1" x14ac:dyDescent="0.35">
      <c r="B30" s="46"/>
      <c r="C30" s="47"/>
      <c r="D30" s="47"/>
      <c r="E30" s="11"/>
      <c r="F30" s="11"/>
    </row>
    <row r="31" spans="2:6" ht="15.5" x14ac:dyDescent="0.35">
      <c r="B31" s="40" t="s">
        <v>81</v>
      </c>
      <c r="C31" s="30"/>
      <c r="D31" s="45">
        <f>SUM(D24+D29)</f>
        <v>6225000</v>
      </c>
      <c r="E31" s="11"/>
      <c r="F31" s="11"/>
    </row>
    <row r="32" spans="2:6" x14ac:dyDescent="0.35">
      <c r="B32" s="11"/>
      <c r="C32" s="12"/>
      <c r="D32" s="12"/>
      <c r="E32" s="11"/>
      <c r="F32" s="1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charts of account</vt:lpstr>
      <vt:lpstr>General Entries</vt:lpstr>
      <vt:lpstr>ledger</vt:lpstr>
      <vt:lpstr>Trial Balance</vt:lpstr>
      <vt:lpstr>Income statement</vt:lpstr>
      <vt:lpstr>Balance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saqib sahto</dc:creator>
  <cp:lastModifiedBy>saqib sahto</cp:lastModifiedBy>
  <dcterms:created xsi:type="dcterms:W3CDTF">2025-06-11T07:00:50Z</dcterms:created>
  <dcterms:modified xsi:type="dcterms:W3CDTF">2025-06-21T13:27:00Z</dcterms:modified>
</cp:coreProperties>
</file>