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40" yWindow="405" windowWidth="14805" windowHeight="7710" tabRatio="885" firstSheet="6" activeTab="8"/>
  </bookViews>
  <sheets>
    <sheet name="SCRUTINY NOTE" sheetId="11" r:id="rId1"/>
    <sheet name="bill form1-2" sheetId="13" r:id="rId2"/>
    <sheet name="bill form 3-4" sheetId="12" r:id="rId3"/>
    <sheet name="Mest cover sheet " sheetId="14" r:id="rId4"/>
    <sheet name="Review Notes" sheetId="15" r:id="rId5"/>
    <sheet name="Measurment" sheetId="4" r:id="rId6"/>
    <sheet name="Cozymeasurement" sheetId="35" r:id="rId7"/>
    <sheet name="Abstract of Qty " sheetId="36" r:id="rId8"/>
    <sheet name="Abstract" sheetId="9" r:id="rId9"/>
    <sheet name="recovery (2)" sheetId="10" r:id="rId10"/>
    <sheet name="TESTCHECK" sheetId="16" r:id="rId11"/>
    <sheet name="cement (2)" sheetId="39" r:id="rId12"/>
    <sheet name="steel " sheetId="38" r:id="rId13"/>
    <sheet name="Mand (2)" sheetId="40" r:id="rId14"/>
    <sheet name="SIS-I (2)" sheetId="41" r:id="rId15"/>
    <sheet name="part rate" sheetId="25" r:id="rId16"/>
    <sheet name="securedadv" sheetId="31" r:id="rId17"/>
    <sheet name="Sheet1" sheetId="37" r:id="rId18"/>
  </sheets>
  <externalReferences>
    <externalReference r:id="rId19"/>
    <externalReference r:id="rId20"/>
    <externalReference r:id="rId21"/>
  </externalReferences>
  <definedNames>
    <definedName name="_xlnm.Print_Area" localSheetId="8">Abstract!$A$1:$I$375</definedName>
    <definedName name="_xlnm.Print_Area" localSheetId="7">'Abstract of Qty '!$A$1:$D$179</definedName>
    <definedName name="_xlnm.Print_Area" localSheetId="1">'bill form1-2'!$A$1:$K$60</definedName>
    <definedName name="_xlnm.Print_Area" localSheetId="11">'cement (2)'!$A$1:$H$25</definedName>
    <definedName name="_xlnm.Print_Area" localSheetId="5">Measurment!$A$1:$J$1094</definedName>
    <definedName name="_xlnm.Print_Area" localSheetId="3">'Mest cover sheet '!$A$1:$I$35</definedName>
    <definedName name="_xlnm.Print_Area" localSheetId="0">'SCRUTINY NOTE'!$A$1:$F$58</definedName>
    <definedName name="_xlnm.Print_Area" localSheetId="16">securedadv!$A$1:$J$26</definedName>
    <definedName name="_xlnm.Print_Titles" localSheetId="8">Abstract!$9:$11</definedName>
    <definedName name="_xlnm.Print_Titles" localSheetId="7">'Abstract of Qty '!$10:$12</definedName>
    <definedName name="_xlnm.Print_Titles" localSheetId="15">'part rate'!$8:$8</definedName>
    <definedName name="_xlnm.Print_Titles" localSheetId="14">'SIS-I (2)'!$8:$9</definedName>
  </definedNames>
  <calcPr calcId="152511"/>
</workbook>
</file>

<file path=xl/calcChain.xml><?xml version="1.0" encoding="utf-8"?>
<calcChain xmlns="http://schemas.openxmlformats.org/spreadsheetml/2006/main">
  <c r="G17" i="41" l="1"/>
  <c r="M17" i="41"/>
  <c r="M11" i="41"/>
  <c r="M12" i="41"/>
  <c r="M14" i="41"/>
  <c r="M15" i="41"/>
  <c r="M19" i="41"/>
  <c r="G19" i="41"/>
  <c r="G14" i="41"/>
  <c r="A4" i="41"/>
  <c r="A3" i="41"/>
  <c r="A2" i="41"/>
  <c r="K11" i="41"/>
  <c r="G11" i="41"/>
  <c r="F18" i="16" l="1"/>
  <c r="E18" i="16"/>
  <c r="H25" i="41" l="1"/>
  <c r="N6" i="41"/>
  <c r="N7" i="41" s="1"/>
  <c r="L20" i="39"/>
  <c r="L17" i="39"/>
  <c r="L21" i="39" s="1"/>
  <c r="D37" i="25"/>
  <c r="E37" i="25" s="1"/>
  <c r="D36" i="25"/>
  <c r="E36" i="25" s="1"/>
  <c r="D32" i="25" l="1"/>
  <c r="E32" i="25" s="1"/>
  <c r="C32" i="25"/>
  <c r="D31" i="25"/>
  <c r="E31" i="25" s="1"/>
  <c r="C31" i="25"/>
  <c r="D30" i="25"/>
  <c r="E30" i="25" s="1"/>
  <c r="C30" i="25"/>
  <c r="D29" i="25"/>
  <c r="E29" i="25" s="1"/>
  <c r="C29" i="25"/>
  <c r="D28" i="25"/>
  <c r="E28" i="25" s="1"/>
  <c r="C28" i="25"/>
  <c r="D27" i="25"/>
  <c r="E27" i="25" s="1"/>
  <c r="C27" i="25"/>
  <c r="D26" i="25"/>
  <c r="E26" i="25" s="1"/>
  <c r="C26" i="25"/>
  <c r="D25" i="25"/>
  <c r="E25" i="25" s="1"/>
  <c r="C25" i="25"/>
  <c r="D24" i="25"/>
  <c r="E24" i="25" s="1"/>
  <c r="C24" i="25"/>
  <c r="D23" i="25"/>
  <c r="E23" i="25" s="1"/>
  <c r="C23" i="25"/>
  <c r="D22" i="25"/>
  <c r="E22" i="25" s="1"/>
  <c r="C22" i="25"/>
  <c r="D21" i="25"/>
  <c r="E21" i="25" s="1"/>
  <c r="C21" i="25"/>
  <c r="D20" i="25"/>
  <c r="E20" i="25" s="1"/>
  <c r="C20" i="25"/>
  <c r="D19" i="25"/>
  <c r="E19" i="25" s="1"/>
  <c r="C19" i="25"/>
  <c r="D18" i="25"/>
  <c r="E18" i="25" s="1"/>
  <c r="C18" i="25"/>
  <c r="F15" i="40"/>
  <c r="E13" i="40"/>
  <c r="E12" i="40"/>
  <c r="E11" i="40"/>
  <c r="E10" i="40"/>
  <c r="D9" i="40"/>
  <c r="E8" i="40"/>
  <c r="C15" i="39"/>
  <c r="H15" i="39" s="1"/>
  <c r="C8" i="39"/>
  <c r="H8" i="39" s="1"/>
  <c r="D18" i="39"/>
  <c r="H17" i="39"/>
  <c r="H16" i="39"/>
  <c r="I11" i="38"/>
  <c r="H12" i="38"/>
  <c r="G12" i="38"/>
  <c r="F12" i="38"/>
  <c r="E12" i="38"/>
  <c r="D12" i="38"/>
  <c r="I9" i="38"/>
  <c r="H13" i="38" l="1"/>
  <c r="H14" i="38"/>
  <c r="I12" i="38"/>
  <c r="D13" i="38"/>
  <c r="D14" i="38" s="1"/>
  <c r="E13" i="38"/>
  <c r="E14" i="38"/>
  <c r="F13" i="38"/>
  <c r="F14" i="38"/>
  <c r="G13" i="38"/>
  <c r="G14" i="38"/>
  <c r="C12" i="38"/>
  <c r="D15" i="38" l="1"/>
  <c r="D16" i="38" s="1"/>
  <c r="D18" i="38" s="1"/>
  <c r="G15" i="38"/>
  <c r="G16" i="38" s="1"/>
  <c r="G18" i="38" s="1"/>
  <c r="I13" i="38"/>
  <c r="I14" i="38" s="1"/>
  <c r="H15" i="38"/>
  <c r="H16" i="38"/>
  <c r="H18" i="38" s="1"/>
  <c r="F15" i="38"/>
  <c r="F16" i="38" s="1"/>
  <c r="F18" i="38" s="1"/>
  <c r="E15" i="38"/>
  <c r="E16" i="38" s="1"/>
  <c r="E18" i="38" s="1"/>
  <c r="C13" i="38"/>
  <c r="C14" i="38"/>
  <c r="C15" i="38" l="1"/>
  <c r="C16" i="38"/>
  <c r="C18" i="38" s="1"/>
  <c r="I15" i="38"/>
  <c r="I16" i="38" s="1"/>
  <c r="I18" i="38" s="1"/>
  <c r="H16" i="31" l="1"/>
  <c r="B6" i="16"/>
  <c r="B5" i="16"/>
  <c r="A63" i="35"/>
  <c r="A62" i="35"/>
  <c r="A61" i="35"/>
  <c r="D371" i="9"/>
  <c r="A79" i="35"/>
  <c r="A78" i="35"/>
  <c r="A77" i="35"/>
  <c r="C78" i="36"/>
  <c r="C79" i="36"/>
  <c r="B77" i="36"/>
  <c r="B76" i="36"/>
  <c r="B178" i="9" s="1"/>
  <c r="A77" i="36"/>
  <c r="A76" i="36"/>
  <c r="H162" i="4" l="1"/>
  <c r="H346" i="4"/>
  <c r="H47" i="4"/>
  <c r="H1081" i="4"/>
  <c r="H1080" i="4"/>
  <c r="L88" i="35"/>
  <c r="M88" i="35"/>
  <c r="N88" i="35"/>
  <c r="O88" i="35"/>
  <c r="L89" i="35"/>
  <c r="M89" i="35"/>
  <c r="N89" i="35"/>
  <c r="O89" i="35"/>
  <c r="L90" i="35"/>
  <c r="M90" i="35"/>
  <c r="N90" i="35"/>
  <c r="O90" i="35"/>
  <c r="L91" i="35"/>
  <c r="M91" i="35"/>
  <c r="N91" i="35"/>
  <c r="O91" i="35"/>
  <c r="L92" i="35"/>
  <c r="M92" i="35"/>
  <c r="N92" i="35"/>
  <c r="O92" i="35"/>
  <c r="L93" i="35"/>
  <c r="M93" i="35"/>
  <c r="N93" i="35"/>
  <c r="O93" i="35"/>
  <c r="L94" i="35"/>
  <c r="M94" i="35"/>
  <c r="N94" i="35"/>
  <c r="O94" i="35"/>
  <c r="L95" i="35"/>
  <c r="M95" i="35"/>
  <c r="N95" i="35"/>
  <c r="O95" i="35"/>
  <c r="L96" i="35"/>
  <c r="M96" i="35"/>
  <c r="N96" i="35"/>
  <c r="O96" i="35"/>
  <c r="L97" i="35"/>
  <c r="M97" i="35"/>
  <c r="N97" i="35"/>
  <c r="O97" i="35"/>
  <c r="L98" i="35"/>
  <c r="M98" i="35"/>
  <c r="N98" i="35"/>
  <c r="O98" i="35"/>
  <c r="L99" i="35"/>
  <c r="M99" i="35"/>
  <c r="N99" i="35"/>
  <c r="O99" i="35"/>
  <c r="L100" i="35"/>
  <c r="M100" i="35"/>
  <c r="N100" i="35"/>
  <c r="O100" i="35"/>
  <c r="L101" i="35"/>
  <c r="M101" i="35"/>
  <c r="N101" i="35"/>
  <c r="O101" i="35"/>
  <c r="L102" i="35"/>
  <c r="M102" i="35"/>
  <c r="N102" i="35"/>
  <c r="O102" i="35"/>
  <c r="L103" i="35"/>
  <c r="M103" i="35"/>
  <c r="N103" i="35"/>
  <c r="O103" i="35"/>
  <c r="L104" i="35"/>
  <c r="M104" i="35"/>
  <c r="N104" i="35"/>
  <c r="O104" i="35"/>
  <c r="L105" i="35"/>
  <c r="M105" i="35"/>
  <c r="N105" i="35"/>
  <c r="O105" i="35"/>
  <c r="L106" i="35"/>
  <c r="M106" i="35"/>
  <c r="N106" i="35"/>
  <c r="O106" i="35"/>
  <c r="L107" i="35"/>
  <c r="M107" i="35"/>
  <c r="N107" i="35"/>
  <c r="O107" i="35"/>
  <c r="L108" i="35"/>
  <c r="M108" i="35"/>
  <c r="N108" i="35"/>
  <c r="O108" i="35"/>
  <c r="N87" i="35"/>
  <c r="M87" i="35"/>
  <c r="M109" i="35" s="1"/>
  <c r="L87" i="35"/>
  <c r="L109" i="35" s="1"/>
  <c r="L111" i="35" s="1"/>
  <c r="J88" i="35"/>
  <c r="K88" i="35"/>
  <c r="J89" i="35"/>
  <c r="K89" i="35"/>
  <c r="J90" i="35"/>
  <c r="K90" i="35"/>
  <c r="J91" i="35"/>
  <c r="K91" i="35"/>
  <c r="J92" i="35"/>
  <c r="K92" i="35"/>
  <c r="J93" i="35"/>
  <c r="K93" i="35"/>
  <c r="J94" i="35"/>
  <c r="K94" i="35"/>
  <c r="J95" i="35"/>
  <c r="K95" i="35"/>
  <c r="J96" i="35"/>
  <c r="K96" i="35"/>
  <c r="J97" i="35"/>
  <c r="K97" i="35"/>
  <c r="J98" i="35"/>
  <c r="K98" i="35"/>
  <c r="J99" i="35"/>
  <c r="K99" i="35"/>
  <c r="J100" i="35"/>
  <c r="K100" i="35"/>
  <c r="J101" i="35"/>
  <c r="K101" i="35"/>
  <c r="J102" i="35"/>
  <c r="K102" i="35"/>
  <c r="J103" i="35"/>
  <c r="K103" i="35"/>
  <c r="J104" i="35"/>
  <c r="K104" i="35"/>
  <c r="J105" i="35"/>
  <c r="K105" i="35"/>
  <c r="J106" i="35"/>
  <c r="K106" i="35"/>
  <c r="J107" i="35"/>
  <c r="K107" i="35"/>
  <c r="J108" i="35"/>
  <c r="K108" i="35"/>
  <c r="K87" i="35"/>
  <c r="J87" i="35"/>
  <c r="J109" i="35" s="1"/>
  <c r="J111" i="35" s="1"/>
  <c r="O87" i="35"/>
  <c r="O109" i="35" s="1"/>
  <c r="O111" i="35" s="1"/>
  <c r="H1048" i="4"/>
  <c r="N109" i="35" l="1"/>
  <c r="K109" i="35"/>
  <c r="K111" i="35" s="1"/>
  <c r="H14" i="4"/>
  <c r="H316" i="9" l="1"/>
  <c r="H317" i="9" s="1"/>
  <c r="H325" i="9" s="1"/>
  <c r="H30" i="9"/>
  <c r="H31" i="9" s="1"/>
  <c r="H46" i="9" s="1"/>
  <c r="H47" i="9" s="1"/>
  <c r="H62" i="9" s="1"/>
  <c r="H63" i="9" s="1"/>
  <c r="H99" i="9" s="1"/>
  <c r="H100" i="9" s="1"/>
  <c r="H133" i="9" s="1"/>
  <c r="H134" i="9" s="1"/>
  <c r="H153" i="9" s="1"/>
  <c r="H154" i="9" s="1"/>
  <c r="H175" i="9" s="1"/>
  <c r="H176" i="9" s="1"/>
  <c r="H189" i="9" s="1"/>
  <c r="H190" i="9" s="1"/>
  <c r="H214" i="9" s="1"/>
  <c r="H215" i="9" s="1"/>
  <c r="H247" i="9" s="1"/>
  <c r="H248" i="9" s="1"/>
  <c r="H272" i="9" s="1"/>
  <c r="H273" i="9" s="1"/>
  <c r="H283" i="9" s="1"/>
  <c r="A171" i="36"/>
  <c r="A318" i="9" s="1"/>
  <c r="A36" i="25" s="1"/>
  <c r="C177" i="36"/>
  <c r="C178" i="36" s="1"/>
  <c r="E323" i="9" s="1"/>
  <c r="B176" i="36"/>
  <c r="B322" i="9" s="1"/>
  <c r="B37" i="25" s="1"/>
  <c r="A176" i="36"/>
  <c r="A322" i="9" s="1"/>
  <c r="A37" i="25" s="1"/>
  <c r="B72" i="36"/>
  <c r="B71" i="36"/>
  <c r="B164" i="9" s="1"/>
  <c r="A72" i="36"/>
  <c r="A71" i="36"/>
  <c r="B167" i="36"/>
  <c r="A167" i="36"/>
  <c r="B67" i="36"/>
  <c r="B157" i="9" s="1"/>
  <c r="B66" i="36"/>
  <c r="B156" i="9" s="1"/>
  <c r="A67" i="36"/>
  <c r="A66" i="36"/>
  <c r="B52" i="36"/>
  <c r="B51" i="36"/>
  <c r="A52" i="36"/>
  <c r="A51" i="36"/>
  <c r="H1079" i="4"/>
  <c r="H1078" i="4"/>
  <c r="H1077" i="4"/>
  <c r="H1076" i="4"/>
  <c r="H1075" i="4"/>
  <c r="H1074" i="4"/>
  <c r="H1073" i="4"/>
  <c r="H1072" i="4"/>
  <c r="H1071" i="4"/>
  <c r="B165" i="9" l="1"/>
  <c r="B179" i="9"/>
  <c r="H1083" i="4"/>
  <c r="C73" i="36"/>
  <c r="C74" i="36" s="1"/>
  <c r="H1047" i="4"/>
  <c r="H1046" i="4"/>
  <c r="H1050" i="4" s="1"/>
  <c r="I304" i="4"/>
  <c r="C53" i="36" s="1"/>
  <c r="C54" i="36" s="1"/>
  <c r="H302" i="4"/>
  <c r="H301" i="4"/>
  <c r="H300" i="4"/>
  <c r="H299" i="4"/>
  <c r="H298" i="4"/>
  <c r="H297" i="4"/>
  <c r="H296" i="4"/>
  <c r="H348" i="4"/>
  <c r="H389" i="4"/>
  <c r="H390" i="4"/>
  <c r="H391" i="4"/>
  <c r="H392" i="4"/>
  <c r="H393" i="4"/>
  <c r="H394" i="4"/>
  <c r="H395" i="4"/>
  <c r="H396" i="4"/>
  <c r="H997" i="4"/>
  <c r="H996" i="4"/>
  <c r="H995" i="4"/>
  <c r="H994" i="4"/>
  <c r="H993" i="4"/>
  <c r="H992" i="4"/>
  <c r="H991" i="4"/>
  <c r="H990" i="4"/>
  <c r="H989" i="4"/>
  <c r="H988" i="4"/>
  <c r="I1030" i="4"/>
  <c r="C168" i="36" s="1"/>
  <c r="C169" i="36" s="1"/>
  <c r="H1026" i="4"/>
  <c r="H1025" i="4"/>
  <c r="H1024" i="4"/>
  <c r="H1023" i="4"/>
  <c r="H1022" i="4"/>
  <c r="H1021" i="4"/>
  <c r="H1020" i="4"/>
  <c r="H1019" i="4"/>
  <c r="H1018" i="4"/>
  <c r="H1017" i="4"/>
  <c r="H979" i="4"/>
  <c r="H980" i="4"/>
  <c r="H981" i="4"/>
  <c r="H982" i="4"/>
  <c r="H983" i="4"/>
  <c r="H984" i="4"/>
  <c r="H985" i="4"/>
  <c r="H986" i="4"/>
  <c r="H987" i="4"/>
  <c r="I1001" i="4"/>
  <c r="C68" i="36" s="1"/>
  <c r="C69" i="36" s="1"/>
  <c r="H978" i="4"/>
  <c r="J13" i="35"/>
  <c r="J54" i="35" s="1"/>
  <c r="J14" i="35"/>
  <c r="K14" i="35"/>
  <c r="L14" i="35"/>
  <c r="M14" i="35"/>
  <c r="N14" i="35"/>
  <c r="O14" i="35"/>
  <c r="J15" i="35"/>
  <c r="K15" i="35"/>
  <c r="L15" i="35"/>
  <c r="M15" i="35"/>
  <c r="N15" i="35"/>
  <c r="O15" i="35"/>
  <c r="J16" i="35"/>
  <c r="K16" i="35"/>
  <c r="L16" i="35"/>
  <c r="M16" i="35"/>
  <c r="N16" i="35"/>
  <c r="O16" i="35"/>
  <c r="J17" i="35"/>
  <c r="K17" i="35"/>
  <c r="L17" i="35"/>
  <c r="M17" i="35"/>
  <c r="N17" i="35"/>
  <c r="O17" i="35"/>
  <c r="J18" i="35"/>
  <c r="K18" i="35"/>
  <c r="L18" i="35"/>
  <c r="M18" i="35"/>
  <c r="N18" i="35"/>
  <c r="O18" i="35"/>
  <c r="J19" i="35"/>
  <c r="K19" i="35"/>
  <c r="L19" i="35"/>
  <c r="M19" i="35"/>
  <c r="N19" i="35"/>
  <c r="O19" i="35"/>
  <c r="J20" i="35"/>
  <c r="K20" i="35"/>
  <c r="L20" i="35"/>
  <c r="M20" i="35"/>
  <c r="N20" i="35"/>
  <c r="O20" i="35"/>
  <c r="J21" i="35"/>
  <c r="K21" i="35"/>
  <c r="L21" i="35"/>
  <c r="M21" i="35"/>
  <c r="N21" i="35"/>
  <c r="O21" i="35"/>
  <c r="J22" i="35"/>
  <c r="K22" i="35"/>
  <c r="L22" i="35"/>
  <c r="M22" i="35"/>
  <c r="N22" i="35"/>
  <c r="O22" i="35"/>
  <c r="J23" i="35"/>
  <c r="K23" i="35"/>
  <c r="L23" i="35"/>
  <c r="M23" i="35"/>
  <c r="N23" i="35"/>
  <c r="O23" i="35"/>
  <c r="J24" i="35"/>
  <c r="K24" i="35"/>
  <c r="L24" i="35"/>
  <c r="M24" i="35"/>
  <c r="N24" i="35"/>
  <c r="O24" i="35"/>
  <c r="J25" i="35"/>
  <c r="K25" i="35"/>
  <c r="L25" i="35"/>
  <c r="M25" i="35"/>
  <c r="N25" i="35"/>
  <c r="O25" i="35"/>
  <c r="J26" i="35"/>
  <c r="K26" i="35"/>
  <c r="L26" i="35"/>
  <c r="M26" i="35"/>
  <c r="N26" i="35"/>
  <c r="O26" i="35"/>
  <c r="J27" i="35"/>
  <c r="K27" i="35"/>
  <c r="L27" i="35"/>
  <c r="M27" i="35"/>
  <c r="N27" i="35"/>
  <c r="O27" i="35"/>
  <c r="J28" i="35"/>
  <c r="K28" i="35"/>
  <c r="L28" i="35"/>
  <c r="M28" i="35"/>
  <c r="N28" i="35"/>
  <c r="O28" i="35"/>
  <c r="J29" i="35"/>
  <c r="K29" i="35"/>
  <c r="L29" i="35"/>
  <c r="M29" i="35"/>
  <c r="N29" i="35"/>
  <c r="O29" i="35"/>
  <c r="J30" i="35"/>
  <c r="K30" i="35"/>
  <c r="L30" i="35"/>
  <c r="M30" i="35"/>
  <c r="N30" i="35"/>
  <c r="O30" i="35"/>
  <c r="J31" i="35"/>
  <c r="K31" i="35"/>
  <c r="L31" i="35"/>
  <c r="M31" i="35"/>
  <c r="N31" i="35"/>
  <c r="O31" i="35"/>
  <c r="J32" i="35"/>
  <c r="K32" i="35"/>
  <c r="L32" i="35"/>
  <c r="M32" i="35"/>
  <c r="N32" i="35"/>
  <c r="O32" i="35"/>
  <c r="J33" i="35"/>
  <c r="K33" i="35"/>
  <c r="L33" i="35"/>
  <c r="M33" i="35"/>
  <c r="N33" i="35"/>
  <c r="O33" i="35"/>
  <c r="J34" i="35"/>
  <c r="K34" i="35"/>
  <c r="L34" i="35"/>
  <c r="M34" i="35"/>
  <c r="N34" i="35"/>
  <c r="O34" i="35"/>
  <c r="J35" i="35"/>
  <c r="K35" i="35"/>
  <c r="L35" i="35"/>
  <c r="M35" i="35"/>
  <c r="N35" i="35"/>
  <c r="O35" i="35"/>
  <c r="J36" i="35"/>
  <c r="K36" i="35"/>
  <c r="L36" i="35"/>
  <c r="M36" i="35"/>
  <c r="N36" i="35"/>
  <c r="O36" i="35"/>
  <c r="J37" i="35"/>
  <c r="K37" i="35"/>
  <c r="L37" i="35"/>
  <c r="M37" i="35"/>
  <c r="N37" i="35"/>
  <c r="O37" i="35"/>
  <c r="J38" i="35"/>
  <c r="K38" i="35"/>
  <c r="L38" i="35"/>
  <c r="M38" i="35"/>
  <c r="N38" i="35"/>
  <c r="O38" i="35"/>
  <c r="J39" i="35"/>
  <c r="K39" i="35"/>
  <c r="L39" i="35"/>
  <c r="M39" i="35"/>
  <c r="N39" i="35"/>
  <c r="O39" i="35"/>
  <c r="J40" i="35"/>
  <c r="K40" i="35"/>
  <c r="L40" i="35"/>
  <c r="M40" i="35"/>
  <c r="N40" i="35"/>
  <c r="O40" i="35"/>
  <c r="J41" i="35"/>
  <c r="K41" i="35"/>
  <c r="L41" i="35"/>
  <c r="M41" i="35"/>
  <c r="N41" i="35"/>
  <c r="O41" i="35"/>
  <c r="J42" i="35"/>
  <c r="K42" i="35"/>
  <c r="L42" i="35"/>
  <c r="M42" i="35"/>
  <c r="N42" i="35"/>
  <c r="O42" i="35"/>
  <c r="J43" i="35"/>
  <c r="K43" i="35"/>
  <c r="L43" i="35"/>
  <c r="M43" i="35"/>
  <c r="N43" i="35"/>
  <c r="O43" i="35"/>
  <c r="J44" i="35"/>
  <c r="K44" i="35"/>
  <c r="L44" i="35"/>
  <c r="M44" i="35"/>
  <c r="N44" i="35"/>
  <c r="O44" i="35"/>
  <c r="J45" i="35"/>
  <c r="K45" i="35"/>
  <c r="L45" i="35"/>
  <c r="M45" i="35"/>
  <c r="N45" i="35"/>
  <c r="O45" i="35"/>
  <c r="J46" i="35"/>
  <c r="K46" i="35"/>
  <c r="L46" i="35"/>
  <c r="M46" i="35"/>
  <c r="N46" i="35"/>
  <c r="O46" i="35"/>
  <c r="J47" i="35"/>
  <c r="K47" i="35"/>
  <c r="L47" i="35"/>
  <c r="M47" i="35"/>
  <c r="N47" i="35"/>
  <c r="O47" i="35"/>
  <c r="J48" i="35"/>
  <c r="K48" i="35"/>
  <c r="L48" i="35"/>
  <c r="M48" i="35"/>
  <c r="N48" i="35"/>
  <c r="O48" i="35"/>
  <c r="J49" i="35"/>
  <c r="K49" i="35"/>
  <c r="L49" i="35"/>
  <c r="M49" i="35"/>
  <c r="N49" i="35"/>
  <c r="O49" i="35"/>
  <c r="J50" i="35"/>
  <c r="K50" i="35"/>
  <c r="L50" i="35"/>
  <c r="M50" i="35"/>
  <c r="N50" i="35"/>
  <c r="O50" i="35"/>
  <c r="J51" i="35"/>
  <c r="K51" i="35"/>
  <c r="L51" i="35"/>
  <c r="M51" i="35"/>
  <c r="N51" i="35"/>
  <c r="O51" i="35"/>
  <c r="J52" i="35"/>
  <c r="K52" i="35"/>
  <c r="L52" i="35"/>
  <c r="M52" i="35"/>
  <c r="N52" i="35"/>
  <c r="O52" i="35"/>
  <c r="J53" i="35"/>
  <c r="K53" i="35"/>
  <c r="L53" i="35"/>
  <c r="M53" i="35"/>
  <c r="N53" i="35"/>
  <c r="O53" i="35"/>
  <c r="O13" i="35"/>
  <c r="N13" i="35"/>
  <c r="N54" i="35" s="1"/>
  <c r="M13" i="35"/>
  <c r="L13" i="35"/>
  <c r="L54" i="35" s="1"/>
  <c r="K13" i="35"/>
  <c r="A5" i="35"/>
  <c r="A4" i="35"/>
  <c r="A3" i="35"/>
  <c r="M54" i="35" l="1"/>
  <c r="H1053" i="4"/>
  <c r="H1056" i="4" s="1"/>
  <c r="D73" i="36" s="1"/>
  <c r="D74" i="36" s="1"/>
  <c r="D167" i="9" s="1"/>
  <c r="K54" i="35"/>
  <c r="O54" i="35"/>
  <c r="H304" i="4"/>
  <c r="D53" i="36" s="1"/>
  <c r="D54" i="36" s="1"/>
  <c r="D123" i="9" s="1"/>
  <c r="H998" i="4"/>
  <c r="H1001" i="4" s="1"/>
  <c r="D68" i="36" s="1"/>
  <c r="D69" i="36" s="1"/>
  <c r="D159" i="9" s="1"/>
  <c r="D160" i="9" s="1"/>
  <c r="G160" i="9" s="1"/>
  <c r="H1027" i="4"/>
  <c r="H1030" i="4" s="1"/>
  <c r="D168" i="36" s="1"/>
  <c r="D169" i="36" s="1"/>
  <c r="D312" i="9" s="1"/>
  <c r="D313" i="9" s="1"/>
  <c r="D168" i="9" l="1"/>
  <c r="G168" i="9" s="1"/>
  <c r="G123" i="9"/>
  <c r="I123" i="9" s="1"/>
  <c r="C12" i="39"/>
  <c r="H12" i="39" s="1"/>
  <c r="G313" i="9"/>
  <c r="C18" i="39"/>
  <c r="H18" i="39" s="1"/>
  <c r="B90" i="36"/>
  <c r="B197" i="9" s="1"/>
  <c r="B20" i="25" s="1"/>
  <c r="A90" i="36"/>
  <c r="A197" i="9" s="1"/>
  <c r="A20" i="25" s="1"/>
  <c r="B86" i="36"/>
  <c r="B193" i="9" s="1"/>
  <c r="B19" i="25" s="1"/>
  <c r="B85" i="36"/>
  <c r="B192" i="9" s="1"/>
  <c r="A86" i="36"/>
  <c r="A193" i="9" s="1"/>
  <c r="A19" i="25" s="1"/>
  <c r="A85" i="36"/>
  <c r="A192" i="9" s="1"/>
  <c r="B81" i="36"/>
  <c r="B186" i="9" s="1"/>
  <c r="A81" i="36"/>
  <c r="A186" i="9" s="1"/>
  <c r="A18" i="25" s="1"/>
  <c r="B20" i="36"/>
  <c r="B19" i="36"/>
  <c r="A20" i="36"/>
  <c r="A19" i="36"/>
  <c r="B15" i="36"/>
  <c r="B14" i="36"/>
  <c r="A15" i="36"/>
  <c r="A14" i="36"/>
  <c r="B103" i="36"/>
  <c r="B210" i="9" s="1"/>
  <c r="C17" i="41" s="1"/>
  <c r="A103" i="36"/>
  <c r="A210" i="9" s="1"/>
  <c r="B99" i="36"/>
  <c r="B206" i="9" s="1"/>
  <c r="C14" i="41" s="1"/>
  <c r="A99" i="36"/>
  <c r="A206" i="9" s="1"/>
  <c r="B95" i="36"/>
  <c r="B202" i="9" s="1"/>
  <c r="A95" i="36"/>
  <c r="A202" i="9" s="1"/>
  <c r="B11" i="41" s="1"/>
  <c r="B94" i="36"/>
  <c r="B201" i="9" s="1"/>
  <c r="C10" i="41" s="1"/>
  <c r="A94" i="36"/>
  <c r="A201" i="9" s="1"/>
  <c r="A21" i="25" s="1"/>
  <c r="B38" i="36"/>
  <c r="A38" i="36"/>
  <c r="B34" i="36"/>
  <c r="A34" i="36"/>
  <c r="B163" i="36"/>
  <c r="B162" i="36"/>
  <c r="A162" i="36"/>
  <c r="B42" i="36"/>
  <c r="B33" i="36"/>
  <c r="A42" i="36"/>
  <c r="A33" i="36"/>
  <c r="B29" i="36"/>
  <c r="A29" i="36"/>
  <c r="B25" i="36"/>
  <c r="B24" i="36"/>
  <c r="A25" i="36"/>
  <c r="A24" i="36"/>
  <c r="B62" i="36"/>
  <c r="B61" i="36"/>
  <c r="A62" i="36"/>
  <c r="A61" i="36"/>
  <c r="B57" i="36"/>
  <c r="B56" i="36"/>
  <c r="A57" i="36"/>
  <c r="A56" i="36"/>
  <c r="B116" i="36"/>
  <c r="B225" i="9" s="1"/>
  <c r="B115" i="36"/>
  <c r="B224" i="9" s="1"/>
  <c r="B114" i="36"/>
  <c r="B223" i="9" s="1"/>
  <c r="A116" i="36"/>
  <c r="A225" i="9" s="1"/>
  <c r="A115" i="36"/>
  <c r="A224" i="9" s="1"/>
  <c r="A114" i="36"/>
  <c r="A223" i="9" s="1"/>
  <c r="B133" i="36"/>
  <c r="B243" i="9" s="1"/>
  <c r="B132" i="36"/>
  <c r="B242" i="9" s="1"/>
  <c r="A133" i="36"/>
  <c r="A243" i="9" s="1"/>
  <c r="A132" i="36"/>
  <c r="A242" i="9" s="1"/>
  <c r="B122" i="36"/>
  <c r="B231" i="9" s="1"/>
  <c r="B121" i="36"/>
  <c r="B230" i="9" s="1"/>
  <c r="B120" i="36"/>
  <c r="B229" i="9" s="1"/>
  <c r="A122" i="36"/>
  <c r="A231" i="9" s="1"/>
  <c r="A121" i="36"/>
  <c r="A230" i="9" s="1"/>
  <c r="A120" i="36"/>
  <c r="A229" i="9" s="1"/>
  <c r="B128" i="36"/>
  <c r="B237" i="9" s="1"/>
  <c r="B127" i="36"/>
  <c r="B236" i="9" s="1"/>
  <c r="B126" i="36"/>
  <c r="B235" i="9" s="1"/>
  <c r="A128" i="36"/>
  <c r="A237" i="9" s="1"/>
  <c r="A127" i="36"/>
  <c r="A236" i="9" s="1"/>
  <c r="A126" i="36"/>
  <c r="A235" i="9" s="1"/>
  <c r="B139" i="36"/>
  <c r="B252" i="9" s="1"/>
  <c r="B138" i="36"/>
  <c r="B251" i="9" s="1"/>
  <c r="B137" i="36"/>
  <c r="B250" i="9" s="1"/>
  <c r="A139" i="36"/>
  <c r="A252" i="9" s="1"/>
  <c r="A138" i="36"/>
  <c r="A251" i="9" s="1"/>
  <c r="A137" i="36"/>
  <c r="A250" i="9" s="1"/>
  <c r="B110" i="36"/>
  <c r="B219" i="9" s="1"/>
  <c r="B109" i="36"/>
  <c r="B218" i="9" s="1"/>
  <c r="B108" i="36"/>
  <c r="B217" i="9" s="1"/>
  <c r="A110" i="36"/>
  <c r="A219" i="9" s="1"/>
  <c r="A109" i="36"/>
  <c r="A218" i="9" s="1"/>
  <c r="A108" i="36"/>
  <c r="A217" i="9" s="1"/>
  <c r="B154" i="36"/>
  <c r="B268" i="9" s="1"/>
  <c r="A154" i="36"/>
  <c r="A268" i="9" s="1"/>
  <c r="B150" i="36"/>
  <c r="B263" i="9" s="1"/>
  <c r="B149" i="36"/>
  <c r="B262" i="9" s="1"/>
  <c r="A150" i="36"/>
  <c r="A263" i="9" s="1"/>
  <c r="A149" i="36"/>
  <c r="A262" i="9" s="1"/>
  <c r="B144" i="36"/>
  <c r="B257" i="9" s="1"/>
  <c r="B143" i="36"/>
  <c r="B256" i="9" s="1"/>
  <c r="A144" i="36"/>
  <c r="A257" i="9" s="1"/>
  <c r="A143" i="36"/>
  <c r="A256" i="9" s="1"/>
  <c r="B172" i="36"/>
  <c r="B319" i="9" s="1"/>
  <c r="B171" i="36"/>
  <c r="B318" i="9" s="1"/>
  <c r="B158" i="36"/>
  <c r="B275" i="9" s="1"/>
  <c r="B17" i="41" l="1"/>
  <c r="A23" i="25"/>
  <c r="B14" i="41"/>
  <c r="A22" i="25"/>
  <c r="I349" i="4"/>
  <c r="I361" i="4"/>
  <c r="I167" i="4"/>
  <c r="I163" i="4"/>
  <c r="I160" i="4"/>
  <c r="I49" i="4"/>
  <c r="C173" i="36" s="1"/>
  <c r="C174" i="36" s="1"/>
  <c r="E320" i="9" s="1"/>
  <c r="I22" i="4"/>
  <c r="C159" i="36" s="1"/>
  <c r="C160" i="36" s="1"/>
  <c r="A158" i="36"/>
  <c r="A275" i="9" s="1"/>
  <c r="C48" i="36"/>
  <c r="C49" i="36" s="1"/>
  <c r="B47" i="36"/>
  <c r="B46" i="36"/>
  <c r="A47" i="36"/>
  <c r="A46" i="36"/>
  <c r="A7" i="9"/>
  <c r="A6" i="9"/>
  <c r="A8" i="9"/>
  <c r="A5" i="36"/>
  <c r="A5" i="9" s="1"/>
  <c r="A4" i="36"/>
  <c r="A4" i="9" s="1"/>
  <c r="A3" i="36"/>
  <c r="A3" i="9" s="1"/>
  <c r="I893" i="4" l="1"/>
  <c r="C21" i="36" s="1"/>
  <c r="C22" i="36" s="1"/>
  <c r="H888" i="4"/>
  <c r="I871" i="4"/>
  <c r="C16" i="36" s="1"/>
  <c r="C17" i="36" s="1"/>
  <c r="H866" i="4"/>
  <c r="H865" i="4"/>
  <c r="H541" i="4"/>
  <c r="H540" i="4"/>
  <c r="H539" i="4"/>
  <c r="H416" i="4"/>
  <c r="I140" i="4"/>
  <c r="C155" i="36" s="1"/>
  <c r="C156" i="36" s="1"/>
  <c r="H136" i="4"/>
  <c r="H138" i="4" s="1"/>
  <c r="H140" i="4" s="1"/>
  <c r="D155" i="36" s="1"/>
  <c r="D156" i="36" s="1"/>
  <c r="D269" i="9" s="1"/>
  <c r="G269" i="9" s="1"/>
  <c r="I269" i="9" s="1"/>
  <c r="H958" i="4"/>
  <c r="I962" i="4"/>
  <c r="C91" i="36" s="1"/>
  <c r="C92" i="36" s="1"/>
  <c r="H957" i="4"/>
  <c r="H956" i="4"/>
  <c r="I939" i="4"/>
  <c r="C87" i="36" s="1"/>
  <c r="C88" i="36" s="1"/>
  <c r="H934" i="4"/>
  <c r="H933" i="4"/>
  <c r="H909" i="4"/>
  <c r="H910" i="4"/>
  <c r="H911" i="4"/>
  <c r="I916" i="4"/>
  <c r="C82" i="36" s="1"/>
  <c r="C83" i="36" s="1"/>
  <c r="H908" i="4"/>
  <c r="I280" i="4"/>
  <c r="C117" i="36" s="1"/>
  <c r="C118" i="36" s="1"/>
  <c r="H275" i="4"/>
  <c r="H277" i="4" s="1"/>
  <c r="H280" i="4" s="1"/>
  <c r="D117" i="36" s="1"/>
  <c r="D118" i="36" s="1"/>
  <c r="D226" i="9" s="1"/>
  <c r="G226" i="9" s="1"/>
  <c r="I226" i="9" s="1"/>
  <c r="I258" i="4"/>
  <c r="C134" i="36" s="1"/>
  <c r="C135" i="36" s="1"/>
  <c r="H254" i="4"/>
  <c r="H233" i="4"/>
  <c r="I237" i="4"/>
  <c r="C123" i="36" s="1"/>
  <c r="C124" i="36" s="1"/>
  <c r="H232" i="4"/>
  <c r="I214" i="4"/>
  <c r="C129" i="36" s="1"/>
  <c r="C130" i="36" s="1"/>
  <c r="H210" i="4"/>
  <c r="H211" i="4" s="1"/>
  <c r="H214" i="4" s="1"/>
  <c r="D129" i="36" s="1"/>
  <c r="D130" i="36" s="1"/>
  <c r="D238" i="9" s="1"/>
  <c r="G238" i="9" s="1"/>
  <c r="I238" i="9" s="1"/>
  <c r="I193" i="4"/>
  <c r="C140" i="36" s="1"/>
  <c r="C141" i="36" s="1"/>
  <c r="H189" i="4"/>
  <c r="H188" i="4"/>
  <c r="H166" i="4"/>
  <c r="H165" i="4"/>
  <c r="H159" i="4"/>
  <c r="I171" i="4"/>
  <c r="C111" i="36" s="1"/>
  <c r="C112" i="36" s="1"/>
  <c r="H158" i="4"/>
  <c r="I97" i="4"/>
  <c r="C146" i="36" s="1"/>
  <c r="H94" i="4"/>
  <c r="H91" i="4"/>
  <c r="H90" i="4"/>
  <c r="H70" i="4"/>
  <c r="H117" i="4"/>
  <c r="I120" i="4"/>
  <c r="C151" i="36" s="1"/>
  <c r="C152" i="36" s="1"/>
  <c r="H114" i="4"/>
  <c r="H116" i="4" s="1"/>
  <c r="I73" i="4"/>
  <c r="C145" i="36" s="1"/>
  <c r="C147" i="36" s="1"/>
  <c r="H67" i="4"/>
  <c r="H66" i="4"/>
  <c r="H65" i="4"/>
  <c r="H46" i="4"/>
  <c r="H45" i="4"/>
  <c r="H44" i="4"/>
  <c r="H43" i="4"/>
  <c r="H42" i="4"/>
  <c r="H41" i="4"/>
  <c r="H40" i="4"/>
  <c r="H39" i="4"/>
  <c r="H20" i="4"/>
  <c r="H19" i="4"/>
  <c r="H18" i="4"/>
  <c r="H17" i="4"/>
  <c r="H16" i="4"/>
  <c r="H15" i="4"/>
  <c r="H13" i="4"/>
  <c r="H12" i="4"/>
  <c r="H49" i="4" l="1"/>
  <c r="H890" i="4"/>
  <c r="H893" i="4" s="1"/>
  <c r="D21" i="36" s="1"/>
  <c r="D22" i="36" s="1"/>
  <c r="D43" i="9" s="1"/>
  <c r="D44" i="9" s="1"/>
  <c r="C9" i="39" s="1"/>
  <c r="H9" i="39" s="1"/>
  <c r="H959" i="4"/>
  <c r="H962" i="4" s="1"/>
  <c r="D91" i="36" s="1"/>
  <c r="D92" i="36" s="1"/>
  <c r="D198" i="9" s="1"/>
  <c r="G198" i="9" s="1"/>
  <c r="I198" i="9" s="1"/>
  <c r="H868" i="4"/>
  <c r="H871" i="4" s="1"/>
  <c r="D16" i="36" s="1"/>
  <c r="D17" i="36" s="1"/>
  <c r="D16" i="9" s="1"/>
  <c r="H255" i="4"/>
  <c r="H258" i="4" s="1"/>
  <c r="D134" i="36" s="1"/>
  <c r="D135" i="36" s="1"/>
  <c r="D244" i="9" s="1"/>
  <c r="G244" i="9" s="1"/>
  <c r="I244" i="9" s="1"/>
  <c r="H936" i="4"/>
  <c r="H939" i="4" s="1"/>
  <c r="D87" i="36" s="1"/>
  <c r="D88" i="36" s="1"/>
  <c r="D194" i="9" s="1"/>
  <c r="G194" i="9" s="1"/>
  <c r="I194" i="9" s="1"/>
  <c r="H92" i="4"/>
  <c r="H913" i="4"/>
  <c r="H916" i="4" s="1"/>
  <c r="D82" i="36" s="1"/>
  <c r="D83" i="36" s="1"/>
  <c r="D187" i="9" s="1"/>
  <c r="G187" i="9" s="1"/>
  <c r="I187" i="9" s="1"/>
  <c r="H234" i="4"/>
  <c r="H237" i="4" s="1"/>
  <c r="D123" i="36" s="1"/>
  <c r="D124" i="36" s="1"/>
  <c r="D232" i="9" s="1"/>
  <c r="G232" i="9" s="1"/>
  <c r="I232" i="9" s="1"/>
  <c r="H167" i="4"/>
  <c r="H160" i="4"/>
  <c r="H163" i="4" s="1"/>
  <c r="H169" i="4" s="1"/>
  <c r="H190" i="4"/>
  <c r="H193" i="4" s="1"/>
  <c r="D140" i="36" s="1"/>
  <c r="D141" i="36" s="1"/>
  <c r="D253" i="9" s="1"/>
  <c r="G253" i="9" s="1"/>
  <c r="I253" i="9" s="1"/>
  <c r="H120" i="4"/>
  <c r="D151" i="36" s="1"/>
  <c r="D152" i="36" s="1"/>
  <c r="D264" i="9" s="1"/>
  <c r="G264" i="9" s="1"/>
  <c r="I264" i="9" s="1"/>
  <c r="H68" i="4"/>
  <c r="H71" i="4" s="1"/>
  <c r="D173" i="36"/>
  <c r="D174" i="36" s="1"/>
  <c r="D320" i="9" s="1"/>
  <c r="H22" i="4"/>
  <c r="D159" i="36" s="1"/>
  <c r="D160" i="36" s="1"/>
  <c r="D276" i="9" s="1"/>
  <c r="G276" i="9" s="1"/>
  <c r="I276" i="9" s="1"/>
  <c r="D17" i="9" l="1"/>
  <c r="G17" i="9" s="1"/>
  <c r="G320" i="9"/>
  <c r="I320" i="9" s="1"/>
  <c r="C19" i="39"/>
  <c r="H19" i="39" s="1"/>
  <c r="H95" i="4"/>
  <c r="H97" i="4" s="1"/>
  <c r="D146" i="36" s="1"/>
  <c r="H171" i="4"/>
  <c r="D111" i="36" s="1"/>
  <c r="D112" i="36" s="1"/>
  <c r="D220" i="9" s="1"/>
  <c r="G220" i="9" s="1"/>
  <c r="I220" i="9" s="1"/>
  <c r="H73" i="4"/>
  <c r="D145" i="36" s="1"/>
  <c r="G30" i="9" l="1"/>
  <c r="I17" i="9"/>
  <c r="D147" i="36"/>
  <c r="D258" i="9" s="1"/>
  <c r="G258" i="9" s="1"/>
  <c r="I258" i="9" s="1"/>
  <c r="H808" i="4"/>
  <c r="I848" i="4"/>
  <c r="C104" i="36" s="1"/>
  <c r="C105" i="36" s="1"/>
  <c r="H846" i="4"/>
  <c r="H845" i="4"/>
  <c r="H844" i="4"/>
  <c r="H843" i="4"/>
  <c r="H842" i="4"/>
  <c r="H841" i="4"/>
  <c r="H840" i="4"/>
  <c r="H839" i="4"/>
  <c r="H838" i="4"/>
  <c r="H837" i="4"/>
  <c r="H836" i="4"/>
  <c r="H835" i="4"/>
  <c r="H834" i="4"/>
  <c r="H833" i="4"/>
  <c r="H832" i="4"/>
  <c r="H831" i="4"/>
  <c r="H830" i="4"/>
  <c r="H829" i="4"/>
  <c r="H828" i="4"/>
  <c r="H814" i="4"/>
  <c r="H813" i="4"/>
  <c r="H812" i="4"/>
  <c r="H811" i="4"/>
  <c r="H810" i="4"/>
  <c r="H809" i="4"/>
  <c r="H807" i="4"/>
  <c r="H806" i="4"/>
  <c r="H805" i="4"/>
  <c r="H804" i="4"/>
  <c r="H803" i="4"/>
  <c r="H802" i="4"/>
  <c r="H801" i="4"/>
  <c r="H800" i="4"/>
  <c r="H799" i="4"/>
  <c r="H798" i="4"/>
  <c r="H797" i="4"/>
  <c r="H796" i="4"/>
  <c r="H795" i="4"/>
  <c r="H794" i="4"/>
  <c r="H793" i="4"/>
  <c r="H792" i="4"/>
  <c r="H791" i="4"/>
  <c r="H790" i="4"/>
  <c r="H789" i="4"/>
  <c r="H788" i="4"/>
  <c r="H787" i="4"/>
  <c r="H786" i="4"/>
  <c r="H785" i="4"/>
  <c r="H784" i="4"/>
  <c r="I768" i="4"/>
  <c r="C100" i="36" s="1"/>
  <c r="C101" i="36" s="1"/>
  <c r="H766" i="4"/>
  <c r="H765" i="4"/>
  <c r="H764" i="4"/>
  <c r="H763" i="4"/>
  <c r="H762" i="4"/>
  <c r="H761" i="4"/>
  <c r="H760" i="4"/>
  <c r="H759" i="4"/>
  <c r="H758" i="4"/>
  <c r="H757" i="4"/>
  <c r="H756" i="4"/>
  <c r="H755" i="4"/>
  <c r="H754" i="4"/>
  <c r="H753" i="4"/>
  <c r="H752" i="4"/>
  <c r="H751" i="4"/>
  <c r="H750" i="4"/>
  <c r="H749" i="4"/>
  <c r="H748" i="4"/>
  <c r="H747" i="4"/>
  <c r="H746" i="4"/>
  <c r="H745" i="4"/>
  <c r="H744" i="4"/>
  <c r="H728" i="4"/>
  <c r="H727" i="4"/>
  <c r="H726" i="4"/>
  <c r="H725" i="4"/>
  <c r="H724" i="4"/>
  <c r="H723" i="4"/>
  <c r="H722" i="4"/>
  <c r="H721" i="4"/>
  <c r="H720" i="4"/>
  <c r="H719" i="4"/>
  <c r="H718" i="4"/>
  <c r="H717" i="4"/>
  <c r="H716" i="4"/>
  <c r="H715" i="4"/>
  <c r="H714" i="4"/>
  <c r="H713" i="4"/>
  <c r="H712" i="4"/>
  <c r="H711" i="4"/>
  <c r="H710" i="4"/>
  <c r="H709" i="4"/>
  <c r="H708" i="4"/>
  <c r="H707" i="4"/>
  <c r="H706" i="4"/>
  <c r="H705" i="4"/>
  <c r="H704" i="4"/>
  <c r="H703" i="4"/>
  <c r="H702" i="4"/>
  <c r="H701" i="4"/>
  <c r="H700" i="4"/>
  <c r="H682" i="4"/>
  <c r="H681" i="4"/>
  <c r="H680" i="4"/>
  <c r="H679" i="4"/>
  <c r="H678" i="4"/>
  <c r="H677" i="4"/>
  <c r="H676" i="4"/>
  <c r="H675" i="4"/>
  <c r="H674" i="4"/>
  <c r="H673" i="4"/>
  <c r="H672" i="4"/>
  <c r="H671" i="4"/>
  <c r="H670" i="4"/>
  <c r="H669" i="4"/>
  <c r="H668" i="4"/>
  <c r="H667" i="4"/>
  <c r="H666" i="4"/>
  <c r="H665" i="4"/>
  <c r="H651" i="4"/>
  <c r="H650" i="4"/>
  <c r="H649" i="4"/>
  <c r="H648" i="4"/>
  <c r="H647" i="4"/>
  <c r="H646" i="4"/>
  <c r="H645" i="4"/>
  <c r="H644" i="4"/>
  <c r="H643" i="4"/>
  <c r="H642" i="4"/>
  <c r="H641" i="4"/>
  <c r="H640" i="4"/>
  <c r="H639" i="4"/>
  <c r="H638" i="4"/>
  <c r="H637" i="4"/>
  <c r="H636" i="4"/>
  <c r="H635" i="4"/>
  <c r="H634" i="4"/>
  <c r="H633" i="4"/>
  <c r="H632" i="4"/>
  <c r="H631" i="4"/>
  <c r="H630" i="4"/>
  <c r="H629" i="4"/>
  <c r="H628" i="4"/>
  <c r="H627" i="4"/>
  <c r="H626" i="4"/>
  <c r="H625" i="4"/>
  <c r="H624" i="4"/>
  <c r="H623" i="4"/>
  <c r="H622" i="4"/>
  <c r="H608" i="4"/>
  <c r="H607" i="4"/>
  <c r="H606" i="4"/>
  <c r="H605" i="4"/>
  <c r="H604" i="4"/>
  <c r="H603" i="4"/>
  <c r="H602" i="4"/>
  <c r="H601" i="4"/>
  <c r="H600" i="4"/>
  <c r="H599" i="4"/>
  <c r="H598" i="4"/>
  <c r="H597" i="4"/>
  <c r="H596" i="4"/>
  <c r="H595" i="4"/>
  <c r="H594" i="4"/>
  <c r="H593" i="4"/>
  <c r="H592" i="4"/>
  <c r="H591" i="4"/>
  <c r="H590" i="4"/>
  <c r="H589" i="4"/>
  <c r="H588" i="4"/>
  <c r="H587" i="4"/>
  <c r="H586" i="4"/>
  <c r="H585" i="4"/>
  <c r="H584" i="4"/>
  <c r="H583" i="4"/>
  <c r="H582" i="4"/>
  <c r="I684" i="4"/>
  <c r="C96" i="36" s="1"/>
  <c r="C97" i="36" s="1"/>
  <c r="H581" i="4"/>
  <c r="H580" i="4"/>
  <c r="H561" i="4"/>
  <c r="I564" i="4"/>
  <c r="C39" i="36" s="1"/>
  <c r="C40" i="36" s="1"/>
  <c r="H560" i="4"/>
  <c r="I544" i="4"/>
  <c r="C35" i="36" s="1"/>
  <c r="C36" i="36" s="1"/>
  <c r="H542" i="4"/>
  <c r="H538" i="4"/>
  <c r="H544" i="4" s="1"/>
  <c r="D35" i="36" s="1"/>
  <c r="D36" i="36" s="1"/>
  <c r="D68" i="9" s="1"/>
  <c r="D69" i="9" s="1"/>
  <c r="G69" i="9" s="1"/>
  <c r="H514" i="4"/>
  <c r="H515" i="4"/>
  <c r="H516" i="4"/>
  <c r="H517" i="4"/>
  <c r="H518" i="4"/>
  <c r="H519" i="4"/>
  <c r="H520" i="4"/>
  <c r="H521" i="4"/>
  <c r="H522" i="4"/>
  <c r="I523" i="4"/>
  <c r="C164" i="36" s="1"/>
  <c r="C165" i="36" s="1"/>
  <c r="E303" i="9" s="1"/>
  <c r="H513" i="4"/>
  <c r="H494" i="4"/>
  <c r="H495" i="4"/>
  <c r="H496" i="4"/>
  <c r="H472" i="4"/>
  <c r="I498" i="4"/>
  <c r="C43" i="36" s="1"/>
  <c r="C44" i="36" s="1"/>
  <c r="H493" i="4"/>
  <c r="H492" i="4"/>
  <c r="H491" i="4"/>
  <c r="H490" i="4"/>
  <c r="H489" i="4"/>
  <c r="H488" i="4"/>
  <c r="H487" i="4"/>
  <c r="H486" i="4"/>
  <c r="H485" i="4"/>
  <c r="H484" i="4"/>
  <c r="H483" i="4"/>
  <c r="H482" i="4"/>
  <c r="H481" i="4"/>
  <c r="H480" i="4"/>
  <c r="H479" i="4"/>
  <c r="H478" i="4"/>
  <c r="H477" i="4"/>
  <c r="H476" i="4"/>
  <c r="H475" i="4"/>
  <c r="H474" i="4"/>
  <c r="H473" i="4"/>
  <c r="H523" i="4" l="1"/>
  <c r="D164" i="36" s="1"/>
  <c r="D165" i="36" s="1"/>
  <c r="D302" i="9" s="1"/>
  <c r="D303" i="9" s="1"/>
  <c r="G303" i="9" s="1"/>
  <c r="H816" i="4"/>
  <c r="H827" i="4" s="1"/>
  <c r="H848" i="4" s="1"/>
  <c r="D104" i="36" s="1"/>
  <c r="D105" i="36" s="1"/>
  <c r="D211" i="9" s="1"/>
  <c r="G211" i="9" s="1"/>
  <c r="I211" i="9" s="1"/>
  <c r="H729" i="4"/>
  <c r="H742" i="4" s="1"/>
  <c r="H768" i="4" s="1"/>
  <c r="D100" i="36" s="1"/>
  <c r="D101" i="36" s="1"/>
  <c r="D207" i="9" s="1"/>
  <c r="G207" i="9" s="1"/>
  <c r="I207" i="9" s="1"/>
  <c r="H610" i="4"/>
  <c r="H621" i="4" s="1"/>
  <c r="H652" i="4" s="1"/>
  <c r="H664" i="4" s="1"/>
  <c r="H684" i="4" s="1"/>
  <c r="D96" i="36" s="1"/>
  <c r="D97" i="36" s="1"/>
  <c r="D203" i="9" s="1"/>
  <c r="G203" i="9" s="1"/>
  <c r="I203" i="9" s="1"/>
  <c r="H498" i="4"/>
  <c r="D43" i="36" s="1"/>
  <c r="D44" i="36" s="1"/>
  <c r="D85" i="9" s="1"/>
  <c r="H564" i="4"/>
  <c r="D39" i="36" s="1"/>
  <c r="D40" i="36" s="1"/>
  <c r="D74" i="9" s="1"/>
  <c r="H455" i="4"/>
  <c r="H454" i="4"/>
  <c r="H453" i="4"/>
  <c r="H452" i="4"/>
  <c r="H451" i="4"/>
  <c r="H450" i="4"/>
  <c r="H449" i="4"/>
  <c r="H448" i="4"/>
  <c r="H447" i="4"/>
  <c r="H446" i="4"/>
  <c r="H445" i="4"/>
  <c r="H444" i="4"/>
  <c r="H443" i="4"/>
  <c r="H442" i="4"/>
  <c r="H441" i="4"/>
  <c r="H440" i="4"/>
  <c r="H439" i="4"/>
  <c r="H438" i="4"/>
  <c r="H437" i="4"/>
  <c r="I456" i="4"/>
  <c r="C30" i="36" s="1"/>
  <c r="C31" i="36" s="1"/>
  <c r="H436" i="4"/>
  <c r="H435" i="4"/>
  <c r="H417" i="4"/>
  <c r="I419" i="4"/>
  <c r="C26" i="36" s="1"/>
  <c r="C27" i="36" s="1"/>
  <c r="H415" i="4"/>
  <c r="I398" i="4"/>
  <c r="C63" i="36" s="1"/>
  <c r="C64" i="36" s="1"/>
  <c r="H388" i="4"/>
  <c r="H387" i="4"/>
  <c r="H398" i="4" s="1"/>
  <c r="H369" i="4"/>
  <c r="H368" i="4"/>
  <c r="H367" i="4"/>
  <c r="H366" i="4"/>
  <c r="H365" i="4"/>
  <c r="H364" i="4"/>
  <c r="H363" i="4"/>
  <c r="H362"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7" i="4"/>
  <c r="K72" i="35"/>
  <c r="L72" i="35" s="1"/>
  <c r="N72" i="35" s="1"/>
  <c r="K70" i="35"/>
  <c r="L70" i="35" s="1"/>
  <c r="N70" i="35" s="1"/>
  <c r="N110" i="35" s="1"/>
  <c r="N111" i="35" s="1"/>
  <c r="K68" i="35"/>
  <c r="L68" i="35" s="1"/>
  <c r="N68" i="35" s="1"/>
  <c r="M110" i="35" s="1"/>
  <c r="M111" i="35" l="1"/>
  <c r="P111" i="35" s="1"/>
  <c r="P112" i="35" s="1"/>
  <c r="D78" i="36" s="1"/>
  <c r="D79" i="36" s="1"/>
  <c r="D181" i="9" s="1"/>
  <c r="D182" i="9" s="1"/>
  <c r="G182" i="9" s="1"/>
  <c r="H1084" i="4"/>
  <c r="H1086" i="4" s="1"/>
  <c r="H1089" i="4" s="1"/>
  <c r="D177" i="36" s="1"/>
  <c r="D178" i="36" s="1"/>
  <c r="D323" i="9" s="1"/>
  <c r="G323" i="9" s="1"/>
  <c r="I323" i="9" s="1"/>
  <c r="H419" i="4"/>
  <c r="D26" i="36" s="1"/>
  <c r="D27" i="36" s="1"/>
  <c r="D52" i="9" s="1"/>
  <c r="D53" i="9" s="1"/>
  <c r="D63" i="36"/>
  <c r="D64" i="36" s="1"/>
  <c r="D139" i="9" s="1"/>
  <c r="D140" i="9" s="1"/>
  <c r="C14" i="39" s="1"/>
  <c r="H14" i="39" s="1"/>
  <c r="H456" i="4"/>
  <c r="D30" i="36" s="1"/>
  <c r="D31" i="36" s="1"/>
  <c r="D58" i="9" s="1"/>
  <c r="D59" i="9" s="1"/>
  <c r="G59" i="9" l="1"/>
  <c r="C11" i="39"/>
  <c r="H11" i="39" s="1"/>
  <c r="G53" i="9"/>
  <c r="C10" i="39"/>
  <c r="H10" i="39" s="1"/>
  <c r="L56" i="35"/>
  <c r="M56" i="35"/>
  <c r="J56" i="35"/>
  <c r="N56" i="35"/>
  <c r="K56" i="35"/>
  <c r="O56" i="35" l="1"/>
  <c r="P56" i="35" s="1"/>
  <c r="I371" i="4"/>
  <c r="C58" i="36" s="1"/>
  <c r="C59" i="36" s="1"/>
  <c r="P57" i="35" l="1"/>
  <c r="D48" i="36" s="1"/>
  <c r="D49" i="36" s="1"/>
  <c r="D117" i="9" s="1"/>
  <c r="D118" i="9" s="1"/>
  <c r="G118" i="9" s="1"/>
  <c r="H320" i="4"/>
  <c r="H349" i="4" s="1"/>
  <c r="H361" i="4" l="1"/>
  <c r="H371" i="4" s="1"/>
  <c r="D58" i="36" s="1"/>
  <c r="D59" i="36" s="1"/>
  <c r="D129" i="9" s="1"/>
  <c r="D130" i="9" s="1"/>
  <c r="C13" i="39" s="1"/>
  <c r="H13" i="39" s="1"/>
  <c r="H20" i="39" s="1"/>
  <c r="H21" i="39" s="1"/>
  <c r="D35" i="25" l="1"/>
  <c r="E35" i="25" s="1"/>
  <c r="A35" i="25"/>
  <c r="D33" i="25"/>
  <c r="D34" i="25"/>
  <c r="D17" i="25"/>
  <c r="E17" i="25" s="1"/>
  <c r="C17" i="25"/>
  <c r="A17" i="25"/>
  <c r="D16" i="25"/>
  <c r="E16" i="25" s="1"/>
  <c r="C16" i="25"/>
  <c r="A16" i="25"/>
  <c r="D15" i="25"/>
  <c r="E15" i="25" s="1"/>
  <c r="C15" i="25"/>
  <c r="A15" i="25"/>
  <c r="D11" i="31" l="1"/>
  <c r="A9" i="31"/>
  <c r="B7" i="31"/>
  <c r="A7" i="31"/>
  <c r="G9" i="31"/>
  <c r="D9" i="31"/>
  <c r="C7" i="31" l="1"/>
  <c r="H7" i="31" s="1"/>
  <c r="D28" i="10" l="1"/>
  <c r="D350" i="9"/>
  <c r="G351" i="9" l="1"/>
  <c r="C9" i="31"/>
  <c r="H9" i="31" s="1"/>
  <c r="D372" i="9" l="1"/>
  <c r="D357" i="9"/>
  <c r="G11" i="31" l="1"/>
  <c r="G372" i="9"/>
  <c r="B15" i="25"/>
  <c r="B17" i="25"/>
  <c r="G44" i="9"/>
  <c r="I160" i="9" l="1"/>
  <c r="C11" i="31"/>
  <c r="H11" i="31" s="1"/>
  <c r="B16" i="25"/>
  <c r="H15" i="31" l="1"/>
  <c r="H17" i="31" s="1"/>
  <c r="I182" i="9"/>
  <c r="I168" i="9"/>
  <c r="E14" i="25" l="1"/>
  <c r="C14" i="25"/>
  <c r="E13" i="25"/>
  <c r="C13" i="25"/>
  <c r="E12" i="25"/>
  <c r="C12" i="25"/>
  <c r="E11" i="25"/>
  <c r="C11" i="25"/>
  <c r="E10" i="25"/>
  <c r="C10" i="25"/>
  <c r="D25" i="10" l="1"/>
  <c r="F25" i="10" s="1"/>
  <c r="J111" i="9"/>
  <c r="D365" i="9"/>
  <c r="D358" i="9"/>
  <c r="G358" i="9" s="1"/>
  <c r="J113" i="9" l="1"/>
  <c r="D343" i="9" l="1"/>
  <c r="G344" i="9" s="1"/>
  <c r="G31" i="9" l="1"/>
  <c r="G46" i="9" s="1"/>
  <c r="G47" i="9" s="1"/>
  <c r="G62" i="9" s="1"/>
  <c r="G63" i="9" s="1"/>
  <c r="I44" i="9"/>
  <c r="I38" i="9"/>
  <c r="I69" i="9" l="1"/>
  <c r="I33" i="9"/>
  <c r="I28" i="9"/>
  <c r="I27" i="9"/>
  <c r="I22" i="9"/>
  <c r="I30" i="9" l="1"/>
  <c r="I31" i="9" s="1"/>
  <c r="I46" i="9" s="1"/>
  <c r="I47" i="9" s="1"/>
  <c r="A11" i="14"/>
  <c r="I281" i="9"/>
  <c r="I151" i="9"/>
  <c r="I146" i="9"/>
  <c r="C5" i="11" l="1"/>
  <c r="A8" i="14"/>
  <c r="A13" i="13"/>
  <c r="A10" i="14"/>
  <c r="A14" i="13"/>
  <c r="G334" i="9" l="1"/>
  <c r="G46" i="13" s="1"/>
  <c r="H3" i="10"/>
  <c r="D364" i="9" l="1"/>
  <c r="G365" i="9" s="1"/>
  <c r="G373" i="9" l="1"/>
  <c r="G375" i="9" s="1"/>
  <c r="H5" i="10" s="1"/>
  <c r="I303" i="9"/>
  <c r="D75" i="9" l="1"/>
  <c r="G75" i="9" l="1"/>
  <c r="G79" i="9"/>
  <c r="I79" i="9" s="1"/>
  <c r="I75" i="9" l="1"/>
  <c r="D97" i="9"/>
  <c r="G97" i="9" l="1"/>
  <c r="I97" i="9" s="1"/>
  <c r="I53" i="9"/>
  <c r="D112" i="9"/>
  <c r="G112" i="9" s="1"/>
  <c r="I112" i="9" s="1"/>
  <c r="G91" i="9"/>
  <c r="I91" i="9" s="1"/>
  <c r="G172" i="9"/>
  <c r="I172" i="9" s="1"/>
  <c r="D86" i="9" l="1"/>
  <c r="D105" i="9"/>
  <c r="G105" i="9" s="1"/>
  <c r="I105" i="9" s="1"/>
  <c r="G86" i="9" l="1"/>
  <c r="G140" i="9"/>
  <c r="I140" i="9" s="1"/>
  <c r="I86" i="9" l="1"/>
  <c r="G99" i="9"/>
  <c r="G100" i="9" s="1"/>
  <c r="G130" i="9"/>
  <c r="I130" i="9" s="1"/>
  <c r="G133" i="9" l="1"/>
  <c r="G134" i="9" s="1"/>
  <c r="G153" i="9" s="1"/>
  <c r="G154" i="9" s="1"/>
  <c r="G175" i="9" s="1"/>
  <c r="G176" i="9" s="1"/>
  <c r="G189" i="9" s="1"/>
  <c r="G190" i="9" s="1"/>
  <c r="G214" i="9" s="1"/>
  <c r="G215" i="9" s="1"/>
  <c r="G247" i="9" s="1"/>
  <c r="G248" i="9" s="1"/>
  <c r="G272" i="9" s="1"/>
  <c r="G273" i="9" s="1"/>
  <c r="G283" i="9" s="1"/>
  <c r="G285" i="9" s="1"/>
  <c r="I285" i="9" s="1"/>
  <c r="I118" i="9"/>
  <c r="D296" i="9" l="1"/>
  <c r="G296" i="9" s="1"/>
  <c r="I59" i="9" l="1"/>
  <c r="I296" i="9"/>
  <c r="I62" i="9" l="1"/>
  <c r="I63" i="9" s="1"/>
  <c r="I99" i="9" s="1"/>
  <c r="I100" i="9" s="1"/>
  <c r="I133" i="9" s="1"/>
  <c r="I134" i="9" s="1"/>
  <c r="I153" i="9" s="1"/>
  <c r="I154" i="9" s="1"/>
  <c r="I175" i="9" s="1"/>
  <c r="I176" i="9" s="1"/>
  <c r="I189" i="9" s="1"/>
  <c r="I190" i="9" s="1"/>
  <c r="I214" i="9" s="1"/>
  <c r="I215" i="9" s="1"/>
  <c r="I247" i="9" s="1"/>
  <c r="I248" i="9" s="1"/>
  <c r="I272" i="9" s="1"/>
  <c r="I273" i="9" s="1"/>
  <c r="I283" i="9" s="1"/>
  <c r="G307" i="9"/>
  <c r="I307" i="9" s="1"/>
  <c r="I287" i="9" l="1"/>
  <c r="I291" i="9" s="1"/>
  <c r="G287" i="9"/>
  <c r="G291" i="9" s="1"/>
  <c r="G316" i="9" s="1"/>
  <c r="G317" i="9" s="1"/>
  <c r="G325" i="9" s="1"/>
  <c r="E285" i="9"/>
  <c r="I313" i="9"/>
  <c r="I316" i="9" l="1"/>
  <c r="I317" i="9" s="1"/>
  <c r="I325" i="9" s="1"/>
  <c r="I328" i="9" s="1"/>
  <c r="I332" i="9" s="1"/>
  <c r="I41" i="13" s="1"/>
  <c r="I45" i="13" s="1"/>
  <c r="G328" i="9"/>
  <c r="G332" i="9" l="1"/>
  <c r="E25" i="16" s="1"/>
  <c r="G41" i="13" l="1"/>
  <c r="G45" i="13" s="1"/>
  <c r="G47" i="13" s="1"/>
  <c r="H2" i="10"/>
  <c r="G335" i="9"/>
  <c r="H4" i="10" l="1"/>
  <c r="D22" i="10" s="1"/>
  <c r="D13" i="10"/>
  <c r="D15" i="10" s="1"/>
  <c r="D18" i="10" s="1"/>
  <c r="F18" i="10" s="1"/>
  <c r="D19" i="10"/>
  <c r="D21" i="10" s="1"/>
  <c r="F21" i="10" s="1"/>
  <c r="B9" i="10"/>
  <c r="D8" i="10" s="1"/>
  <c r="D11" i="10" s="1"/>
  <c r="F22" i="10" l="1"/>
  <c r="H6" i="10"/>
  <c r="D31" i="10" s="1"/>
  <c r="D17" i="10"/>
  <c r="F17" i="10" s="1"/>
  <c r="F15" i="10"/>
  <c r="F29" i="10" l="1"/>
  <c r="F31" i="10" s="1"/>
  <c r="H31" i="10" s="1"/>
</calcChain>
</file>

<file path=xl/sharedStrings.xml><?xml version="1.0" encoding="utf-8"?>
<sst xmlns="http://schemas.openxmlformats.org/spreadsheetml/2006/main" count="2402" uniqueCount="960">
  <si>
    <t>MEASUREMENT SHEETS</t>
  </si>
  <si>
    <t>Name of work: Construction of Studio Apartment at Cozy Cot at LBSNAA,Mussoorie. (EFC Scheme No.12 A of 12th Five Year Plan).</t>
  </si>
  <si>
    <t>Name of Contractor: Anil Dutt Sharma</t>
  </si>
  <si>
    <t>Agmt. No. : 36/EE/MPD/2013-14</t>
  </si>
  <si>
    <t>Item
 No</t>
  </si>
  <si>
    <t>Particulars</t>
  </si>
  <si>
    <t>Dia in mm</t>
  </si>
  <si>
    <t>Nos</t>
  </si>
  <si>
    <t>L</t>
  </si>
  <si>
    <t>Total length (meter)</t>
  </si>
  <si>
    <t>Weight</t>
  </si>
  <si>
    <t>8Ø</t>
  </si>
  <si>
    <t>10Ø</t>
  </si>
  <si>
    <t>12Ø</t>
  </si>
  <si>
    <t>16Ø</t>
  </si>
  <si>
    <t>20Ø</t>
  </si>
  <si>
    <t>25Ø</t>
  </si>
  <si>
    <t>Thermo-Mechanically Treated bars. above plinth level.</t>
  </si>
  <si>
    <t>Ø</t>
  </si>
  <si>
    <t>x</t>
  </si>
  <si>
    <t xml:space="preserve">Weight </t>
  </si>
  <si>
    <t>Total</t>
  </si>
  <si>
    <t>Rings</t>
  </si>
  <si>
    <t>Cum</t>
  </si>
  <si>
    <t>Contents or Area</t>
  </si>
  <si>
    <t>All works above plinth level upto floor V level</t>
  </si>
  <si>
    <t>All works upto plinth level.</t>
  </si>
  <si>
    <t>D</t>
  </si>
  <si>
    <t>B</t>
  </si>
  <si>
    <t>W1</t>
  </si>
  <si>
    <t xml:space="preserve">RCC wall </t>
  </si>
  <si>
    <t>Binder</t>
  </si>
  <si>
    <t>Add for using extra cement in the items of design mix over and above the specified cement content therein.</t>
  </si>
  <si>
    <t>@</t>
  </si>
  <si>
    <t>Qtl</t>
  </si>
  <si>
    <t>Thermo-Mechanically Treated bars.in foundation upto plinth level.</t>
  </si>
  <si>
    <t>Providing and laying in position machine batched and machine mixed design mix M-25 grade cement concrete for reinforced cement concrete work, using cement content as per approved design mix, including pumping of concrete to site of laying but excluding the cost of centering, shuttering, finishing and reinforcement, including admixtures in recommended proportions as per IS: 9103 to accelerate, retard setting of concrete, improve workability without impairing strength and durability as per direction of Engineer-in-charge
(Note :- Cement content considered in this item is @ 330 kg/cum. Excess/less cement used as per design mix is payable/recoverable separately).</t>
  </si>
  <si>
    <t>Suspended floors, roofs, landings, balconies and access platform.</t>
  </si>
  <si>
    <t>Sqm</t>
  </si>
  <si>
    <t>Lintels, beams, plinth beams, girders, bressumers and cantilevers.</t>
  </si>
  <si>
    <t>stairs, (excluding landing) except spiral-staircases</t>
  </si>
  <si>
    <t>Edges of slabs and breaks in floors and walls.</t>
  </si>
  <si>
    <t>11.8.1</t>
  </si>
  <si>
    <t>Under 20 cm wide</t>
  </si>
  <si>
    <t>Metre</t>
  </si>
  <si>
    <t xml:space="preserve">Steel reinforcement for R.C.C. work including straightening, cutting, bending, placing in position and binding all complete. </t>
  </si>
  <si>
    <t>Kg</t>
  </si>
  <si>
    <t>Brick work with common burnt clay F.P.S. (non modular) bricks of class designation 7.5 in superstructure above plinth level up to floor V level in all shapes and sizes in :</t>
  </si>
  <si>
    <t>Cement mortar 1:6 (1 cement : 6 coarse sand)</t>
  </si>
  <si>
    <t>Half brick masonry with common burnt clay F.P.S. (non modular) bricks of class designation 7.5 in superstructure above plinth level up to floor V level.</t>
  </si>
  <si>
    <t>cement mortar 1:4 (1 cement : 4 coarse sand)</t>
  </si>
  <si>
    <t>Chajja</t>
  </si>
  <si>
    <t>V</t>
  </si>
  <si>
    <t>W4</t>
  </si>
  <si>
    <t>W</t>
  </si>
  <si>
    <t xml:space="preserve">W4  </t>
  </si>
  <si>
    <t>Centring and shuttering including strutting, propping etc. and removal of form for :</t>
  </si>
  <si>
    <t>Bottom</t>
  </si>
  <si>
    <t>Walls (any thickness) including attached pilasters, buttresses, plinth and string courses etc.</t>
  </si>
  <si>
    <t>D1</t>
  </si>
  <si>
    <t>W2</t>
  </si>
  <si>
    <t>D3</t>
  </si>
  <si>
    <t>D2</t>
  </si>
  <si>
    <t>G/L W</t>
  </si>
  <si>
    <t>cum</t>
  </si>
  <si>
    <t>EIS 1/2</t>
  </si>
  <si>
    <t>EIS 1/3</t>
  </si>
  <si>
    <t xml:space="preserve">Abstract of Cost </t>
  </si>
  <si>
    <t>Division : MPD Mussoorie</t>
  </si>
  <si>
    <t>Description</t>
  </si>
  <si>
    <t>Qty</t>
  </si>
  <si>
    <t>Unit</t>
  </si>
  <si>
    <t>Amount</t>
  </si>
  <si>
    <t>Executed</t>
  </si>
  <si>
    <t>Earth work in excavation by mechanical means (Hydraulic excavator )/ manual means over areas (exceeding 30cm in depth. 1.5m in width as well as 10 sqm on plan) including disposal of  excavated earth, lead upto 50m and lift upto 1.5m, disposed earth to be levelled and neatly dressed.</t>
  </si>
  <si>
    <t>All kinds of soil</t>
  </si>
  <si>
    <t>Earth work in excavation/ by mechanical means (Hydraulic Excavator)/ manual means over areas (exceeding 30 cm in depth, 1.5m in width as well as 10 sqm on plan) including disposal of excavated earth, lead upto 50 m and lift upto 1.5 m, disposed earth to be levelled and neatly dressed.</t>
  </si>
  <si>
    <t>Ordinary rock</t>
  </si>
  <si>
    <t>Extra for every additional lift of 1.5 m or part thereof in excavation /banking excavated or stacked materials.</t>
  </si>
  <si>
    <t>All kinds of soil.</t>
  </si>
  <si>
    <t>Supplying and filling in plinth with Jamuna sand under floors including, watering, ramming  consolidating and dressing complete.</t>
  </si>
  <si>
    <t>C/O</t>
  </si>
  <si>
    <t>B/F</t>
  </si>
  <si>
    <t>Providing and laying in position cement concrete of specified grade excluding the cost of centring and shuttering - All work upto plinth level :</t>
  </si>
  <si>
    <t>Foundations, footings, bases of columns, etc. for mass concrete.</t>
  </si>
  <si>
    <t>sqm</t>
  </si>
  <si>
    <t xml:space="preserve">Lintels, beams, plinth beams, girders, bressumers and cantilevers.  </t>
  </si>
  <si>
    <t>kg</t>
  </si>
  <si>
    <t>Random rubble masonry with hard stone in foundation and plinth including levelling up with cement concrete 1:6:12 (1 cement : 6 coarse sand : 12 graded stone aggregate 20mm nominal size) at plinth level with :</t>
  </si>
  <si>
    <t>Placing and packing of available rock/ stone pieces behind the retaining walls at any height and depth as per direction of Engineer-in-Charge.</t>
  </si>
  <si>
    <t>Demolishing the existing old structure at site for the "Construction of studio apartments for Cozy cotat LBSNAA, Mussoorie." as mentioned below, including removing the serviceable and unserviceable materials. The dismantling has to be carried out right upto the foundation and trenches will have to be filled up by earth including consolidation of the earth and making the surface of earth good to the satisfaction of the eingineer in charge.  The following buildings to be demolished:-</t>
  </si>
  <si>
    <t>Old Cozy cot  (D/S) Building  at LBSNAA Mussoorie.</t>
  </si>
  <si>
    <t>Job</t>
  </si>
  <si>
    <t>Add % of clause 12 i.e 6.07% above For civil work</t>
  </si>
  <si>
    <t>Add amount deposited in D.O against Item No.132 Vide DD No.000938 dated 6.11.13 of Bank of IDBI</t>
  </si>
  <si>
    <t xml:space="preserve">Secured Advance </t>
  </si>
  <si>
    <t>TMT Bars</t>
  </si>
  <si>
    <t>i)</t>
  </si>
  <si>
    <t>Qty. outstanding from previous bill</t>
  </si>
  <si>
    <t>ii)</t>
  </si>
  <si>
    <t>Less Qty. utilised in work from previous bill</t>
  </si>
  <si>
    <t>iii)</t>
  </si>
  <si>
    <t xml:space="preserve">Add Qty. brought at site since previous bill </t>
  </si>
  <si>
    <t>iv)</t>
  </si>
  <si>
    <t>Qty. outstanding in this bill</t>
  </si>
  <si>
    <t>P.R</t>
  </si>
  <si>
    <t>F.R</t>
  </si>
  <si>
    <t>2nd Class Teak wood</t>
  </si>
  <si>
    <t xml:space="preserve">Less Amount Outstanding in Previous bill </t>
  </si>
  <si>
    <t>Now to be recovered in this bill</t>
  </si>
  <si>
    <t>Total Recoveries</t>
  </si>
  <si>
    <t>CERTIFIED THAT :-</t>
  </si>
  <si>
    <t>1)</t>
  </si>
  <si>
    <t>The work has been carried out as per terms &amp; condtions of the Agreement.</t>
  </si>
  <si>
    <t>2)</t>
  </si>
  <si>
    <t>No  T&amp;P has been issued to the contractor.</t>
  </si>
  <si>
    <t>3)</t>
  </si>
  <si>
    <t>No  labour complaint has been recieved against the contactor so far.</t>
  </si>
  <si>
    <t>4)</t>
  </si>
  <si>
    <t>5)</t>
  </si>
  <si>
    <t>Clause 36 complied by the contractor.</t>
  </si>
  <si>
    <t>6)</t>
  </si>
  <si>
    <t xml:space="preserve">Signature of Contractor </t>
  </si>
  <si>
    <t>Signature of JE</t>
  </si>
  <si>
    <t>Signature of AE</t>
  </si>
  <si>
    <t>Sample</t>
  </si>
  <si>
    <t>Length (Metre)</t>
  </si>
  <si>
    <t>Weight (kg )</t>
  </si>
  <si>
    <t>Weight (kg/m)</t>
  </si>
  <si>
    <t>Avg. Weight (kg/m)</t>
  </si>
  <si>
    <t>Standard Weight (Kq/m)</t>
  </si>
  <si>
    <t>Weight allowed (Kg/m)</t>
  </si>
  <si>
    <t>(A)</t>
  </si>
  <si>
    <t>(B)</t>
  </si>
  <si>
    <t>(C)</t>
  </si>
  <si>
    <t>Not for payment</t>
  </si>
  <si>
    <t>mtr</t>
  </si>
  <si>
    <t>Record of Actual Weight of Sample (For record only)</t>
  </si>
  <si>
    <t>Sub Div : MCSD Mussoorie</t>
  </si>
  <si>
    <t xml:space="preserve">Stipulated Date of Completion : </t>
  </si>
  <si>
    <t>Agmt item No.</t>
  </si>
  <si>
    <t>As Per Agmt</t>
  </si>
  <si>
    <t>Provision of Full Rate</t>
  </si>
  <si>
    <t>Amount of Previous Bill</t>
  </si>
  <si>
    <t>Since Previous</t>
  </si>
  <si>
    <t xml:space="preserve">A </t>
  </si>
  <si>
    <t>C</t>
  </si>
  <si>
    <t>E</t>
  </si>
  <si>
    <t>F</t>
  </si>
  <si>
    <t>G</t>
  </si>
  <si>
    <t>H</t>
  </si>
  <si>
    <t>J=G-H</t>
  </si>
  <si>
    <t>Total Amount</t>
  </si>
  <si>
    <t>Extra Items</t>
  </si>
  <si>
    <t>Say</t>
  </si>
  <si>
    <t>Work Done in this bill</t>
  </si>
  <si>
    <t xml:space="preserve">1:2:4 (1 cement : 2 coarse sand : 4 graded stone aggregate 20 mm nominal size)  </t>
  </si>
  <si>
    <t xml:space="preserve">1:5:10 (1 cement : 5 coarse sand : 10 graded stone aggregate 40 mm nominal size)         </t>
  </si>
  <si>
    <t xml:space="preserve">All works upto plinth level.             </t>
  </si>
  <si>
    <t xml:space="preserve">All works above plinth level upto floor V level    </t>
  </si>
  <si>
    <t xml:space="preserve">Centring and shuttering including strutting, propping etc. and removal of form for :    </t>
  </si>
  <si>
    <t xml:space="preserve">Columns, Pillars, Piers, Abutments, Posts and Struts.     </t>
  </si>
  <si>
    <t xml:space="preserve">Thermo-Mechanically Treated bars. above plinth level.    </t>
  </si>
  <si>
    <t>Providing and fixing circular/ Hexagonal cast iron or  M.S. sheet box for ceiling fan clamp of internal dia 140mm, 73mm height, top lid of 1.5mm thick M.S. sheet with its top surface hacked for proper bonding, top lid shall be screwed into the cast iron/ M.S. sheet box by means of 3.3mm dia. round headed screws, one lock at the corners. Clamp shall be made of 12mm dia M.S. bar bent to shape as per standard drawing.</t>
  </si>
  <si>
    <t>EIS-1/1</t>
  </si>
  <si>
    <t>EIS-1/2</t>
  </si>
  <si>
    <t>EIS-1/3</t>
  </si>
  <si>
    <t>Amount of Secured Advance in this Bill</t>
  </si>
  <si>
    <t>Recovery Statement</t>
  </si>
  <si>
    <t xml:space="preserve">Gross work done </t>
  </si>
  <si>
    <t>Work Done in thid Bill</t>
  </si>
  <si>
    <t>Security Deposit @ 5.00% on</t>
  </si>
  <si>
    <t>`</t>
  </si>
  <si>
    <t>Less Already recovered</t>
  </si>
  <si>
    <t>Now to be recovered</t>
  </si>
  <si>
    <t xml:space="preserve">Income Tax @ 2% on G.V. </t>
  </si>
  <si>
    <t>Already recovered</t>
  </si>
  <si>
    <t>Education Cess @ 2% on S.P.</t>
  </si>
  <si>
    <t>Cess for intermediate and higher edu. @ 1%</t>
  </si>
  <si>
    <t>Contractor labour welfare fund 1% on Since Preivous</t>
  </si>
  <si>
    <t>Net Payable</t>
  </si>
  <si>
    <t>Water arranged by the contractor.</t>
  </si>
  <si>
    <t>All Mandatory tests has been carried out and report awaited.</t>
  </si>
  <si>
    <t xml:space="preserve">Sales Tax @ 2% on G.V. </t>
  </si>
  <si>
    <t>Plan-Capital</t>
  </si>
  <si>
    <t>PROFORMA TO ACCOMPANY TO EACH BILL</t>
  </si>
  <si>
    <r>
      <t>1.</t>
    </r>
    <r>
      <rPr>
        <sz val="7"/>
        <color indexed="8"/>
        <rFont val="Times New Roman"/>
        <family val="1"/>
      </rPr>
      <t xml:space="preserve">      </t>
    </r>
    <r>
      <rPr>
        <sz val="10"/>
        <color indexed="8"/>
        <rFont val="Verdana"/>
        <family val="2"/>
      </rPr>
      <t> </t>
    </r>
  </si>
  <si>
    <t>Serial No. of Bill</t>
  </si>
  <si>
    <r>
      <t>2.</t>
    </r>
    <r>
      <rPr>
        <sz val="7"/>
        <color indexed="8"/>
        <rFont val="Times New Roman"/>
        <family val="1"/>
      </rPr>
      <t xml:space="preserve">      </t>
    </r>
    <r>
      <rPr>
        <sz val="10"/>
        <color indexed="8"/>
        <rFont val="Verdana"/>
        <family val="2"/>
      </rPr>
      <t> </t>
    </r>
  </si>
  <si>
    <t>Name of Work</t>
  </si>
  <si>
    <r>
      <t>3.</t>
    </r>
    <r>
      <rPr>
        <sz val="7"/>
        <color indexed="8"/>
        <rFont val="Times New Roman"/>
        <family val="1"/>
      </rPr>
      <t xml:space="preserve">      </t>
    </r>
    <r>
      <rPr>
        <sz val="10"/>
        <color indexed="8"/>
        <rFont val="Verdana"/>
        <family val="2"/>
      </rPr>
      <t> </t>
    </r>
  </si>
  <si>
    <t>Agreement No.</t>
  </si>
  <si>
    <r>
      <t>4.</t>
    </r>
    <r>
      <rPr>
        <sz val="7"/>
        <color indexed="8"/>
        <rFont val="Times New Roman"/>
        <family val="1"/>
      </rPr>
      <t xml:space="preserve">      </t>
    </r>
    <r>
      <rPr>
        <sz val="10"/>
        <color indexed="8"/>
        <rFont val="Verdana"/>
        <family val="2"/>
      </rPr>
      <t> </t>
    </r>
  </si>
  <si>
    <t>Name of Contractor</t>
  </si>
  <si>
    <r>
      <t>5.</t>
    </r>
    <r>
      <rPr>
        <sz val="7"/>
        <color indexed="8"/>
        <rFont val="Times New Roman"/>
        <family val="1"/>
      </rPr>
      <t xml:space="preserve">      </t>
    </r>
    <r>
      <rPr>
        <sz val="10"/>
        <color indexed="8"/>
        <rFont val="Verdana"/>
        <family val="2"/>
      </rPr>
      <t> </t>
    </r>
  </si>
  <si>
    <t>Estimated Amount</t>
  </si>
  <si>
    <r>
      <t>6.</t>
    </r>
    <r>
      <rPr>
        <sz val="7"/>
        <color indexed="8"/>
        <rFont val="Times New Roman"/>
        <family val="1"/>
      </rPr>
      <t xml:space="preserve">      </t>
    </r>
    <r>
      <rPr>
        <sz val="10"/>
        <color indexed="8"/>
        <rFont val="Verdana"/>
        <family val="2"/>
      </rPr>
      <t> </t>
    </r>
  </si>
  <si>
    <t>Tendered Amount</t>
  </si>
  <si>
    <t>Percentage Under Clause-12</t>
  </si>
  <si>
    <r>
      <t>7.</t>
    </r>
    <r>
      <rPr>
        <sz val="7"/>
        <color indexed="8"/>
        <rFont val="Times New Roman"/>
        <family val="1"/>
      </rPr>
      <t xml:space="preserve">      </t>
    </r>
    <r>
      <rPr>
        <sz val="10"/>
        <color indexed="8"/>
        <rFont val="Verdana"/>
        <family val="2"/>
      </rPr>
      <t> </t>
    </r>
  </si>
  <si>
    <t>Date of commencement of work</t>
  </si>
  <si>
    <r>
      <t>8.</t>
    </r>
    <r>
      <rPr>
        <sz val="7"/>
        <color indexed="8"/>
        <rFont val="Times New Roman"/>
        <family val="1"/>
      </rPr>
      <t xml:space="preserve">      </t>
    </r>
    <r>
      <rPr>
        <sz val="10"/>
        <color indexed="8"/>
        <rFont val="Verdana"/>
        <family val="2"/>
      </rPr>
      <t> </t>
    </r>
  </si>
  <si>
    <t>Stipulated date of completion</t>
  </si>
  <si>
    <r>
      <t>9.</t>
    </r>
    <r>
      <rPr>
        <sz val="7"/>
        <color indexed="8"/>
        <rFont val="Times New Roman"/>
        <family val="1"/>
      </rPr>
      <t xml:space="preserve">      </t>
    </r>
    <r>
      <rPr>
        <sz val="10"/>
        <color indexed="8"/>
        <rFont val="Verdana"/>
        <family val="2"/>
      </rPr>
      <t> </t>
    </r>
  </si>
  <si>
    <t>Date of actual completion of the work completed</t>
  </si>
  <si>
    <r>
      <t>10.</t>
    </r>
    <r>
      <rPr>
        <sz val="7"/>
        <color indexed="8"/>
        <rFont val="Times New Roman"/>
        <family val="1"/>
      </rPr>
      <t xml:space="preserve">  </t>
    </r>
    <r>
      <rPr>
        <sz val="10"/>
        <color indexed="8"/>
        <rFont val="Verdana"/>
        <family val="2"/>
      </rPr>
      <t> </t>
    </r>
  </si>
  <si>
    <t>Has the contractor applied for extension of time and has the application been forwarded and recommended to the EE. Do you propose any recovery for delay in completion of work?</t>
  </si>
  <si>
    <t>yes</t>
  </si>
  <si>
    <r>
      <t>11.</t>
    </r>
    <r>
      <rPr>
        <sz val="7"/>
        <color indexed="8"/>
        <rFont val="Times New Roman"/>
        <family val="1"/>
      </rPr>
      <t xml:space="preserve">  </t>
    </r>
    <r>
      <rPr>
        <sz val="10"/>
        <color indexed="8"/>
        <rFont val="Verdana"/>
        <family val="2"/>
      </rPr>
      <t> </t>
    </r>
  </si>
  <si>
    <t>Measurement Books.</t>
  </si>
  <si>
    <r>
      <t>a)</t>
    </r>
    <r>
      <rPr>
        <sz val="7"/>
        <color indexed="8"/>
        <rFont val="Times New Roman"/>
        <family val="1"/>
      </rPr>
      <t xml:space="preserve">     </t>
    </r>
    <r>
      <rPr>
        <sz val="10"/>
        <color indexed="8"/>
        <rFont val="Verdana"/>
        <family val="2"/>
      </rPr>
      <t> </t>
    </r>
  </si>
  <si>
    <t>Give the number of accompanying measurement books</t>
  </si>
  <si>
    <r>
      <t>b)</t>
    </r>
    <r>
      <rPr>
        <sz val="7"/>
        <color indexed="8"/>
        <rFont val="Times New Roman"/>
        <family val="1"/>
      </rPr>
      <t xml:space="preserve">     </t>
    </r>
    <r>
      <rPr>
        <sz val="10"/>
        <color indexed="8"/>
        <rFont val="Verdana"/>
        <family val="2"/>
      </rPr>
      <t> </t>
    </r>
  </si>
  <si>
    <t>Has the AE/EE test checked the measurements to the extent of 50%.</t>
  </si>
  <si>
    <t>Yes please</t>
  </si>
  <si>
    <r>
      <t>c)</t>
    </r>
    <r>
      <rPr>
        <sz val="7"/>
        <color indexed="8"/>
        <rFont val="Times New Roman"/>
        <family val="1"/>
      </rPr>
      <t xml:space="preserve">     </t>
    </r>
    <r>
      <rPr>
        <sz val="10"/>
        <color indexed="8"/>
        <rFont val="Verdana"/>
        <family val="2"/>
      </rPr>
      <t> </t>
    </r>
  </si>
  <si>
    <t xml:space="preserve">Has the EE Test Checked the measurements to the extent of 10% </t>
  </si>
  <si>
    <t>d)</t>
  </si>
  <si>
    <t>Has the contractor’s signature taken in the MB &amp; Bill in taken of accountancy of measurements</t>
  </si>
  <si>
    <t>Additions, Substitution and Deviations</t>
  </si>
  <si>
    <t>Have all extra/substituted items billed for been covered by proper sanctions of reference to the letter under which the substituted items statement have been sent for approval.</t>
  </si>
  <si>
    <t>If part rates have been proposed have reasons been given therefore.</t>
  </si>
  <si>
    <t>NA</t>
  </si>
  <si>
    <t>Are the quantities deviated beyond permissible limits? If so give reference to sanctions obtained for executing excess less quantities if any, be stated.</t>
  </si>
  <si>
    <r>
      <t>d)</t>
    </r>
    <r>
      <rPr>
        <sz val="7"/>
        <color indexed="8"/>
        <rFont val="Times New Roman"/>
        <family val="1"/>
      </rPr>
      <t xml:space="preserve">     </t>
    </r>
    <r>
      <rPr>
        <sz val="10"/>
        <color indexed="8"/>
        <rFont val="Verdana"/>
        <family val="2"/>
      </rPr>
      <t> </t>
    </r>
  </si>
  <si>
    <t>In the test of percentage rate tenders, reasons for excess in quantities if any</t>
  </si>
  <si>
    <t>NO</t>
  </si>
  <si>
    <t>Site Order Book</t>
  </si>
  <si>
    <t>Has the Site Order Book been consulted before sending the bills</t>
  </si>
  <si>
    <t>Yes and enclosed PLEASE.</t>
  </si>
  <si>
    <t>Has the contractor complied with all the instructions given to him through site order book? If not AE to confirm that no item of work in respect of which defects have been pointed out &amp; which have not rectified have been measured and recorded in M.B. exte</t>
  </si>
  <si>
    <t>Yes PLEASE</t>
  </si>
  <si>
    <t>Issue of materials</t>
  </si>
  <si>
    <t>Is recovery statement for issue of departmental materials attached? If full recovery has not been made for materials issued departmentally.</t>
  </si>
  <si>
    <t>Has a statement of theoretical consumption been attached for materials?</t>
  </si>
  <si>
    <t xml:space="preserve"> Yes please</t>
  </si>
  <si>
    <t>If materials not stipulated.  In agreements have been issued has sanction of the competent authority been obtained and the issue rates not approved.</t>
  </si>
  <si>
    <t>Are there any dismantled materials? If so, have they been accounted for property in the dismantled material register?</t>
  </si>
  <si>
    <r>
      <t>e)</t>
    </r>
    <r>
      <rPr>
        <sz val="7"/>
        <color indexed="8"/>
        <rFont val="Times New Roman"/>
        <family val="1"/>
      </rPr>
      <t xml:space="preserve">     </t>
    </r>
    <r>
      <rPr>
        <sz val="10"/>
        <color indexed="8"/>
        <rFont val="Verdana"/>
        <family val="2"/>
      </rPr>
      <t> </t>
    </r>
  </si>
  <si>
    <t>Have unstamped dated receipts been obtained from the contractor for materials issued to him upto date?</t>
  </si>
  <si>
    <r>
      <t>f)</t>
    </r>
    <r>
      <rPr>
        <sz val="7"/>
        <color indexed="8"/>
        <rFont val="Times New Roman"/>
        <family val="1"/>
      </rPr>
      <t xml:space="preserve">       </t>
    </r>
    <r>
      <rPr>
        <sz val="10"/>
        <color indexed="8"/>
        <rFont val="Verdana"/>
        <family val="2"/>
      </rPr>
      <t> </t>
    </r>
  </si>
  <si>
    <t>Have necessary T.E. orders for issued of materials to contractor submitted to Divisional Office?</t>
  </si>
  <si>
    <t xml:space="preserve">Excess Over Estimate: </t>
  </si>
  <si>
    <t>In case up to date expenditure on the work exceeds the permissible limit of exceeds the permissible limit of excess over technical sanction has a revised estimate been submitted to Divisional Office.</t>
  </si>
  <si>
    <t>Recoveries</t>
  </si>
  <si>
    <t>Have recoveries been proposed by the following officer and if so, has the recovery been affected.</t>
  </si>
  <si>
    <t>Chief Technical Examiner, amplifying the nature of observations made, and whether any recovery is called for.</t>
  </si>
  <si>
    <t>Labour Enforcement Officer</t>
  </si>
  <si>
    <t>Labour Officer</t>
  </si>
  <si>
    <t>Any other Authorities</t>
  </si>
  <si>
    <t>Has recovery been affected for T&amp;P issued to these contractors?</t>
  </si>
  <si>
    <r>
      <t>17.</t>
    </r>
    <r>
      <rPr>
        <sz val="7"/>
        <color indexed="8"/>
        <rFont val="Times New Roman"/>
        <family val="1"/>
      </rPr>
      <t xml:space="preserve">  </t>
    </r>
    <r>
      <rPr>
        <sz val="10"/>
        <color indexed="8"/>
        <rFont val="Verdana"/>
        <family val="2"/>
      </rPr>
      <t> </t>
    </r>
  </si>
  <si>
    <t>If water has been supplied under Clause 31 for the work, has the recovery been made?</t>
  </si>
  <si>
    <t>OWN ARRANGEMENT OF CONTRACTOR</t>
  </si>
  <si>
    <r>
      <t>18.</t>
    </r>
    <r>
      <rPr>
        <sz val="7"/>
        <color indexed="8"/>
        <rFont val="Times New Roman"/>
        <family val="1"/>
      </rPr>
      <t xml:space="preserve">  </t>
    </r>
    <r>
      <rPr>
        <sz val="10"/>
        <color indexed="8"/>
        <rFont val="Verdana"/>
        <family val="2"/>
      </rPr>
      <t> </t>
    </r>
  </si>
  <si>
    <t>If T&amp;P stipulated in the amount has been issued to the contractor has the rate of recovery been approved by EE and has the recovery been made?</t>
  </si>
  <si>
    <t>No T&amp;P issued to the contractor</t>
  </si>
  <si>
    <r>
      <t>19.</t>
    </r>
    <r>
      <rPr>
        <sz val="7"/>
        <color indexed="8"/>
        <rFont val="Times New Roman"/>
        <family val="1"/>
      </rPr>
      <t xml:space="preserve">  </t>
    </r>
    <r>
      <rPr>
        <sz val="10"/>
        <color indexed="8"/>
        <rFont val="Verdana"/>
        <family val="2"/>
      </rPr>
      <t> </t>
    </r>
  </si>
  <si>
    <t>Has the contractor returned empty gully bags/bitumen drums if not, has recovery been proposed?</t>
  </si>
  <si>
    <r>
      <t>20.</t>
    </r>
    <r>
      <rPr>
        <sz val="7"/>
        <color indexed="8"/>
        <rFont val="Times New Roman"/>
        <family val="1"/>
      </rPr>
      <t xml:space="preserve">  </t>
    </r>
    <r>
      <rPr>
        <sz val="10"/>
        <color indexed="8"/>
        <rFont val="Verdana"/>
        <family val="2"/>
      </rPr>
      <t> </t>
    </r>
  </si>
  <si>
    <t>(In the case of final bill has the completion certificate been recorded in MB? Give reference to MB &amp; Page No.</t>
  </si>
  <si>
    <r>
      <t>21.</t>
    </r>
    <r>
      <rPr>
        <sz val="7"/>
        <color indexed="8"/>
        <rFont val="Times New Roman"/>
        <family val="1"/>
      </rPr>
      <t xml:space="preserve">  </t>
    </r>
    <r>
      <rPr>
        <sz val="10"/>
        <color indexed="8"/>
        <rFont val="Verdana"/>
        <family val="2"/>
      </rPr>
      <t> </t>
    </r>
  </si>
  <si>
    <t>In the Case of final bill has the contractors signed the bill/M.B. is full and final settlement if not brass reasons may be given.</t>
  </si>
  <si>
    <r>
      <t>22.</t>
    </r>
    <r>
      <rPr>
        <sz val="7"/>
        <color indexed="8"/>
        <rFont val="Times New Roman"/>
        <family val="1"/>
      </rPr>
      <t xml:space="preserve">  </t>
    </r>
    <r>
      <rPr>
        <sz val="10"/>
        <color indexed="8"/>
        <rFont val="Verdana"/>
        <family val="2"/>
      </rPr>
      <t> </t>
    </r>
  </si>
  <si>
    <t>Whether the contractor has complied with the provisions of clause 36 of the agreement and if not to what extent.</t>
  </si>
  <si>
    <r>
      <t>23.</t>
    </r>
    <r>
      <rPr>
        <sz val="7"/>
        <color indexed="8"/>
        <rFont val="Times New Roman"/>
        <family val="1"/>
      </rPr>
      <t xml:space="preserve">  </t>
    </r>
    <r>
      <rPr>
        <sz val="10"/>
        <color indexed="8"/>
        <rFont val="Verdana"/>
        <family val="2"/>
      </rPr>
      <t> </t>
    </r>
  </si>
  <si>
    <t>Whether the contractor submitted the fortnightly labour report.</t>
  </si>
  <si>
    <t>YES</t>
  </si>
  <si>
    <r>
      <t>24.</t>
    </r>
    <r>
      <rPr>
        <sz val="7"/>
        <color indexed="8"/>
        <rFont val="Times New Roman"/>
        <family val="1"/>
      </rPr>
      <t xml:space="preserve">  </t>
    </r>
    <r>
      <rPr>
        <sz val="10"/>
        <color indexed="8"/>
        <rFont val="Verdana"/>
        <family val="2"/>
      </rPr>
      <t> </t>
    </r>
  </si>
  <si>
    <t>Has the bill checked by the SDC &amp; Certificate of check recorded by him in the MB.</t>
  </si>
  <si>
    <t>YES CHECKED &amp; CERTIFICATE RECORDED IN THE MB.</t>
  </si>
  <si>
    <t>FOR DIVISIONAL ACCOUNTANT IN DIVISION OFFICE</t>
  </si>
  <si>
    <r>
      <t>25.</t>
    </r>
    <r>
      <rPr>
        <sz val="7"/>
        <color indexed="8"/>
        <rFont val="Times New Roman"/>
        <family val="1"/>
      </rPr>
      <t xml:space="preserve">  </t>
    </r>
    <r>
      <rPr>
        <sz val="10"/>
        <color indexed="8"/>
        <rFont val="Verdana"/>
        <family val="2"/>
      </rPr>
      <t> </t>
    </r>
  </si>
  <si>
    <t>Has the contractor's ledger been brought up to date?</t>
  </si>
  <si>
    <r>
      <t>26.</t>
    </r>
    <r>
      <rPr>
        <sz val="7"/>
        <color indexed="8"/>
        <rFont val="Times New Roman"/>
        <family val="1"/>
      </rPr>
      <t xml:space="preserve">  </t>
    </r>
    <r>
      <rPr>
        <sz val="10"/>
        <color indexed="8"/>
        <rFont val="Verdana"/>
        <family val="2"/>
      </rPr>
      <t> </t>
    </r>
  </si>
  <si>
    <t>Has the contractor's ledger been verified before submitting bill with pass order</t>
  </si>
  <si>
    <r>
      <t>27.</t>
    </r>
    <r>
      <rPr>
        <sz val="7"/>
        <color indexed="8"/>
        <rFont val="Times New Roman"/>
        <family val="1"/>
      </rPr>
      <t xml:space="preserve">  </t>
    </r>
    <r>
      <rPr>
        <sz val="10"/>
        <color indexed="8"/>
        <rFont val="Verdana"/>
        <family val="2"/>
      </rPr>
      <t> </t>
    </r>
  </si>
  <si>
    <t>Have we received any court attachment of advice from the Divisions etc. for recovery and if so, have they been affected in the bill?</t>
  </si>
  <si>
    <r>
      <t>28.</t>
    </r>
    <r>
      <rPr>
        <sz val="7"/>
        <color indexed="8"/>
        <rFont val="Times New Roman"/>
        <family val="1"/>
      </rPr>
      <t xml:space="preserve">  </t>
    </r>
    <r>
      <rPr>
        <sz val="10"/>
        <color indexed="8"/>
        <rFont val="Verdana"/>
        <family val="2"/>
      </rPr>
      <t> </t>
    </r>
  </si>
  <si>
    <t>Has theoretical consumption statement been got verified by the Drawing Branch?</t>
  </si>
  <si>
    <r>
      <t xml:space="preserve">II  </t>
    </r>
    <r>
      <rPr>
        <b/>
        <sz val="11"/>
        <color indexed="8"/>
        <rFont val="Arial"/>
        <family val="2"/>
      </rPr>
      <t xml:space="preserve">Memorandum of Payments                                             </t>
    </r>
  </si>
  <si>
    <t>Rs.</t>
  </si>
  <si>
    <t>P.</t>
  </si>
  <si>
    <t>1. Total value of work actually measured, as per account 1, column 5 entry (A)</t>
  </si>
  <si>
    <t xml:space="preserve">2. Total up-to-date, advance payment for work not yet measured, as per detailed given below.   </t>
  </si>
  <si>
    <t>Rs.                  P.</t>
  </si>
  <si>
    <t>Rs.                 P.</t>
  </si>
  <si>
    <t>Total as per Previous Bill ................................</t>
  </si>
  <si>
    <t xml:space="preserve">(b) Since Previous bill ..................as per page ............................... ...of ....   </t>
  </si>
  <si>
    <t>M.B.No. ..................................................(D)</t>
  </si>
  <si>
    <t>3. Total "up-to-date" secured advance on security of materials as per annexure</t>
  </si>
  <si>
    <t xml:space="preserve">form (26-A) col.  8 Entry (C)                       ........         .......          </t>
  </si>
  <si>
    <t>4. Total Items (1+2+3)                                        ........         .......            ......</t>
  </si>
  <si>
    <t>5. Deduct amount withhold</t>
  </si>
  <si>
    <t>Figure for
 work abstract</t>
  </si>
  <si>
    <r>
      <t>(a)</t>
    </r>
    <r>
      <rPr>
        <sz val="8"/>
        <color indexed="8"/>
        <rFont val="Arial"/>
        <family val="2"/>
      </rPr>
      <t>From previous bill as per the last  Running Account Bill .....</t>
    </r>
  </si>
  <si>
    <r>
      <t xml:space="preserve">(b) </t>
    </r>
    <r>
      <rPr>
        <sz val="8.5"/>
        <color indexed="8"/>
        <rFont val="Arial"/>
        <family val="2"/>
      </rPr>
      <t xml:space="preserve">From this bill </t>
    </r>
  </si>
  <si>
    <t>6. Balance i.e. "up-to-date" payments (item 4-5)           -(K*)</t>
  </si>
  <si>
    <t xml:space="preserve">7.Total amount of payments already made as per entry (K) of last Running Account Bill Voucher No .........of........ forwarded  </t>
  </si>
  <si>
    <t>8.Payments now to be made as detailed below :
                                                                       Rs. P.</t>
  </si>
  <si>
    <t xml:space="preserve"> Rs.                </t>
  </si>
  <si>
    <t xml:space="preserve"> P.</t>
  </si>
  <si>
    <t xml:space="preserve">(a) By recovery of amount creditable to this work </t>
  </si>
  <si>
    <t>(a)</t>
  </si>
  <si>
    <t>Total 5 (b) +  8 (a)  (G)</t>
  </si>
  <si>
    <t>b) By recovery of amount creditable to other work  or  head  of  accounts</t>
  </si>
  <si>
    <t>(i) Security Deposit ……..</t>
  </si>
  <si>
    <t>(ii) Income Tax ………..</t>
  </si>
  <si>
    <t xml:space="preserve">(iii)Education cess ………..         </t>
  </si>
  <si>
    <t>(iv)Cess for H &amp; I education ………</t>
  </si>
  <si>
    <t>(b)</t>
  </si>
  <si>
    <t>(v)Sale tax …………….</t>
  </si>
  <si>
    <t>(vi) CWWC …………</t>
  </si>
  <si>
    <t xml:space="preserve">(vii)  . . . . . . . . . . . . . .. . . . . . . . . . . . . . . </t>
  </si>
  <si>
    <t xml:space="preserve">(viii)  . . . . . . . . . . . . . .. . . . . . . . . . . . . . . </t>
  </si>
  <si>
    <t>(c) by Cheque</t>
  </si>
  <si>
    <t>©</t>
  </si>
  <si>
    <t>Total 8 (b) +   (c)  (H)</t>
  </si>
  <si>
    <t>Pay Rs. * b (............................................) ............ ............. .............. ...............</t>
  </si>
  <si>
    <t>.............. ........... ......... ............. .............. ...............@( by cheque)</t>
  </si>
  <si>
    <t>Dated Initial of Disbursing Officer</t>
  </si>
  <si>
    <t>Recieved Rs.= (......................................) ................. ...................... .................. ....</t>
  </si>
  <si>
    <t>STAMP</t>
  </si>
  <si>
    <t>............ .............. ............ . ................ ............. ............as per above memorandum 
of account of this work</t>
  </si>
  <si>
    <t>Dated ..</t>
  </si>
  <si>
    <t>Signature of contractor</t>
  </si>
  <si>
    <t>Paid by me vide cheque** No.</t>
  </si>
  <si>
    <t>Dated..........</t>
  </si>
  <si>
    <t>Dated initial of person actually making the payment</t>
  </si>
  <si>
    <t>REMARKS</t>
  </si>
  <si>
    <t>This space is reserved for any remarks which the disbursing officer or  the Divisional Officer  may  wish  of  record  in respect to the exception of the work, check of measurement of the state of contractor's amount.</t>
  </si>
  <si>
    <t>Checked</t>
  </si>
  <si>
    <t>Account Clerk</t>
  </si>
  <si>
    <t>Divisional Accountant</t>
  </si>
  <si>
    <t>FOR USE IN ACCOUNTANT GENERAL'S OFFICE</t>
  </si>
  <si>
    <t>Computed</t>
  </si>
  <si>
    <t>Classification</t>
  </si>
  <si>
    <t>Reviewed</t>
  </si>
  <si>
    <t>Checked with scheduled of rates / checked with rates as per agreement</t>
  </si>
  <si>
    <t>Auditor</t>
  </si>
  <si>
    <t>Gazetted Officer</t>
  </si>
  <si>
    <t>Superintendent</t>
  </si>
  <si>
    <t>C.P.W.A.-26(Revised)</t>
  </si>
  <si>
    <t>(Referred to in Paragraph 10-2-10 and 10-2-12)</t>
  </si>
  <si>
    <t xml:space="preserve">Final payments must invariably be made on formats Printed on Yellow paper which should not be used for intermediate payments (For contractors this form provides for (1) advance payments (2) Payment for measurement works. 
 The form of Account Secured advance which has been printed separately should be attached where necessary)
</t>
  </si>
  <si>
    <t>Division:-</t>
  </si>
  <si>
    <t xml:space="preserve">Mussoorie Project Division, </t>
  </si>
  <si>
    <t>Sub-division:-</t>
  </si>
  <si>
    <t>MCSD,CPWD</t>
  </si>
  <si>
    <t>Cash Book Voucher No. &amp; date</t>
  </si>
  <si>
    <t xml:space="preserve">Serial No of this Bill    </t>
  </si>
  <si>
    <t xml:space="preserve">No. &amp; date of the previous Bill of this work </t>
  </si>
  <si>
    <t>Reference to Agreement No</t>
  </si>
  <si>
    <t xml:space="preserve">Date of written order to commence work                </t>
  </si>
  <si>
    <t>Date of actual completion of work</t>
  </si>
  <si>
    <t>Account of Work Executed</t>
  </si>
  <si>
    <t>S.No.</t>
  </si>
  <si>
    <t xml:space="preserve">Item of works grouped under sub-head and sub work of  estimate
</t>
  </si>
  <si>
    <t xml:space="preserve">Unit
</t>
  </si>
  <si>
    <t xml:space="preserve">Rate
</t>
  </si>
  <si>
    <t xml:space="preserve">Quantity
executed
up-to-date as per
Measurment book
</t>
  </si>
  <si>
    <t>Payment on the basis of actual measurments of  estimate</t>
  </si>
  <si>
    <t xml:space="preserve">Remark
</t>
  </si>
  <si>
    <t xml:space="preserve">Upto Date
</t>
  </si>
  <si>
    <t xml:space="preserve">Since Previous Bill
</t>
  </si>
  <si>
    <t>AS    PER     SHEET     ENCLOSED</t>
  </si>
  <si>
    <t xml:space="preserve">Total Value of work done to date (A)           </t>
  </si>
  <si>
    <t xml:space="preserve">      </t>
  </si>
  <si>
    <t>Deduct value of work shown on previous Bill</t>
  </si>
  <si>
    <t xml:space="preserve">Net value of work since previous Bill (F)   </t>
  </si>
  <si>
    <t xml:space="preserve">B- When there are two or more entries in column 6 relating to each sub-head of estimate they should in …of work the account of which are kept by sub-heads to be totaled </t>
  </si>
  <si>
    <t xml:space="preserve">II. Certificate &amp; Signature </t>
  </si>
  <si>
    <t xml:space="preserve">2. Certified that in addition and quantity part from the quantities of work actually executed as shown in column 4 of the account I some work has actually been done in connection with several items and the value of such work (after deducting there from proportionate amount of recurred advance if any ultimately recoverable on account of the quantities of the materials used therein) is in no case less than the advance payment as per item 2 of memorandum if payment made or proposed to be made for the convenience of the contractor in anticipation. </t>
  </si>
  <si>
    <t xml:space="preserve">Dated Signature of Officer (..................................................
</t>
  </si>
  <si>
    <t xml:space="preserve">preparing the Bill (Rank..........................................
</t>
  </si>
  <si>
    <t>Dated Signature of
Contractor</t>
  </si>
  <si>
    <t>**Dated Signature of Officer (..................................................</t>
  </si>
  <si>
    <t>Authorising payment (Rank..........................................</t>
  </si>
  <si>
    <t>Mussoorie Project Division</t>
  </si>
  <si>
    <t>Mussoorie Central Sub-Division</t>
  </si>
  <si>
    <t>CERTIFICATE</t>
  </si>
  <si>
    <t>REVIEW NOTES</t>
  </si>
  <si>
    <t>BY SUPERIOR OFFICER OF THE DEPARTMENT</t>
  </si>
  <si>
    <t>Date</t>
  </si>
  <si>
    <t>Pages Recording measurements subjected to test check</t>
  </si>
  <si>
    <t>Value of measurement checked</t>
  </si>
  <si>
    <t>Results of check excercised</t>
  </si>
  <si>
    <t>Dated initials and designation of the checking officers</t>
  </si>
  <si>
    <t>TEST CHECK STATEMENT</t>
  </si>
  <si>
    <t>DIVISION: MPD, CPWD</t>
  </si>
  <si>
    <t>SUB-DIV</t>
  </si>
  <si>
    <t>MPSD</t>
  </si>
  <si>
    <t>SN</t>
  </si>
  <si>
    <t>Description of Items</t>
  </si>
  <si>
    <t>Ref. of MB &amp; Pages</t>
  </si>
  <si>
    <t>Qty.</t>
  </si>
  <si>
    <t>Amount of AE Test Check</t>
  </si>
  <si>
    <t>Amount of EE test check</t>
  </si>
  <si>
    <t>Remarks</t>
  </si>
  <si>
    <t>GROSS VALUE OF WORK DONE</t>
  </si>
  <si>
    <t>TEST CHECK BY AE MORE THAN 50%</t>
  </si>
  <si>
    <t>Item no.</t>
  </si>
  <si>
    <t>BRIEF DESCRIPTION</t>
  </si>
  <si>
    <t>36/EE/MPD/2013-14</t>
  </si>
  <si>
    <t>Work is in Progress</t>
  </si>
  <si>
    <t>Sh. Anil Dutt Sharma</t>
  </si>
  <si>
    <t xml:space="preserve">6.07% Above </t>
  </si>
  <si>
    <t>Providing and fixing mild steel round holding down bolts with nuts and washer plates complete.</t>
  </si>
  <si>
    <t>Weather shade, Chajjas, corbels etc., including edges</t>
  </si>
  <si>
    <t>each</t>
  </si>
  <si>
    <t>B/W in super structure in CM 1:6</t>
  </si>
  <si>
    <t xml:space="preserve">M.S Plate </t>
  </si>
  <si>
    <t>M.S Pipe</t>
  </si>
  <si>
    <t>Less already recovered in 5th R.A.bill CMB No.221 P-62</t>
  </si>
  <si>
    <t xml:space="preserve"> Amount of secured Advacce</t>
  </si>
  <si>
    <t>Steel Reinforcement for R.C.C. work including straightening, cutting, bending, placing in position and binding all complete.</t>
  </si>
  <si>
    <t xml:space="preserve">PART RATE STATEMENT </t>
  </si>
  <si>
    <t>Annexure -I/1</t>
  </si>
  <si>
    <t xml:space="preserve">Full rate </t>
  </si>
  <si>
    <t>Part rate in previous bill</t>
  </si>
  <si>
    <t>Part rate in this bill</t>
  </si>
  <si>
    <t>Reason</t>
  </si>
  <si>
    <t>Eath work over areas -all kind of soil</t>
  </si>
  <si>
    <t>Edges of slabs and breaks in floors and walls under 20 cm</t>
  </si>
  <si>
    <t>H/B mansonry in super structure in CM 1:4</t>
  </si>
  <si>
    <t>RR Masonry ...CC in 1:6</t>
  </si>
  <si>
    <t>Item not sanctioned</t>
  </si>
  <si>
    <t>P/F mild steel round holding down bolt</t>
  </si>
  <si>
    <t>Centering shuttering weather shade chajja-----</t>
  </si>
  <si>
    <t>2nd Floor  lintel beams  D4&amp; D3</t>
  </si>
  <si>
    <t>EIS-1/4</t>
  </si>
  <si>
    <t>EIS NO 1 sanctioned vide No</t>
  </si>
  <si>
    <t>GRANITE STONE SLAB 18 mm Thick ( LAKHA RED )</t>
  </si>
  <si>
    <t>Withheld for Mile stone @ 3% on T.A(Civil) (For Three mile stone)</t>
  </si>
  <si>
    <t>Weather shade, Chajjas, corbels etc., including edges.</t>
  </si>
  <si>
    <t>Providing 40x5 mm flat iron hold fast 40 cm long including fixing to frame with 10 mm diameter bolts, nuts and wooden plugs and embeddings in cement concrete block 30x10x15cm 1:3:6 mix (1 cement : 3 coarse sand : 6 graded stone aggregate 20mm nominal size)</t>
  </si>
  <si>
    <t>Withheld for SE's inspection/Q.C. para</t>
  </si>
  <si>
    <t>Rs. 4,90,16,914/-(Civil) 
Rs. 19,15,845/-(Elect.)
Rs. 5,09,32,759/-</t>
  </si>
  <si>
    <t>Rs. 5,19,92,241/-(Civil) 
Rs. 23,18,172/-(Elect.)
Rs. 5,43,10,413/-</t>
  </si>
  <si>
    <t>ACCOUNTS OF SECURED ADVANCES (Referred to in Paragraphs 10.2.12)</t>
  </si>
  <si>
    <t>Division</t>
  </si>
  <si>
    <t>MPD</t>
  </si>
  <si>
    <t>SD-MPSD</t>
  </si>
  <si>
    <t>Cash Book Voucher No.</t>
  </si>
  <si>
    <t>Dated:</t>
  </si>
  <si>
    <t>Accounts of Secured Advances allowed on the security of material brought to site</t>
  </si>
  <si>
    <t>Qty. outstanding from the previous bill</t>
  </si>
  <si>
    <t>Deduct-- qty. utilised in works measured since previous bill</t>
  </si>
  <si>
    <t>Qty. outstanding I/c qty brought to site since previous bill</t>
  </si>
  <si>
    <t>Full rate as asseseed by the D.O.</t>
  </si>
  <si>
    <t>Descrip. Of material</t>
  </si>
  <si>
    <t>Reduced rate at which advance is paid</t>
  </si>
  <si>
    <t>Upto date Amt. Of advance</t>
  </si>
  <si>
    <t>Ref. To D.O. written orders authorising the advance</t>
  </si>
  <si>
    <t>Reasons for non clearance of advance when outstanding for more than three months</t>
  </si>
  <si>
    <t>TMT BARS (REINFORCEMENT)</t>
  </si>
  <si>
    <t>Total amount outstanding as per this account</t>
  </si>
  <si>
    <t>Deduct- amount outstanding as per entry (C) of Annexure to previous bill</t>
  </si>
  <si>
    <t>Net amount since previous bill</t>
  </si>
  <si>
    <r>
      <t>*</t>
    </r>
    <r>
      <rPr>
        <sz val="10"/>
        <rFont val="Arial"/>
        <family val="2"/>
      </rPr>
      <t>Entries relating to each description of materials should be posted this in column 3 first enter the difference between quantities in column 1 and 2 then show below this entry, the quantities if any brought to site against which a further advance has been</t>
    </r>
  </si>
  <si>
    <t>*Entries in coloumn 8 show the money values of the total quantities outstanding as per coloumn 3.</t>
  </si>
  <si>
    <t>*Certified (1) that the plus quantities of materials shown in the coloumn 3 of the account above have actually been brought by the Contractor to the site of the work and the contractor has not prviously received any advance on their security (2) that thos</t>
  </si>
  <si>
    <t>Dated Signature of the officer prepare bill</t>
  </si>
  <si>
    <t>Dated Signature of officer authorising payment</t>
  </si>
  <si>
    <t>*This certificate must be signed by the Sub-Divisional officer or Divisional Officer.</t>
  </si>
  <si>
    <t>*This signature is necessary only when officer prepares the bill is not the officer who authorises the payment. In such a case the two signatures are essential.</t>
  </si>
  <si>
    <t>Lakha Red</t>
  </si>
  <si>
    <t>Providing 40x5 mm flat iron hold fast 40 cm long 30x10x15cm 1:3:6 mix (1 cement : 3 coarse sand : 6 graded stone aggregate 20mm nominal size)</t>
  </si>
  <si>
    <t>Qty. Brought at Site vide Page no. 46 of CMB-238</t>
  </si>
  <si>
    <t>Qty. Brought at Site vide Page no. 48 of CMB-238</t>
  </si>
  <si>
    <t>Sl no. of this bill : 8TH R.A. bill</t>
  </si>
  <si>
    <t>Total Quantity=</t>
  </si>
  <si>
    <t>C/o on P-     CMB</t>
  </si>
  <si>
    <t xml:space="preserve"> MEASUREMENT SHEETS </t>
  </si>
  <si>
    <t>Sl. No. of this bill : 8th RA Bill</t>
  </si>
  <si>
    <t>binder</t>
  </si>
  <si>
    <t>main</t>
  </si>
  <si>
    <t>Steel for support of brick work footing</t>
  </si>
  <si>
    <t>Beam for suppport of brick work</t>
  </si>
  <si>
    <t>3rdFloor chajja &amp; lintel beams</t>
  </si>
  <si>
    <t>-</t>
  </si>
  <si>
    <t xml:space="preserve">Cement mortar 1:6 (1 cement : 6 coarse sand)      </t>
  </si>
  <si>
    <t>(2.20+0.80)/2 = 1.50</t>
  </si>
  <si>
    <t>brick work above tie beam 
(0.80+ 0.70)/2 = 0.75</t>
  </si>
  <si>
    <t>(2.20+ 2.15)/2 = 2.18</t>
  </si>
  <si>
    <t>Both side of mumty (3.43 +0.80)/2 = 2.12</t>
  </si>
  <si>
    <t>Brick work in stair case belwo mumty</t>
  </si>
  <si>
    <t>Landing</t>
  </si>
  <si>
    <t>B/W in outer balcony</t>
  </si>
  <si>
    <t>in Landing</t>
  </si>
  <si>
    <t>RCC wall base</t>
  </si>
  <si>
    <t>Concrete of beam below partition wall</t>
  </si>
  <si>
    <t>(0.30+0.20)/2 = 0.25</t>
  </si>
  <si>
    <t>Kitchen Slab</t>
  </si>
  <si>
    <t>V(.075+.10)/2=0.09</t>
  </si>
  <si>
    <t>W4(.075+.100/2=0.09</t>
  </si>
  <si>
    <t>W  (0.075+0.125)/2=0.10</t>
  </si>
  <si>
    <t>D3  (0.075+0.125)/2=0.10</t>
  </si>
  <si>
    <t>3rd/F Lintel beamsD4+D3</t>
  </si>
  <si>
    <t>EIS1/2</t>
  </si>
  <si>
    <t>Page-I</t>
  </si>
  <si>
    <t>Page-2</t>
  </si>
  <si>
    <t>Page-3</t>
  </si>
  <si>
    <t>Providing and applying 12 mm thick (average) premixed formulated one coat gypsum lightweight plaster having additives and light weight aggregates as vermiculite/ perlite respectively conforming to IS: 2547 (Part - 1 &amp; II) 1976 (made by standard companies such as Gyproc of Saint Gobain, Ferrous crete India Pvt. Ltd. or Shri Ram cement or equivalent as per approval of Engineer-in-charge), applied on hacked / uneven background such as bare brick/ block/ RCC work on walls &amp; ceiling at all floors and locations, finished in smooth line and level etc. complete.</t>
  </si>
  <si>
    <t>6 mm</t>
  </si>
  <si>
    <t>Bed room ceiling</t>
  </si>
  <si>
    <t>Beam face</t>
  </si>
  <si>
    <t>Beam bottom</t>
  </si>
  <si>
    <t>Column</t>
  </si>
  <si>
    <t>Cupboard ceiling</t>
  </si>
  <si>
    <t>Study room ceiling</t>
  </si>
  <si>
    <t>Deduct for wall</t>
  </si>
  <si>
    <t>Column face</t>
  </si>
  <si>
    <t>Column side</t>
  </si>
  <si>
    <t>Beam above cupboard</t>
  </si>
  <si>
    <t>Living room ceiling</t>
  </si>
  <si>
    <t>Beam</t>
  </si>
  <si>
    <t>Beam base</t>
  </si>
  <si>
    <t>Drawing room ceiling</t>
  </si>
  <si>
    <t>Beam droped</t>
  </si>
  <si>
    <t>Inner corridor ceiling</t>
  </si>
  <si>
    <t>Outer corridor ceiling</t>
  </si>
  <si>
    <t>Cope of column</t>
  </si>
  <si>
    <t>Next corridor ceiling</t>
  </si>
  <si>
    <t>Column cope</t>
  </si>
  <si>
    <t>Next corridor toward entrance ceiling</t>
  </si>
  <si>
    <t>beam drop</t>
  </si>
  <si>
    <t>Main entrance door beam bottom</t>
  </si>
  <si>
    <t>Caretaker room ceiling</t>
  </si>
  <si>
    <t>beam</t>
  </si>
  <si>
    <t>Inside cupboard</t>
  </si>
  <si>
    <t>Inside cupboard column</t>
  </si>
  <si>
    <t>Area adjacent to kitchen and toilet</t>
  </si>
  <si>
    <t>Area adjacent to kitchen and toilet ceiling</t>
  </si>
  <si>
    <t>Beam drop</t>
  </si>
  <si>
    <t>Lounge ceiling</t>
  </si>
  <si>
    <t>12 mm</t>
  </si>
  <si>
    <t>Bedroom wall</t>
  </si>
  <si>
    <t>Door Deduction</t>
  </si>
  <si>
    <t>Wall</t>
  </si>
  <si>
    <t>Door sill</t>
  </si>
  <si>
    <t>Study Room Door Sill</t>
  </si>
  <si>
    <t>Cupboard side wall</t>
  </si>
  <si>
    <t>Door Sill</t>
  </si>
  <si>
    <t>Common wall between 2 Type-II qtr.</t>
  </si>
  <si>
    <t>Beam projected</t>
  </si>
  <si>
    <t>Drawing room</t>
  </si>
  <si>
    <t>Living room wall</t>
  </si>
  <si>
    <t>Outer corridor Door Sill</t>
  </si>
  <si>
    <t>Wall below stair case (2.33+1.15)/2 = 1.74</t>
  </si>
  <si>
    <t>Main entrance wall</t>
  </si>
  <si>
    <t>Wall Caretaker room</t>
  </si>
  <si>
    <t xml:space="preserve">Beam </t>
  </si>
  <si>
    <t>15 mm</t>
  </si>
  <si>
    <t>(c )</t>
  </si>
  <si>
    <t>Window</t>
  </si>
  <si>
    <t>Window Deduct</t>
  </si>
  <si>
    <t>Cupboard back wall</t>
  </si>
  <si>
    <t>Side wall</t>
  </si>
  <si>
    <t>Door Deduct</t>
  </si>
  <si>
    <t>Cupboard wall</t>
  </si>
  <si>
    <t>Back</t>
  </si>
  <si>
    <t>Beam Bottom</t>
  </si>
  <si>
    <t>Column Face</t>
  </si>
  <si>
    <t>Outer Corridor</t>
  </si>
  <si>
    <t>Window deduct</t>
  </si>
  <si>
    <t>Opening Deduct</t>
  </si>
  <si>
    <t>Less for Opening</t>
  </si>
  <si>
    <t>Wall Caretaker</t>
  </si>
  <si>
    <t>Providing and applying two component cementitious acrylic flexible water proofing coating with Brush bond RFX of FOSROC / PIDIFIN 2K of pidilite / Master seal 550EL of BASF includingembeding polypropylene fibre matt having weight 50gms per sqm in between first and second coating of treatment including cleaning the surface all lifts and lead etc complete. Application of two component system shall be done as per manufacture's specification, recommendation and as per direction of Engineer-In-Charge.</t>
  </si>
  <si>
    <t>Type-III bathroom</t>
  </si>
  <si>
    <t>Water Profing in Type-II in Bathroom</t>
  </si>
  <si>
    <t>Kitchen</t>
  </si>
  <si>
    <t>12 mm cement plaster finished with a floating coat of neat cement of mix :</t>
  </si>
  <si>
    <t xml:space="preserve"> Type-III in Kitchen</t>
  </si>
  <si>
    <t>Type-II in Bathroom</t>
  </si>
  <si>
    <t>Providing and fixing G.I. pipes complete with G.I. fittings and clamps including making good the walls etc. concealed pipe including painting with anti corrosive bitumastic paint, cutting chases and making good the wall.</t>
  </si>
  <si>
    <t>15 mm dia nominal bore</t>
  </si>
  <si>
    <t>From Tank to bathroom</t>
  </si>
  <si>
    <t>(3.00+1.78+0.22+0.15+0.15+0.90+0.13+0.17+0.95) = 7.45</t>
  </si>
  <si>
    <t>Tank to gyser</t>
  </si>
  <si>
    <t>Gyser out (2.05+0.25+0.90+0.50= 3.70</t>
  </si>
  <si>
    <t>Providing and fixing G.I. Union in existing G.I. pipe line, cutting and threading the pipe and making long screws including excavation, refilling the earth or cutting of wall and making good the same complete wherever required :</t>
  </si>
  <si>
    <t>15 mm nominal bore.</t>
  </si>
  <si>
    <t>In bathroom</t>
  </si>
  <si>
    <t>Add same Qty for 15 more same bathrooms</t>
  </si>
  <si>
    <t>From Tank to Kitchen</t>
  </si>
  <si>
    <t>(0.35+0.30+0.88+0.15) = 1.68</t>
  </si>
  <si>
    <t>Gyser to kitchen (2.00+0.95+0.15) = 3.10</t>
  </si>
  <si>
    <t xml:space="preserve">Providing and fixing soil, waste and vent pipes : </t>
  </si>
  <si>
    <t>100 mm dia.</t>
  </si>
  <si>
    <t>Centrifugally cast (spun) iron socket &amp; spigot (S&amp;S) pipe as per IS: 3989.</t>
  </si>
  <si>
    <t>47.1.1</t>
  </si>
  <si>
    <t>Toilet for WC</t>
  </si>
  <si>
    <t>For wash basin and shower (0.45+0.75+0.17) = 1.37</t>
  </si>
  <si>
    <t>(A) +(B)</t>
  </si>
  <si>
    <t>Providing and fixing trap of self cleansing design with screwed down or hinged grating with or without vent arm complete, including cost of cutting and making good the walls and floors :</t>
  </si>
  <si>
    <t>100 mm inlet and 100 mm outlet</t>
  </si>
  <si>
    <t>Sand  cast iron S&amp;S as per IS: 3989.</t>
  </si>
  <si>
    <t>57.1.1</t>
  </si>
  <si>
    <t>For bathroom</t>
  </si>
  <si>
    <t>Providing and fixing single equal plain junction of required  degree :</t>
  </si>
  <si>
    <t>100x100x100 mm</t>
  </si>
  <si>
    <t>Sand cast iron S&amp;S as per IS - 3989</t>
  </si>
  <si>
    <t>53.1.1</t>
  </si>
  <si>
    <t xml:space="preserve">Providing and fixing single equal plain junction of required degree with access door, insertion rubber washer 3 mm thick, bolts and nuts complete.       </t>
  </si>
  <si>
    <t>52.1.1</t>
  </si>
  <si>
    <t>For bathroom and toilet</t>
  </si>
  <si>
    <t>For Kitchen</t>
  </si>
  <si>
    <t xml:space="preserve">Providing lead caulked joints to sand cast iron/ centrifugally cast (spun) iron pipes and fittings of diameter: </t>
  </si>
  <si>
    <t>100 mm</t>
  </si>
  <si>
    <t>For bathroom and Toilet</t>
  </si>
  <si>
    <t>Providing and fixing plain bend of required degree.</t>
  </si>
  <si>
    <t>Sand cast iron S&amp;S as per IS : 3989</t>
  </si>
  <si>
    <t>50.1.1</t>
  </si>
  <si>
    <t>For Toilet</t>
  </si>
  <si>
    <t>Providing and fixing precoated galvanised iron profile sheets (size, shape and pitch of corrugation as approved by Engineer-in-charge) 0.50 mm + 0.05 %, total coated thickness with zinc coating 120 gsm as per IS: 277 in 240 mpa steel grade, 5-7 microns epoxy primer on both side of the sheet and polyester top coat 15-18 microns. Sheet should have protective guard film of 25 microns minimum to avoid scratches while transportation and should be supplied in single length upto 12 metre or as desired by Engineer-in-charge. The sheet shall be fixed using self drilling /self tapping screws of size (5.5x 55mm) with EPDM seal, complete upto any pitch in horizontal/ vertical or curved surfaces excluding the cost of purlins, rafters and trusses and including cutting to size and shape wherever required.</t>
  </si>
  <si>
    <t>(6.00+0.20)/2 = 3.10</t>
  </si>
  <si>
    <t>Providing and fixing precoated galvanised steel sheet roofing accessories 0.50 mm + 0.05 % total coated thickness, Zinc coating 120gsm as per IS: 277 in 240 mpa steel grade, 5-7 microns epoxy primer on both side of the sheet and polyester top coat 15-18 microns using self drilling/ self tapping screws complete :</t>
  </si>
  <si>
    <t xml:space="preserve">Ridges plain (500 - 600mm).
</t>
  </si>
  <si>
    <t xml:space="preserve">Gutter .(600 mm over all girth).
</t>
  </si>
  <si>
    <t>For Shower</t>
  </si>
  <si>
    <t>Providing and fixing CP Brass high flow single lever consealed divertor for bath and shower system Jaquar make (VGN-CHR-27079 &amp; ALD-CHR-79 ) or equivalent of approved quality complete as per direction of  Engineer-In-Charge.</t>
  </si>
  <si>
    <t>Concrete of footing</t>
  </si>
  <si>
    <t>For Beam below partition wall</t>
  </si>
  <si>
    <t>For RCC wall</t>
  </si>
  <si>
    <t>For key</t>
  </si>
  <si>
    <t>Situation : Mussoorie</t>
  </si>
  <si>
    <t xml:space="preserve">C </t>
  </si>
  <si>
    <t xml:space="preserve">B/F Page-           /TCMB </t>
  </si>
  <si>
    <t>Abstract of Quantity (8th RA Bill)</t>
  </si>
  <si>
    <t>8th Running Account Bill</t>
  </si>
  <si>
    <t>Providing wood work in frames of doors, windows, clerestory windows and other frames, wrought framed and fixed in position with hold fast lugs or with dash fasteners of required dia &amp; length ( hold fast lugs or dash fastener shall be paid for separately).</t>
  </si>
  <si>
    <t xml:space="preserve">Second class teak wood
</t>
  </si>
  <si>
    <t>D4</t>
  </si>
  <si>
    <t>EIS  1/4</t>
  </si>
  <si>
    <t>S/F   D3</t>
  </si>
  <si>
    <t>T/F   D3</t>
  </si>
  <si>
    <t>Lintle beam of 3rd/F D4+D3</t>
  </si>
  <si>
    <t>Chajja of 3rd/F D3</t>
  </si>
  <si>
    <t>Chajja of 3rd/F D3  (0.125+0.075)/2=0.10</t>
  </si>
  <si>
    <t>3rd floorToilet / kitchen wall (2.55- 0.90) = 1.65</t>
  </si>
  <si>
    <t>Kitchen / living room wall (2.55 -0.90) =1.65</t>
  </si>
  <si>
    <t>Toilet door wall (2.87- 0.90 ) = 1.97</t>
  </si>
  <si>
    <t>Study/  Dining room wall (2.55- 0.90)= 1.65</t>
  </si>
  <si>
    <t xml:space="preserve"> (2.55- 0.90)= 1.65</t>
  </si>
  <si>
    <t>(2.87- 0.90 ) = 1.97</t>
  </si>
  <si>
    <t>D3 (2.30-0.90)= 1.40</t>
  </si>
  <si>
    <t>D4 (2.30-0.90)= 1.40</t>
  </si>
  <si>
    <t>Living room outer side wall (2.55-0.90) = 1.65</t>
  </si>
  <si>
    <t xml:space="preserve"> study room outer wall (2.55-0.90) = 1.65</t>
  </si>
  <si>
    <t>Entry door wall (2.55-0.90) = 1.65</t>
  </si>
  <si>
    <t>(2.55-0.90) = 1.65</t>
  </si>
  <si>
    <t>Oppen passage wall (2.55-0.90) = 1.65</t>
  </si>
  <si>
    <t>Balcony/Balcony wall (2.55-0.90) = 1.65</t>
  </si>
  <si>
    <t>Balcony/Balcony wall (2.87-0.90) = 1.97</t>
  </si>
  <si>
    <t>Study / study wall (2.55-0.90) = 1.65</t>
  </si>
  <si>
    <t>Dining / diningroom wall (2.55-0.90) = 1.65</t>
  </si>
  <si>
    <t>Toilet/Terrace wall (2.55-0.90) = 1.65</t>
  </si>
  <si>
    <t>Living /oppen passece wall (2.55-0.90) = 1.65</t>
  </si>
  <si>
    <t>Living / stair case wall (2.55-0.90) = 1.65</t>
  </si>
  <si>
    <t>Under of landing (2.55-0.90) = 1.65</t>
  </si>
  <si>
    <t>Balcony/ Study room wall (2.55-0.90) = 1.65</t>
  </si>
  <si>
    <t>Dining/ oppen pasge wall (2.55-0.90) = 1.65</t>
  </si>
  <si>
    <t>D3 (2.30-0.90) = 1.40</t>
  </si>
  <si>
    <t>D1  (2.30-0.90) = 1.40</t>
  </si>
  <si>
    <t>D2  (2.30-0.90) = 1.40</t>
  </si>
  <si>
    <t>Brick work with common burnt clay F.P.S. (non modular) bricks of class designation 7.5 in foundation and plinth in:</t>
  </si>
  <si>
    <t>Steel work in built up tubular ( round, square or rectangular hollow tubes etc.) trusses etc. including cutting, hoisting, fixing in position and applying a priming coat of approved steel primer, including welding and bolted with special shaped washers etc. complete.</t>
  </si>
  <si>
    <t>Hot finished welded type tubes</t>
  </si>
  <si>
    <t>Steel work welded in built up sections/ framed work including cutting, hoisting, fixing in position and applying a priming coat of approved steel primer using structural steel etc. as required.</t>
  </si>
  <si>
    <t>In gratings, frames, guard bar, ladder, railings, brackets, gates and similar works.</t>
  </si>
  <si>
    <t>EIS-1/5</t>
  </si>
  <si>
    <t>B/F P-  32   /CMB- 244</t>
  </si>
  <si>
    <t>Date of start            :  03-10-2013</t>
  </si>
  <si>
    <t>Date of Completion  : Work is in Progress</t>
  </si>
  <si>
    <t>Page-4</t>
  </si>
  <si>
    <t>Page-5</t>
  </si>
  <si>
    <t>Page-6</t>
  </si>
  <si>
    <t>Page-7</t>
  </si>
  <si>
    <t>Page-8</t>
  </si>
  <si>
    <t>Page-9</t>
  </si>
  <si>
    <t>Page-10</t>
  </si>
  <si>
    <t>Page-11</t>
  </si>
  <si>
    <t>Page-12</t>
  </si>
  <si>
    <t>Page-13</t>
  </si>
  <si>
    <t>Page-14</t>
  </si>
  <si>
    <t>Page-15</t>
  </si>
  <si>
    <t>Page-16</t>
  </si>
  <si>
    <t>Page-17</t>
  </si>
  <si>
    <t>Page-18</t>
  </si>
  <si>
    <t>Page-19</t>
  </si>
  <si>
    <t>Page-20</t>
  </si>
  <si>
    <t>Page-21</t>
  </si>
  <si>
    <t>Page-22</t>
  </si>
  <si>
    <t>Page-23</t>
  </si>
  <si>
    <t>Page-24</t>
  </si>
  <si>
    <t>Page-25</t>
  </si>
  <si>
    <t>Page-26</t>
  </si>
  <si>
    <t>Page-27</t>
  </si>
  <si>
    <t>Page-28</t>
  </si>
  <si>
    <t>Page-29</t>
  </si>
  <si>
    <t>Page-30</t>
  </si>
  <si>
    <t>Page-31</t>
  </si>
  <si>
    <t>Page-32</t>
  </si>
  <si>
    <t>Page-33</t>
  </si>
  <si>
    <t>Page-34</t>
  </si>
  <si>
    <t>Page-35</t>
  </si>
  <si>
    <t>Page-36</t>
  </si>
  <si>
    <t>Page-37</t>
  </si>
  <si>
    <t>Page-38</t>
  </si>
  <si>
    <t>Page-39</t>
  </si>
  <si>
    <t>Page-40</t>
  </si>
  <si>
    <t>(1.33+0.72)/2 = 1.03</t>
  </si>
  <si>
    <t>(0.58+0.83)/2 = 0.71</t>
  </si>
  <si>
    <t>(0.83+0.40)/2 = 0.62</t>
  </si>
  <si>
    <t>Water Profing in Type-III in bathroom</t>
  </si>
  <si>
    <t>Type-III and Type-II Kitchen</t>
  </si>
  <si>
    <t>Purline 100 x 50 mm</t>
  </si>
  <si>
    <t>End Purline</t>
  </si>
  <si>
    <t>Weight CMB-238 P-12</t>
  </si>
  <si>
    <t>12mm</t>
  </si>
  <si>
    <t>10mm</t>
  </si>
  <si>
    <t>50 x 50 x6</t>
  </si>
  <si>
    <t>40x40x5</t>
  </si>
  <si>
    <t>Plate at junction of T1 T2 T3</t>
  </si>
  <si>
    <t>8mm</t>
  </si>
  <si>
    <t>Base Plate at junction</t>
  </si>
  <si>
    <t>Angle for Ridge (50 x 50 x 6 mm)</t>
  </si>
  <si>
    <t>Angle for Gutter (40 x 40 x 6 mm)</t>
  </si>
  <si>
    <t>EIS-1/6</t>
  </si>
  <si>
    <t>Providing and fixing bolts including nuts and washers complete.</t>
  </si>
  <si>
    <t>Main truss T1</t>
  </si>
  <si>
    <t xml:space="preserve"> T1 Joint</t>
  </si>
  <si>
    <t>In Runner</t>
  </si>
  <si>
    <t>Truss T2</t>
  </si>
  <si>
    <t>Runner for T2</t>
  </si>
  <si>
    <t>T3</t>
  </si>
  <si>
    <t>Runner for T3</t>
  </si>
  <si>
    <t>From T1 to T2 Purlin</t>
  </si>
  <si>
    <t>At T4 and T2 Junction</t>
  </si>
  <si>
    <t>3rd floor Toilet kitchen wall outer side (2.80-0.90) = 1.90</t>
  </si>
  <si>
    <t>Name of work:</t>
  </si>
  <si>
    <t xml:space="preserve">Name of Contractor: </t>
  </si>
  <si>
    <t>Agmt. No. :    /EE/MPD/2013-14</t>
  </si>
  <si>
    <t xml:space="preserve">Sl no. of this bill : </t>
  </si>
  <si>
    <t>W5</t>
  </si>
  <si>
    <t>kitchen slab for Type-II and Type-III</t>
  </si>
  <si>
    <t>Add same Qty for 14 more same bathrooms</t>
  </si>
  <si>
    <t>Angle 50 x 50 x 6</t>
  </si>
  <si>
    <t>Angle 40 x 40 x 6</t>
  </si>
  <si>
    <t>M.S Nut Bolt with washer</t>
  </si>
  <si>
    <t>40x40x6</t>
  </si>
  <si>
    <t>Date of Measurement :  06-02-2015</t>
  </si>
  <si>
    <t>Date of Measurements :- 09-03-2015</t>
  </si>
  <si>
    <t>Date of Measurements :- 10-03-2015</t>
  </si>
  <si>
    <t>Page-41</t>
  </si>
  <si>
    <t xml:space="preserve">1:5:10 (1 cement : 5 coarse sand : 10 graded stone aggregate 40 mm nominal size) </t>
  </si>
  <si>
    <t>1:4 (1 cement: 4 Coarse sand)</t>
  </si>
  <si>
    <t>Date of Abstract      : 11-03-2015</t>
  </si>
  <si>
    <t>C/O on  P-  43    /TCMB-256</t>
  </si>
  <si>
    <t>C/O on  P-  44    /TCMB-256</t>
  </si>
  <si>
    <t>C/o on P- 46  / TCMB-256</t>
  </si>
  <si>
    <t>C/o on P- 45  / TCMB-256</t>
  </si>
  <si>
    <t>C/o on P- 43  / TCMB-256</t>
  </si>
  <si>
    <t>C/o on P- 42  / TCMB-256</t>
  </si>
  <si>
    <t>C/o on P- 44  / TCMB-256</t>
  </si>
  <si>
    <t xml:space="preserve">B/F Page-    32     /TCMB </t>
  </si>
  <si>
    <t xml:space="preserve">B/F Page-      33     /TCMB </t>
  </si>
  <si>
    <t xml:space="preserve">B/F Page-    19       /TCMB </t>
  </si>
  <si>
    <t xml:space="preserve">B/F Page-     20      /TCMB </t>
  </si>
  <si>
    <t xml:space="preserve">B/F Page-     23      /TCMB </t>
  </si>
  <si>
    <t xml:space="preserve">B/F Page-      24     /TCMB </t>
  </si>
  <si>
    <t xml:space="preserve">B/F Page-      21     /TCMB </t>
  </si>
  <si>
    <t xml:space="preserve">B/F Page-    1       /TCMB </t>
  </si>
  <si>
    <t xml:space="preserve">B/F Page-      15     /TCMB </t>
  </si>
  <si>
    <t xml:space="preserve">B/F Page-     17      /TCMB </t>
  </si>
  <si>
    <t xml:space="preserve">B/F Page-      18     /TCMB </t>
  </si>
  <si>
    <t xml:space="preserve">B/F Page-      37     /TCMB </t>
  </si>
  <si>
    <t xml:space="preserve">B/F Page-    39       /TCMB </t>
  </si>
  <si>
    <t xml:space="preserve">B/F Page-      44     /TCMB </t>
  </si>
  <si>
    <t xml:space="preserve">B/F Page-     34      /TCMB </t>
  </si>
  <si>
    <t xml:space="preserve">Less Amount of 7th RA Bill Vide CV  No. 67   Dated:30-01-2015 </t>
  </si>
  <si>
    <t>Weigth P-2 TCMB</t>
  </si>
  <si>
    <t xml:space="preserve">B/F Page-      3     /TCMB </t>
  </si>
  <si>
    <t xml:space="preserve">B/F Page-   4        /TCMB </t>
  </si>
  <si>
    <t xml:space="preserve">B/F Page-     5      /TCMB </t>
  </si>
  <si>
    <t xml:space="preserve">B/F Page-    6       /TCMB </t>
  </si>
  <si>
    <t xml:space="preserve">B/F Page-      7     /TCMB </t>
  </si>
  <si>
    <t xml:space="preserve">B/F Page-     8      /TCMB </t>
  </si>
  <si>
    <t xml:space="preserve">B/F Page-      9     /TCMB </t>
  </si>
  <si>
    <t xml:space="preserve">B/F Page-    10       /TCMB </t>
  </si>
  <si>
    <t xml:space="preserve">B/F Page-      11     /TCMB </t>
  </si>
  <si>
    <t xml:space="preserve">B/F Page-    12       /TCMB </t>
  </si>
  <si>
    <t xml:space="preserve">B/F Page-     13      /TCMB </t>
  </si>
  <si>
    <t xml:space="preserve">B/F Page-    14       /TCMB </t>
  </si>
  <si>
    <t xml:space="preserve">B/F Page-      22     /TCMB </t>
  </si>
  <si>
    <t xml:space="preserve">B/F Page-    27       /TCMB </t>
  </si>
  <si>
    <t xml:space="preserve">B/F Page-      35     /TCMB </t>
  </si>
  <si>
    <t xml:space="preserve">B/F Page-     36      /TCMB </t>
  </si>
  <si>
    <t xml:space="preserve">B/F Page-     38      /TCMB </t>
  </si>
  <si>
    <t xml:space="preserve">B/F Page-     41      /TCMB </t>
  </si>
  <si>
    <t xml:space="preserve">B/F P-  42   /TCMB- </t>
  </si>
  <si>
    <t xml:space="preserve">B/F P-  43   /TCMB- </t>
  </si>
  <si>
    <t xml:space="preserve">B/F P-  44   /TCMB- </t>
  </si>
  <si>
    <t xml:space="preserve">B/F P-  45   /TCMB- </t>
  </si>
  <si>
    <t xml:space="preserve">B/F P-  46   /TCMB- </t>
  </si>
  <si>
    <t>C/O Page-     47    /TCMB</t>
  </si>
  <si>
    <t>C/O Page-     48    /TCMB</t>
  </si>
  <si>
    <t>C/O Page-     49    /TCMB</t>
  </si>
  <si>
    <t>C/O Page-     50    /TCMB</t>
  </si>
  <si>
    <t>C/O Page-     51    /TCMB</t>
  </si>
  <si>
    <t>C/O Page-     52    /TCMB</t>
  </si>
  <si>
    <t>C/O Page-     53    /TCMB</t>
  </si>
  <si>
    <t>C/O Page-     54    /TCMB</t>
  </si>
  <si>
    <t>C/O Page-     55    /TCMB</t>
  </si>
  <si>
    <t>C/O Page-     56    /TCMB</t>
  </si>
  <si>
    <t>C/O Page-     57    /TCMB</t>
  </si>
  <si>
    <t>C/O Page-     58    /TCMB</t>
  </si>
  <si>
    <t>C/O Page-     59    /TCMB</t>
  </si>
  <si>
    <t>C/O Page-     60    /TCMB</t>
  </si>
  <si>
    <t>Less Amount of 7th RA Bill vide CV No. 67   Dated 30-01-2015</t>
  </si>
  <si>
    <t>COMPUTERISED MEASUREMENT BOOK    MEASURMENT &amp; ABSTRACT OF COST 8th R.A. Bill</t>
  </si>
  <si>
    <t>C.M.B NO:    256/EE/MPD</t>
  </si>
  <si>
    <t>izekf.kr fd;k tkrk gS fd bl dEI;wVj eki cgh esa 1 ls 62 rd 62 dqy i`"B gS A leLr iq"B Øekuqlkj gSA</t>
  </si>
  <si>
    <t>8th R.A. Bill</t>
  </si>
  <si>
    <t xml:space="preserve">7th RA BiII Vide CV no. 67   dated : 31-01-2015
</t>
  </si>
  <si>
    <t xml:space="preserve">Upto 7th RA </t>
  </si>
  <si>
    <t>8th RA Bill</t>
  </si>
  <si>
    <t>Sl no. of this bill : 8th R.A. bill</t>
  </si>
  <si>
    <t>Figure (F) in words Rupees TWENTY LAKH FIFTY ONE THOUSANDS SEVEN HUNDRED &amp; SIXTY NINE Only.</t>
  </si>
  <si>
    <r>
      <t xml:space="preserve">1. The measurement on which are based the entries in column 1 to 6 of account were made by </t>
    </r>
    <r>
      <rPr>
        <b/>
        <sz val="9.5"/>
        <color indexed="8"/>
        <rFont val="Arial"/>
        <family val="2"/>
      </rPr>
      <t xml:space="preserve">SH.Manoj Kumar, JE(C) on 11-03-2014 </t>
    </r>
    <r>
      <rPr>
        <sz val="9.5"/>
        <color indexed="8"/>
        <rFont val="Arial"/>
        <family val="2"/>
      </rPr>
      <t xml:space="preserve"> and are recorded on </t>
    </r>
    <r>
      <rPr>
        <b/>
        <sz val="9.5"/>
        <color indexed="8"/>
        <rFont val="Arial"/>
        <family val="2"/>
      </rPr>
      <t>page 1-62</t>
    </r>
    <r>
      <rPr>
        <sz val="9.5"/>
        <color indexed="8"/>
        <rFont val="Arial"/>
        <family val="2"/>
      </rPr>
      <t xml:space="preserve"> of </t>
    </r>
    <r>
      <rPr>
        <b/>
        <sz val="9.5"/>
        <color indexed="8"/>
        <rFont val="Arial"/>
        <family val="2"/>
      </rPr>
      <t xml:space="preserve">measurement book No  CMB- 256 /MPD </t>
    </r>
    <r>
      <rPr>
        <sz val="9.5"/>
        <color indexed="8"/>
        <rFont val="Arial"/>
        <family val="2"/>
      </rPr>
      <t xml:space="preserve">                     </t>
    </r>
  </si>
  <si>
    <r>
      <rPr>
        <b/>
        <sz val="22"/>
        <color indexed="8"/>
        <rFont val="Kruti Dev 010"/>
      </rPr>
      <t>vkBoka py ys[kk fcy</t>
    </r>
    <r>
      <rPr>
        <b/>
        <sz val="16"/>
        <color indexed="8"/>
        <rFont val="Kruti Dev 010"/>
      </rPr>
      <t xml:space="preserve"> &amp;&amp; </t>
    </r>
    <r>
      <rPr>
        <b/>
        <sz val="14"/>
        <color indexed="8"/>
        <rFont val="Arial Narrow"/>
        <family val="2"/>
      </rPr>
      <t>4059 (PLAN)- PPG</t>
    </r>
  </si>
  <si>
    <t>serial no. of this bill : 8th R.A Bill</t>
  </si>
  <si>
    <t>B/F P-  33   /CMB- 244</t>
  </si>
  <si>
    <t>B/F P-  34   /CMB- 244</t>
  </si>
  <si>
    <t>B/F P-  35   /CMB- 244</t>
  </si>
  <si>
    <t>B/F P-  36   /CMB- 244</t>
  </si>
  <si>
    <t>B/F P-  37   /CMB- 244</t>
  </si>
  <si>
    <t xml:space="preserve">B/F P- 38 /CMB-244 </t>
  </si>
  <si>
    <t>EIS No. -I appvd by EE</t>
  </si>
  <si>
    <t>Unit Weight kg/m  As per P-11 /CMB-238</t>
  </si>
  <si>
    <t>Unit Weight kg/m  As per P-12 /CMB-238 and TCMB- P-2</t>
  </si>
  <si>
    <t>Annexure -III</t>
  </si>
  <si>
    <t>STEEL CONSUMPTION STATEMENT</t>
  </si>
  <si>
    <t>Sub Div : MPSD Mussoorie</t>
  </si>
  <si>
    <t>S.N.</t>
  </si>
  <si>
    <t>Reference</t>
  </si>
  <si>
    <t>TOTAL</t>
  </si>
  <si>
    <t>upto previous bill</t>
  </si>
  <si>
    <t>Add 3% for wastage</t>
  </si>
  <si>
    <t>Add 2% for variations</t>
  </si>
  <si>
    <t>Qty. Consumed in work i/c wastages and variations</t>
  </si>
  <si>
    <t>MT</t>
  </si>
  <si>
    <t>Qty. received upto date</t>
  </si>
  <si>
    <t xml:space="preserve">in this bill item 12.2.P- 1 TCMB-256 </t>
  </si>
  <si>
    <t xml:space="preserve"> STATEMENT OF THEORETICAL CALCULATIONS OF CEMENT CONSUMPTION</t>
  </si>
  <si>
    <t>QTY.</t>
  </si>
  <si>
    <t>COFFICIENT</t>
  </si>
  <si>
    <t>CEMENT REQUIRED</t>
  </si>
  <si>
    <t>P/L C.C.1:2:4 in foundation</t>
  </si>
  <si>
    <t>P/L C.C.1:5:10 in foundation</t>
  </si>
  <si>
    <t>P/L Design mix M25</t>
  </si>
  <si>
    <t>Half brick in super structure in CM 1:4</t>
  </si>
  <si>
    <t>RR Masonry......CM 1:6</t>
  </si>
  <si>
    <t>Extra cement 3.80-3.30=0.50</t>
  </si>
  <si>
    <t>CC 1:3:6 for Bond stone</t>
  </si>
  <si>
    <t>EIS 1/4</t>
  </si>
  <si>
    <t>P/F Hold Fast</t>
  </si>
  <si>
    <t>Says</t>
  </si>
  <si>
    <t>Bags</t>
  </si>
  <si>
    <t>Brick work 1:6</t>
  </si>
  <si>
    <t>EIS 1/5</t>
  </si>
  <si>
    <t>12mm Plaster 1:4</t>
  </si>
  <si>
    <t>STATEMENT OF MANDATORY TESTS</t>
  </si>
  <si>
    <t>Sl No.</t>
  </si>
  <si>
    <t>Item</t>
  </si>
  <si>
    <t>Frequency as per specification</t>
  </si>
  <si>
    <t>Upto date 
work done qty</t>
  </si>
  <si>
    <t>No. of test 
required</t>
  </si>
  <si>
    <t>No. of tests
actually done</t>
  </si>
  <si>
    <t>Test for Cube strength of C.C</t>
  </si>
  <si>
    <t>Slump Test</t>
  </si>
  <si>
    <t>each/day</t>
  </si>
  <si>
    <t>Test for Particle Size Distribution of stone aggregate 40mm N.S</t>
  </si>
  <si>
    <t>Test for Particle Size Distribution of stone aggregate 20mm N.S</t>
  </si>
  <si>
    <t>Test for Particle Size Distribution of Coarse Sand</t>
  </si>
  <si>
    <t xml:space="preserve">Test for silt content Coarse sand </t>
  </si>
  <si>
    <t>Test for Deleterious Material</t>
  </si>
  <si>
    <t>Test for Water</t>
  </si>
  <si>
    <t>3 Months</t>
  </si>
  <si>
    <t>Test for Cement</t>
  </si>
  <si>
    <t>Test for reiforcement</t>
  </si>
  <si>
    <t>Bricks</t>
  </si>
  <si>
    <t>50000 Nos.</t>
  </si>
  <si>
    <t xml:space="preserve"> precoated galvanised iron profile sheets </t>
  </si>
  <si>
    <t>Plaster 6 mm</t>
  </si>
  <si>
    <t>Plaster 12 mm</t>
  </si>
  <si>
    <t>Plaster 15 mm</t>
  </si>
  <si>
    <t>Providing and fixing soil, waste and vent pipes : 100 mm dia.</t>
  </si>
  <si>
    <t>Providing and fixing plain bend of required degree. 100 mm</t>
  </si>
  <si>
    <t>Providing and fixing single equal plain junction of required degree with access door, 100x100x100 mm</t>
  </si>
  <si>
    <t>Providing and fixing single equal plain junction of required  degree :
100x100x100 mm</t>
  </si>
  <si>
    <t>Providing lead caulked joints to sand cast iron/ centrifugally cast (spun) iron pipes and fittings of diameter: 
100 mm</t>
  </si>
  <si>
    <t>Providing and fixing trap of self cleansing design 
100 mm inlet and 100 mm outlet</t>
  </si>
  <si>
    <t>G.I. Pipe 15 mm nominal bore</t>
  </si>
  <si>
    <t xml:space="preserve">Providing and fixing CP Brass high flow single lever consealed divertor for bath and shower system Jaquar make (VGN-CHR-27079 &amp; ALD-CHR-79 ) </t>
  </si>
  <si>
    <t xml:space="preserve">Providing and applying two component cementitious acrylic flexible water proofing coating with Brush bond RFX of FOSROC / PIDIFIN 2K of pidilite / Master seal 550EL of BASF </t>
  </si>
  <si>
    <t>12 mm Plaster 1:4</t>
  </si>
  <si>
    <t>deposited earth to be levelled</t>
  </si>
  <si>
    <t>RCC All works above plinth level upto floor V level</t>
  </si>
  <si>
    <t>Repair of edges yet to be done</t>
  </si>
  <si>
    <t>Deviation yet to be approved</t>
  </si>
  <si>
    <t>curing in progress</t>
  </si>
  <si>
    <t>Adjustment of line and level</t>
  </si>
  <si>
    <t>grinding of joint at some places</t>
  </si>
  <si>
    <t>more Screws required</t>
  </si>
  <si>
    <t>Filling of joints</t>
  </si>
  <si>
    <t>edge repair</t>
  </si>
  <si>
    <t>Testing yet to be done</t>
  </si>
  <si>
    <t>Cement consumed as per cement resister 6480  Bags some work yet to be measured.</t>
  </si>
  <si>
    <t>Date of Measurement :  10-03-2015</t>
  </si>
  <si>
    <t>8th RA</t>
  </si>
  <si>
    <t>TCMB</t>
  </si>
  <si>
    <t>P-34,37,40</t>
  </si>
  <si>
    <t>P- 3,5,6,8,9,15-17,19 &amp; 20</t>
  </si>
  <si>
    <t>SUBSTITUTE ITEM STATEMENT No-I</t>
  </si>
  <si>
    <t xml:space="preserve">Amount of this statement </t>
  </si>
  <si>
    <t>As per Agreement</t>
  </si>
  <si>
    <t>As per Substituted</t>
  </si>
  <si>
    <t>Sl.No</t>
  </si>
  <si>
    <t xml:space="preserve">Agmt No.       </t>
  </si>
  <si>
    <t>Description of Item</t>
  </si>
  <si>
    <t>Rate</t>
  </si>
  <si>
    <t xml:space="preserve">Qty. </t>
  </si>
  <si>
    <t>Certified that :-</t>
  </si>
  <si>
    <t>1-</t>
  </si>
  <si>
    <t>2-</t>
  </si>
  <si>
    <t>The rates are net and not subjected to any abatement/anhancement.</t>
  </si>
  <si>
    <t>3-</t>
  </si>
  <si>
    <t xml:space="preserve">The payment shall be made as per the sanctioned rate for sanctioned quantity executed at site of  work within the permissible limits of variation.
</t>
  </si>
  <si>
    <t>4-</t>
  </si>
  <si>
    <t xml:space="preserve"> The rates adopted are lowest prevailing market rates</t>
  </si>
  <si>
    <t>Estimated Cost:- 49016914 + 1915845/-</t>
  </si>
  <si>
    <t>Tendered Cost :- 519241 + 2318172/-</t>
  </si>
  <si>
    <t>Percentage under Clause 12 :  6.07% above (Civil Work DSR 2012 + 18.79%)</t>
  </si>
  <si>
    <t>6 mm Cement Plaster 1:3 (1 Cement : 3 Fine Sand)</t>
  </si>
  <si>
    <t>Agmt. 40.1</t>
  </si>
  <si>
    <t>Balance Qty</t>
  </si>
  <si>
    <t>12 mm Cement Plaster 1:6 (1 Cement : 6 Fine Sand)</t>
  </si>
  <si>
    <t>15 mm cement plaster on the rough side of single or half brick wall with cement mortar 1:6 (1 Cement : 6 Fine Sand)</t>
  </si>
  <si>
    <t>Item Subsititure as per direction of CE NZ-IV during inspection on 28-02-2015.</t>
  </si>
  <si>
    <t>Rate as per susitution clause 12.</t>
  </si>
  <si>
    <t>As per market rate.</t>
  </si>
  <si>
    <t>Rate as per agmt. No. 40.1 upto permissable limited.</t>
  </si>
  <si>
    <t>As per subsitution clasue12</t>
  </si>
  <si>
    <t xml:space="preserve">Subsititute Item Statement No. I is </t>
  </si>
  <si>
    <t>Agmt. 38.1</t>
  </si>
  <si>
    <t>Rate as per agmt. No. 38.1 upto permissable limited.</t>
  </si>
  <si>
    <t>This statement contain item 03 items only.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</si>
</sst>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00_);_(&quot;$&quot;* \(#,##0.00\);_(&quot;$&quot;* &quot;-&quot;??_);_(@_)"/>
    <numFmt numFmtId="165" formatCode="_(* #,##0.00_);_(* \(#,##0.00\);_(* &quot;-&quot;??_);_(@_)"/>
    <numFmt numFmtId="166" formatCode="0.000"/>
    <numFmt numFmtId="167" formatCode="0.00_);\(0.00\)"/>
    <numFmt numFmtId="168" formatCode="0.0"/>
  </numFmts>
  <fonts count="129">
    <font>
      <sz val="11"/>
      <color theme="1"/>
      <name val="Calibri"/>
      <family val="2"/>
      <scheme val="minor"/>
    </font>
    <font>
      <b/>
      <sz val="12"/>
      <name val="Arial"/>
      <family val="2"/>
    </font>
    <font>
      <sz val="9"/>
      <name val="Andalus"/>
      <family val="1"/>
    </font>
    <font>
      <sz val="10"/>
      <name val="Arial"/>
      <family val="2"/>
    </font>
    <font>
      <b/>
      <sz val="10"/>
      <name val="Arial"/>
      <family val="2"/>
    </font>
    <font>
      <sz val="11"/>
      <name val="Arial"/>
      <family val="2"/>
    </font>
    <font>
      <sz val="9"/>
      <name val="Arial"/>
      <family val="2"/>
    </font>
    <font>
      <sz val="9"/>
      <name val="Arial Narrow"/>
      <family val="2"/>
    </font>
    <font>
      <sz val="8"/>
      <name val="Arial"/>
      <family val="2"/>
    </font>
    <font>
      <sz val="11"/>
      <color theme="1"/>
      <name val="Calibri"/>
      <family val="2"/>
      <scheme val="minor"/>
    </font>
    <font>
      <sz val="11"/>
      <name val="Calibri"/>
      <family val="2"/>
      <scheme val="minor"/>
    </font>
    <font>
      <sz val="10"/>
      <name val="Estrangelo Edessa"/>
      <family val="4"/>
    </font>
    <font>
      <sz val="10"/>
      <name val="Estrangelo Edessa"/>
      <family val="4"/>
      <charset val="1"/>
    </font>
    <font>
      <sz val="10"/>
      <name val="Helv"/>
      <charset val="204"/>
    </font>
    <font>
      <b/>
      <sz val="9"/>
      <name val="Arial"/>
      <family val="2"/>
    </font>
    <font>
      <sz val="10"/>
      <color theme="1"/>
      <name val="Arial"/>
      <family val="2"/>
    </font>
    <font>
      <b/>
      <sz val="11"/>
      <color theme="1"/>
      <name val="Calibri"/>
      <family val="2"/>
      <scheme val="minor"/>
    </font>
    <font>
      <b/>
      <sz val="10"/>
      <color theme="1"/>
      <name val="Arial"/>
      <family val="2"/>
    </font>
    <font>
      <sz val="9"/>
      <color theme="1"/>
      <name val="Arial"/>
      <family val="2"/>
    </font>
    <font>
      <sz val="9"/>
      <color theme="1"/>
      <name val="Calibri"/>
      <family val="2"/>
      <scheme val="minor"/>
    </font>
    <font>
      <b/>
      <sz val="9"/>
      <color theme="1"/>
      <name val="Arial"/>
      <family val="2"/>
    </font>
    <font>
      <sz val="10"/>
      <color theme="1"/>
      <name val="Times New Roman"/>
      <family val="1"/>
    </font>
    <font>
      <sz val="10"/>
      <color theme="1"/>
      <name val="Calibri"/>
      <family val="2"/>
      <scheme val="minor"/>
    </font>
    <font>
      <b/>
      <sz val="10"/>
      <color theme="1"/>
      <name val="Times New Roman"/>
      <family val="1"/>
    </font>
    <font>
      <b/>
      <sz val="11"/>
      <color indexed="8"/>
      <name val="Calibri"/>
      <family val="2"/>
    </font>
    <font>
      <sz val="10"/>
      <name val="Arial"/>
      <family val="2"/>
    </font>
    <font>
      <sz val="11"/>
      <color theme="1"/>
      <name val="Arial"/>
      <family val="2"/>
    </font>
    <font>
      <b/>
      <sz val="11"/>
      <color indexed="8"/>
      <name val="Arial"/>
      <family val="2"/>
    </font>
    <font>
      <b/>
      <sz val="10"/>
      <color indexed="8"/>
      <name val="Arial"/>
      <family val="2"/>
    </font>
    <font>
      <b/>
      <sz val="14"/>
      <name val="Arial"/>
      <family val="2"/>
    </font>
    <font>
      <sz val="12"/>
      <color indexed="8"/>
      <name val="Times New Roman"/>
      <family val="2"/>
    </font>
    <font>
      <u/>
      <sz val="10"/>
      <color indexed="12"/>
      <name val="Arial"/>
      <family val="2"/>
    </font>
    <font>
      <sz val="11"/>
      <color indexed="8"/>
      <name val="Calibri"/>
      <family val="2"/>
    </font>
    <font>
      <b/>
      <sz val="11"/>
      <color theme="1"/>
      <name val="Arial"/>
      <family val="2"/>
    </font>
    <font>
      <b/>
      <sz val="11"/>
      <name val="Arial"/>
      <family val="2"/>
    </font>
    <font>
      <sz val="18"/>
      <name val="Algerian"/>
      <family val="5"/>
    </font>
    <font>
      <u/>
      <sz val="16"/>
      <name val="Arial"/>
      <family val="2"/>
    </font>
    <font>
      <b/>
      <i/>
      <sz val="10"/>
      <name val="Arial"/>
      <family val="2"/>
    </font>
    <font>
      <b/>
      <sz val="7"/>
      <name val="Arial"/>
      <family val="2"/>
    </font>
    <font>
      <b/>
      <sz val="8"/>
      <color theme="1"/>
      <name val="Times New Roman"/>
      <family val="1"/>
    </font>
    <font>
      <b/>
      <sz val="18"/>
      <name val="Times New Roman"/>
      <family val="1"/>
    </font>
    <font>
      <b/>
      <sz val="11"/>
      <name val="Times New Roman"/>
      <family val="1"/>
    </font>
    <font>
      <sz val="11"/>
      <name val="Times New Roman"/>
      <family val="1"/>
    </font>
    <font>
      <b/>
      <sz val="11"/>
      <name val="Rupee Foradian"/>
      <family val="2"/>
    </font>
    <font>
      <b/>
      <i/>
      <sz val="11"/>
      <name val="Times New Roman"/>
      <family val="1"/>
    </font>
    <font>
      <i/>
      <sz val="11"/>
      <name val="Times New Roman"/>
      <family val="1"/>
    </font>
    <font>
      <b/>
      <sz val="11"/>
      <color indexed="8"/>
      <name val="Times New Roman"/>
      <family val="1"/>
    </font>
    <font>
      <b/>
      <sz val="12"/>
      <name val="Times New Roman"/>
      <family val="1"/>
    </font>
    <font>
      <b/>
      <sz val="14"/>
      <name val="Courier New"/>
      <family val="3"/>
    </font>
    <font>
      <sz val="10"/>
      <color indexed="8"/>
      <name val="Verdana"/>
      <family val="2"/>
    </font>
    <font>
      <sz val="7"/>
      <color indexed="8"/>
      <name val="Times New Roman"/>
      <family val="1"/>
    </font>
    <font>
      <sz val="8"/>
      <color indexed="8"/>
      <name val="Verdana"/>
      <family val="2"/>
    </font>
    <font>
      <b/>
      <sz val="9"/>
      <color indexed="8"/>
      <name val="Verdana"/>
      <family val="2"/>
    </font>
    <font>
      <b/>
      <sz val="10"/>
      <color indexed="8"/>
      <name val="Verdana"/>
      <family val="2"/>
    </font>
    <font>
      <b/>
      <sz val="8"/>
      <color indexed="8"/>
      <name val="Verdana"/>
      <family val="2"/>
    </font>
    <font>
      <b/>
      <i/>
      <sz val="8"/>
      <color indexed="8"/>
      <name val="Georgia"/>
      <family val="1"/>
    </font>
    <font>
      <b/>
      <i/>
      <sz val="7"/>
      <color indexed="8"/>
      <name val="Georgia"/>
      <family val="1"/>
    </font>
    <font>
      <b/>
      <u/>
      <sz val="8"/>
      <name val="Times New Roman"/>
      <family val="1"/>
    </font>
    <font>
      <b/>
      <sz val="11"/>
      <color rgb="FF000000"/>
      <name val="Arial"/>
      <family val="2"/>
    </font>
    <font>
      <b/>
      <sz val="10"/>
      <color rgb="FF000000"/>
      <name val="Arial"/>
      <family val="2"/>
    </font>
    <font>
      <sz val="8.5"/>
      <color rgb="FF000000"/>
      <name val="Arial"/>
      <family val="2"/>
    </font>
    <font>
      <sz val="8"/>
      <color theme="1"/>
      <name val="Calibri"/>
      <family val="2"/>
      <scheme val="minor"/>
    </font>
    <font>
      <sz val="8"/>
      <color rgb="FF000000"/>
      <name val="Arial"/>
      <family val="2"/>
    </font>
    <font>
      <sz val="8"/>
      <color indexed="8"/>
      <name val="Arial"/>
      <family val="2"/>
    </font>
    <font>
      <sz val="10.5"/>
      <color rgb="FF000000"/>
      <name val="Arial"/>
      <family val="2"/>
    </font>
    <font>
      <sz val="9.5"/>
      <color rgb="FF000000"/>
      <name val="Arial"/>
      <family val="2"/>
    </font>
    <font>
      <sz val="8.5"/>
      <color indexed="8"/>
      <name val="Arial"/>
      <family val="2"/>
    </font>
    <font>
      <sz val="9"/>
      <color rgb="FF000000"/>
      <name val="Arial"/>
      <family val="2"/>
    </font>
    <font>
      <sz val="7"/>
      <color rgb="FF000000"/>
      <name val="Arial"/>
      <family val="2"/>
    </font>
    <font>
      <sz val="9.5"/>
      <color rgb="FF000000"/>
      <name val="Times New Roman"/>
      <family val="1"/>
    </font>
    <font>
      <b/>
      <sz val="9.5"/>
      <color rgb="FF000000"/>
      <name val="Arial"/>
      <family val="2"/>
    </font>
    <font>
      <b/>
      <sz val="9"/>
      <color rgb="FF000000"/>
      <name val="Arial"/>
      <family val="2"/>
    </font>
    <font>
      <b/>
      <sz val="16"/>
      <color indexed="8"/>
      <name val="Kruti Dev 010"/>
    </font>
    <font>
      <b/>
      <sz val="22"/>
      <color indexed="8"/>
      <name val="Kruti Dev 010"/>
    </font>
    <font>
      <b/>
      <sz val="14"/>
      <color indexed="8"/>
      <name val="Arial Narrow"/>
      <family val="2"/>
    </font>
    <font>
      <b/>
      <sz val="12"/>
      <color rgb="FF000000"/>
      <name val="Arial"/>
      <family val="2"/>
    </font>
    <font>
      <sz val="14.5"/>
      <color theme="1"/>
      <name val="Arial"/>
      <family val="2"/>
    </font>
    <font>
      <b/>
      <i/>
      <sz val="9"/>
      <color theme="1"/>
      <name val="Rupee Foradian"/>
      <family val="2"/>
    </font>
    <font>
      <b/>
      <i/>
      <sz val="10"/>
      <color theme="1"/>
      <name val="Rupee Foradian"/>
      <family val="2"/>
    </font>
    <font>
      <b/>
      <i/>
      <sz val="12"/>
      <color theme="1"/>
      <name val="Rupee Foradian"/>
      <family val="2"/>
    </font>
    <font>
      <i/>
      <sz val="11"/>
      <color theme="1"/>
      <name val="Calibri"/>
      <family val="2"/>
      <scheme val="minor"/>
    </font>
    <font>
      <b/>
      <u/>
      <sz val="12"/>
      <color rgb="FF000000"/>
      <name val="Arial"/>
      <family val="2"/>
    </font>
    <font>
      <b/>
      <sz val="9.5"/>
      <color indexed="8"/>
      <name val="Arial"/>
      <family val="2"/>
    </font>
    <font>
      <sz val="9.5"/>
      <color indexed="8"/>
      <name val="Arial"/>
      <family val="2"/>
    </font>
    <font>
      <b/>
      <i/>
      <sz val="18"/>
      <name val="Arial"/>
      <family val="2"/>
    </font>
    <font>
      <b/>
      <i/>
      <sz val="14"/>
      <name val="Arial"/>
      <family val="2"/>
    </font>
    <font>
      <b/>
      <i/>
      <sz val="16"/>
      <name val="Arial"/>
      <family val="2"/>
    </font>
    <font>
      <b/>
      <u/>
      <sz val="14"/>
      <name val="Arial"/>
      <family val="2"/>
    </font>
    <font>
      <b/>
      <sz val="12"/>
      <name val="Book Antiqua"/>
      <family val="1"/>
    </font>
    <font>
      <sz val="10"/>
      <name val="Book Antiqua"/>
      <family val="1"/>
    </font>
    <font>
      <b/>
      <sz val="10"/>
      <name val="Book Antiqua"/>
      <family val="1"/>
    </font>
    <font>
      <b/>
      <sz val="11"/>
      <name val="Book Antiqua"/>
      <family val="1"/>
    </font>
    <font>
      <sz val="8"/>
      <name val="Book Antiqua"/>
      <family val="1"/>
    </font>
    <font>
      <b/>
      <i/>
      <sz val="10"/>
      <name val="Book Antiqua"/>
      <family val="1"/>
    </font>
    <font>
      <sz val="10"/>
      <color indexed="8"/>
      <name val="Arial"/>
      <family val="2"/>
    </font>
    <font>
      <sz val="12"/>
      <name val="Arial"/>
      <family val="2"/>
    </font>
    <font>
      <sz val="10"/>
      <color indexed="8"/>
      <name val="Calibri"/>
      <family val="2"/>
    </font>
    <font>
      <b/>
      <i/>
      <sz val="20"/>
      <name val="BankGothic Lt BT"/>
      <family val="2"/>
    </font>
    <font>
      <b/>
      <u/>
      <sz val="24"/>
      <name val="Arial"/>
      <family val="2"/>
    </font>
    <font>
      <b/>
      <sz val="18"/>
      <name val="Arial"/>
      <family val="2"/>
    </font>
    <font>
      <b/>
      <i/>
      <sz val="18"/>
      <name val="Kruti Dev 010"/>
    </font>
    <font>
      <b/>
      <i/>
      <sz val="18"/>
      <name val="Calibri"/>
      <family val="2"/>
      <scheme val="minor"/>
    </font>
    <font>
      <b/>
      <i/>
      <sz val="9"/>
      <name val="Arial"/>
      <family val="2"/>
    </font>
    <font>
      <b/>
      <sz val="6"/>
      <name val="Arial"/>
      <family val="2"/>
    </font>
    <font>
      <b/>
      <sz val="8"/>
      <name val="Arial"/>
      <family val="2"/>
    </font>
    <font>
      <sz val="14"/>
      <name val="Arial"/>
      <family val="2"/>
    </font>
    <font>
      <b/>
      <sz val="10"/>
      <color theme="1"/>
      <name val="Calibri"/>
      <family val="2"/>
      <scheme val="minor"/>
    </font>
    <font>
      <b/>
      <sz val="9"/>
      <color indexed="8"/>
      <name val="Arial"/>
      <family val="2"/>
    </font>
    <font>
      <sz val="10.5"/>
      <name val="Arial"/>
      <family val="2"/>
    </font>
    <font>
      <sz val="11"/>
      <color indexed="8"/>
      <name val="Arial"/>
      <family val="2"/>
    </font>
    <font>
      <b/>
      <i/>
      <sz val="12"/>
      <name val="Arial"/>
      <family val="2"/>
    </font>
    <font>
      <sz val="10"/>
      <color rgb="FF000000"/>
      <name val="Times New Roman"/>
      <family val="1"/>
    </font>
    <font>
      <sz val="8"/>
      <color theme="1"/>
      <name val="Arial"/>
      <family val="2"/>
    </font>
    <font>
      <b/>
      <u/>
      <sz val="12"/>
      <name val="Arial"/>
      <family val="2"/>
    </font>
    <font>
      <sz val="10"/>
      <name val="Arial"/>
      <family val="2"/>
    </font>
    <font>
      <sz val="11"/>
      <color theme="1"/>
      <name val="Times New Roman"/>
      <family val="1"/>
    </font>
    <font>
      <b/>
      <sz val="14"/>
      <name val="Times New Roman"/>
      <family val="1"/>
    </font>
    <font>
      <b/>
      <sz val="11"/>
      <color theme="1"/>
      <name val="Times New Roman"/>
      <family val="1"/>
    </font>
    <font>
      <b/>
      <u/>
      <sz val="11"/>
      <color theme="1"/>
      <name val="Times New Roman"/>
      <family val="1"/>
    </font>
    <font>
      <b/>
      <u/>
      <sz val="11"/>
      <name val="Times New Roman"/>
      <family val="1"/>
    </font>
    <font>
      <b/>
      <sz val="10"/>
      <name val="Times New Roman"/>
      <family val="1"/>
    </font>
    <font>
      <sz val="10"/>
      <name val="Times New Roman"/>
      <family val="1"/>
    </font>
    <font>
      <sz val="10"/>
      <color indexed="8"/>
      <name val="Times New Roman"/>
      <family val="1"/>
    </font>
    <font>
      <sz val="12"/>
      <color theme="1"/>
      <name val="Rupee Foradian"/>
      <family val="2"/>
    </font>
    <font>
      <b/>
      <sz val="12"/>
      <color theme="1"/>
      <name val="Rupee Foradian"/>
      <family val="2"/>
    </font>
    <font>
      <sz val="8"/>
      <color theme="1"/>
      <name val="Times New Roman"/>
      <family val="1"/>
    </font>
    <font>
      <sz val="9"/>
      <color theme="1"/>
      <name val="Times New Roman"/>
      <family val="1"/>
    </font>
    <font>
      <b/>
      <u/>
      <sz val="10"/>
      <name val="Times New Roman"/>
      <family val="1"/>
    </font>
    <font>
      <b/>
      <sz val="9"/>
      <name val="Times New Roman"/>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64">
    <border>
      <left/>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top/>
      <bottom style="double">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right/>
      <top style="thin">
        <color indexed="64"/>
      </top>
      <bottom style="double">
        <color indexed="64"/>
      </bottom>
      <diagonal/>
    </border>
    <border>
      <left style="thin">
        <color indexed="64"/>
      </left>
      <right style="medium">
        <color indexed="64"/>
      </right>
      <top style="medium">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style="hair">
        <color indexed="64"/>
      </right>
      <top style="thin">
        <color indexed="64"/>
      </top>
      <bottom style="hair">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s>
  <cellStyleXfs count="106">
    <xf numFmtId="0" fontId="0" fillId="0" borderId="0"/>
    <xf numFmtId="0" fontId="3" fillId="0" borderId="0"/>
    <xf numFmtId="0" fontId="3" fillId="0" borderId="0"/>
    <xf numFmtId="0" fontId="3" fillId="0" borderId="0"/>
    <xf numFmtId="0" fontId="3" fillId="0" borderId="0" applyFont="0" applyFill="0" applyBorder="0" applyAlignment="0" applyProtection="0"/>
    <xf numFmtId="0" fontId="3" fillId="0" borderId="0"/>
    <xf numFmtId="0" fontId="9" fillId="0" borderId="0"/>
    <xf numFmtId="0" fontId="3" fillId="0" borderId="0"/>
    <xf numFmtId="0" fontId="9" fillId="0" borderId="0"/>
    <xf numFmtId="0" fontId="11" fillId="0" borderId="0"/>
    <xf numFmtId="0" fontId="3" fillId="0" borderId="0"/>
    <xf numFmtId="0" fontId="9" fillId="0" borderId="0"/>
    <xf numFmtId="0" fontId="3" fillId="0" borderId="0"/>
    <xf numFmtId="0" fontId="12" fillId="0" borderId="0"/>
    <xf numFmtId="0" fontId="11" fillId="0" borderId="0"/>
    <xf numFmtId="0" fontId="9" fillId="0" borderId="0"/>
    <xf numFmtId="0" fontId="3" fillId="0" borderId="0"/>
    <xf numFmtId="0" fontId="3" fillId="0" borderId="0"/>
    <xf numFmtId="0" fontId="3" fillId="0" borderId="0"/>
    <xf numFmtId="0" fontId="13" fillId="0" borderId="0"/>
    <xf numFmtId="0" fontId="25" fillId="0" borderId="0"/>
    <xf numFmtId="0" fontId="3" fillId="0" borderId="0"/>
    <xf numFmtId="165" fontId="3" fillId="0" borderId="0" applyFont="0" applyFill="0" applyBorder="0" applyAlignment="0" applyProtection="0"/>
    <xf numFmtId="165" fontId="3" fillId="0" borderId="0" applyFont="0" applyFill="0" applyBorder="0" applyAlignment="0" applyProtection="0"/>
    <xf numFmtId="164" fontId="30" fillId="0" borderId="0" applyFont="0" applyFill="0" applyBorder="0" applyAlignment="0" applyProtection="0"/>
    <xf numFmtId="0" fontId="31" fillId="0" borderId="0" applyNumberFormat="0" applyFill="0" applyBorder="0" applyAlignment="0" applyProtection="0">
      <alignment vertical="top"/>
      <protection locked="0"/>
    </xf>
    <xf numFmtId="0" fontId="9" fillId="0" borderId="0"/>
    <xf numFmtId="0" fontId="9" fillId="0" borderId="0"/>
    <xf numFmtId="0" fontId="3"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9"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2" fillId="0" borderId="0"/>
    <xf numFmtId="0" fontId="3" fillId="0" borderId="0"/>
    <xf numFmtId="0" fontId="3" fillId="0" borderId="0"/>
    <xf numFmtId="0" fontId="9" fillId="0" borderId="0"/>
    <xf numFmtId="0" fontId="9" fillId="0" borderId="0"/>
    <xf numFmtId="0" fontId="3" fillId="0" borderId="0"/>
    <xf numFmtId="0" fontId="11" fillId="0" borderId="0"/>
    <xf numFmtId="0" fontId="3" fillId="0" borderId="0"/>
    <xf numFmtId="0" fontId="3" fillId="0" borderId="0"/>
    <xf numFmtId="0" fontId="9" fillId="0" borderId="0"/>
    <xf numFmtId="0" fontId="9" fillId="0" borderId="0"/>
    <xf numFmtId="0" fontId="9" fillId="0" borderId="0"/>
    <xf numFmtId="0" fontId="9" fillId="0" borderId="0"/>
    <xf numFmtId="0" fontId="9" fillId="0" borderId="0"/>
    <xf numFmtId="0" fontId="3" fillId="0" borderId="0"/>
    <xf numFmtId="0" fontId="9" fillId="0" borderId="0"/>
    <xf numFmtId="0" fontId="9" fillId="0" borderId="0"/>
    <xf numFmtId="0" fontId="9" fillId="0" borderId="0"/>
    <xf numFmtId="0" fontId="11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114" fillId="0" borderId="0"/>
    <xf numFmtId="0" fontId="9" fillId="0" borderId="0"/>
    <xf numFmtId="0" fontId="3" fillId="0" borderId="0"/>
    <xf numFmtId="0" fontId="9" fillId="0" borderId="0"/>
  </cellStyleXfs>
  <cellXfs count="1217">
    <xf numFmtId="0" fontId="0" fillId="0" borderId="0" xfId="0"/>
    <xf numFmtId="0" fontId="3" fillId="0" borderId="0" xfId="0" applyFont="1" applyFill="1"/>
    <xf numFmtId="0" fontId="3" fillId="0" borderId="12" xfId="0" applyNumberFormat="1" applyFont="1" applyFill="1" applyBorder="1" applyAlignment="1">
      <alignment horizontal="center" vertical="center"/>
    </xf>
    <xf numFmtId="0" fontId="3" fillId="0" borderId="12" xfId="0" applyFont="1" applyFill="1" applyBorder="1" applyAlignment="1">
      <alignment vertical="top" wrapText="1"/>
    </xf>
    <xf numFmtId="0" fontId="2" fillId="0" borderId="12" xfId="0" applyFont="1" applyFill="1" applyBorder="1"/>
    <xf numFmtId="2" fontId="3" fillId="0" borderId="12" xfId="0" applyNumberFormat="1" applyFont="1" applyFill="1" applyBorder="1" applyAlignment="1">
      <alignment horizontal="center"/>
    </xf>
    <xf numFmtId="0" fontId="3" fillId="0" borderId="1" xfId="0" applyFont="1" applyFill="1" applyBorder="1" applyAlignment="1">
      <alignment horizontal="left" vertical="center"/>
    </xf>
    <xf numFmtId="0" fontId="6" fillId="0" borderId="7" xfId="0" applyFont="1" applyFill="1" applyBorder="1" applyAlignment="1">
      <alignment horizontal="center" vertical="center" wrapText="1"/>
    </xf>
    <xf numFmtId="166" fontId="6" fillId="0" borderId="12" xfId="0" applyNumberFormat="1" applyFont="1" applyFill="1" applyBorder="1" applyAlignment="1">
      <alignment horizontal="center" vertical="center"/>
    </xf>
    <xf numFmtId="2" fontId="6" fillId="0" borderId="12" xfId="0" applyNumberFormat="1" applyFont="1" applyFill="1" applyBorder="1" applyAlignment="1">
      <alignment horizontal="center" vertical="center"/>
    </xf>
    <xf numFmtId="2" fontId="6" fillId="0" borderId="12" xfId="0" applyNumberFormat="1" applyFont="1" applyFill="1" applyBorder="1" applyAlignment="1">
      <alignment horizontal="center"/>
    </xf>
    <xf numFmtId="0" fontId="3" fillId="0" borderId="12" xfId="0" applyFont="1" applyFill="1" applyBorder="1" applyAlignment="1">
      <alignment horizontal="right" vertical="top" wrapText="1"/>
    </xf>
    <xf numFmtId="0" fontId="10" fillId="0" borderId="0" xfId="0" applyFont="1" applyFill="1" applyAlignment="1">
      <alignment horizontal="center" vertical="center"/>
    </xf>
    <xf numFmtId="0" fontId="5" fillId="2" borderId="0" xfId="0" applyFont="1" applyFill="1"/>
    <xf numFmtId="0" fontId="3" fillId="2" borderId="0" xfId="0" applyFont="1" applyFill="1" applyBorder="1" applyAlignment="1">
      <alignment vertical="top"/>
    </xf>
    <xf numFmtId="0" fontId="2" fillId="2" borderId="0" xfId="0" applyFont="1" applyFill="1" applyBorder="1" applyAlignment="1">
      <alignment vertical="top"/>
    </xf>
    <xf numFmtId="0" fontId="6" fillId="0" borderId="12" xfId="0" applyFont="1" applyFill="1" applyBorder="1" applyAlignment="1">
      <alignment horizontal="center" vertical="center"/>
    </xf>
    <xf numFmtId="0" fontId="6" fillId="0" borderId="12" xfId="0" applyFont="1" applyFill="1" applyBorder="1" applyAlignment="1">
      <alignment horizontal="center" vertical="center" wrapText="1"/>
    </xf>
    <xf numFmtId="0" fontId="3" fillId="0" borderId="0" xfId="3"/>
    <xf numFmtId="0" fontId="18" fillId="0" borderId="12" xfId="0" applyFont="1" applyBorder="1"/>
    <xf numFmtId="0" fontId="18" fillId="0" borderId="12" xfId="0" applyFont="1" applyBorder="1" applyAlignment="1">
      <alignment horizontal="center" wrapText="1"/>
    </xf>
    <xf numFmtId="2" fontId="18" fillId="0" borderId="12" xfId="0" applyNumberFormat="1" applyFont="1" applyBorder="1" applyAlignment="1">
      <alignment horizontal="right"/>
    </xf>
    <xf numFmtId="0" fontId="18" fillId="0" borderId="12" xfId="0" applyFont="1" applyBorder="1" applyAlignment="1">
      <alignment horizontal="right" wrapText="1"/>
    </xf>
    <xf numFmtId="2" fontId="18" fillId="0" borderId="12" xfId="0" applyNumberFormat="1" applyFont="1" applyBorder="1" applyAlignment="1">
      <alignment horizontal="right" wrapText="1"/>
    </xf>
    <xf numFmtId="2" fontId="18" fillId="0" borderId="12" xfId="0" applyNumberFormat="1" applyFont="1" applyBorder="1"/>
    <xf numFmtId="0" fontId="16" fillId="0" borderId="12" xfId="0" applyFont="1" applyBorder="1" applyAlignment="1">
      <alignment horizontal="left" vertical="top"/>
    </xf>
    <xf numFmtId="0" fontId="0" fillId="0" borderId="12" xfId="0" applyBorder="1"/>
    <xf numFmtId="0" fontId="21" fillId="0" borderId="12" xfId="0" applyFont="1" applyBorder="1"/>
    <xf numFmtId="0" fontId="22" fillId="0" borderId="12" xfId="0" applyFont="1" applyBorder="1"/>
    <xf numFmtId="0" fontId="0" fillId="0" borderId="12" xfId="0" applyBorder="1" applyAlignment="1">
      <alignment horizontal="right" vertical="top"/>
    </xf>
    <xf numFmtId="0" fontId="0" fillId="0" borderId="12" xfId="0" applyBorder="1" applyAlignment="1">
      <alignment horizontal="right"/>
    </xf>
    <xf numFmtId="0" fontId="21" fillId="0" borderId="12" xfId="0" applyFont="1" applyBorder="1" applyAlignment="1">
      <alignment horizontal="right"/>
    </xf>
    <xf numFmtId="2" fontId="21" fillId="0" borderId="12" xfId="0" applyNumberFormat="1" applyFont="1" applyBorder="1"/>
    <xf numFmtId="0" fontId="16" fillId="0" borderId="12" xfId="0" applyFont="1" applyBorder="1"/>
    <xf numFmtId="2" fontId="22" fillId="0" borderId="12" xfId="0" applyNumberFormat="1" applyFont="1" applyBorder="1"/>
    <xf numFmtId="0" fontId="0" fillId="0" borderId="12" xfId="0" applyBorder="1" applyAlignment="1">
      <alignment vertical="top"/>
    </xf>
    <xf numFmtId="2" fontId="23" fillId="0" borderId="12" xfId="0" applyNumberFormat="1" applyFont="1" applyBorder="1"/>
    <xf numFmtId="2" fontId="3" fillId="0" borderId="12" xfId="3" applyNumberFormat="1" applyFont="1" applyBorder="1" applyAlignment="1">
      <alignment horizontal="left" vertical="top"/>
    </xf>
    <xf numFmtId="0" fontId="26" fillId="0" borderId="12" xfId="0" applyFont="1" applyBorder="1"/>
    <xf numFmtId="0" fontId="26" fillId="0" borderId="12" xfId="0" applyFont="1" applyBorder="1" applyAlignment="1">
      <alignment horizontal="center"/>
    </xf>
    <xf numFmtId="166" fontId="26" fillId="0" borderId="12" xfId="0" applyNumberFormat="1" applyFont="1" applyBorder="1" applyAlignment="1">
      <alignment horizontal="center"/>
    </xf>
    <xf numFmtId="0" fontId="3" fillId="0" borderId="0" xfId="21"/>
    <xf numFmtId="0" fontId="3" fillId="0" borderId="0" xfId="28"/>
    <xf numFmtId="0" fontId="3" fillId="0" borderId="0" xfId="28" applyBorder="1"/>
    <xf numFmtId="0" fontId="3" fillId="0" borderId="17" xfId="28" applyBorder="1"/>
    <xf numFmtId="0" fontId="4" fillId="0" borderId="20" xfId="28" applyFont="1" applyBorder="1" applyAlignment="1">
      <alignment horizontal="center" vertical="center"/>
    </xf>
    <xf numFmtId="0" fontId="4" fillId="0" borderId="12" xfId="28" applyFont="1" applyBorder="1" applyAlignment="1">
      <alignment horizontal="center" vertical="center" wrapText="1"/>
    </xf>
    <xf numFmtId="0" fontId="14" fillId="0" borderId="12" xfId="28" applyFont="1" applyBorder="1" applyAlignment="1">
      <alignment horizontal="center" vertical="center" wrapText="1"/>
    </xf>
    <xf numFmtId="0" fontId="4" fillId="0" borderId="12" xfId="21" applyFont="1" applyFill="1" applyBorder="1" applyAlignment="1">
      <alignment horizontal="center" vertical="center" wrapText="1"/>
    </xf>
    <xf numFmtId="0" fontId="4" fillId="0" borderId="24" xfId="28" applyFont="1" applyBorder="1" applyAlignment="1">
      <alignment horizontal="center" vertical="center" wrapText="1"/>
    </xf>
    <xf numFmtId="0" fontId="4" fillId="0" borderId="25" xfId="28" applyFont="1" applyBorder="1" applyAlignment="1">
      <alignment horizontal="center" vertical="top"/>
    </xf>
    <xf numFmtId="0" fontId="4" fillId="0" borderId="25" xfId="28" applyFont="1" applyBorder="1" applyAlignment="1">
      <alignment horizontal="center" vertical="center" wrapText="1"/>
    </xf>
    <xf numFmtId="0" fontId="4" fillId="0" borderId="25" xfId="21" applyFont="1" applyFill="1" applyBorder="1" applyAlignment="1">
      <alignment horizontal="center" vertical="center" wrapText="1"/>
    </xf>
    <xf numFmtId="0" fontId="21" fillId="0" borderId="8" xfId="28" applyFont="1" applyBorder="1" applyAlignment="1">
      <alignment horizontal="left" vertical="top" wrapText="1"/>
    </xf>
    <xf numFmtId="0" fontId="21" fillId="0" borderId="8" xfId="28" applyFont="1" applyBorder="1" applyAlignment="1">
      <alignment horizontal="justify" vertical="top" wrapText="1"/>
    </xf>
    <xf numFmtId="0" fontId="4" fillId="0" borderId="8" xfId="28" applyFont="1" applyBorder="1" applyAlignment="1">
      <alignment horizontal="center" vertical="center" wrapText="1"/>
    </xf>
    <xf numFmtId="0" fontId="4" fillId="0" borderId="8" xfId="21" applyFont="1" applyFill="1" applyBorder="1" applyAlignment="1">
      <alignment horizontal="center" vertical="center" wrapText="1"/>
    </xf>
    <xf numFmtId="0" fontId="15" fillId="0" borderId="12" xfId="32" applyFont="1" applyFill="1" applyBorder="1" applyAlignment="1">
      <alignment horizontal="left" vertical="top" wrapText="1"/>
    </xf>
    <xf numFmtId="0" fontId="15" fillId="0" borderId="12" xfId="32" applyFont="1" applyFill="1" applyBorder="1" applyAlignment="1">
      <alignment horizontal="justify" vertical="top"/>
    </xf>
    <xf numFmtId="2" fontId="15" fillId="0" borderId="12" xfId="32" applyNumberFormat="1" applyFont="1" applyFill="1" applyBorder="1" applyAlignment="1">
      <alignment horizontal="right" wrapText="1"/>
    </xf>
    <xf numFmtId="0" fontId="15" fillId="0" borderId="12" xfId="32" applyFont="1" applyFill="1" applyBorder="1" applyAlignment="1">
      <alignment horizontal="center" vertical="center" wrapText="1"/>
    </xf>
    <xf numFmtId="0" fontId="3" fillId="0" borderId="12" xfId="28" applyBorder="1"/>
    <xf numFmtId="0" fontId="15" fillId="0" borderId="12" xfId="28" applyFont="1" applyBorder="1"/>
    <xf numFmtId="0" fontId="20" fillId="0" borderId="12" xfId="28" applyFont="1" applyFill="1" applyBorder="1" applyAlignment="1">
      <alignment horizontal="justify" vertical="top"/>
    </xf>
    <xf numFmtId="1" fontId="15" fillId="0" borderId="12" xfId="32" applyNumberFormat="1" applyFont="1" applyFill="1" applyBorder="1" applyAlignment="1">
      <alignment horizontal="right" wrapText="1"/>
    </xf>
    <xf numFmtId="2" fontId="3" fillId="0" borderId="12" xfId="28" applyNumberFormat="1" applyFont="1" applyBorder="1"/>
    <xf numFmtId="2" fontId="15" fillId="0" borderId="12" xfId="28" applyNumberFormat="1" applyFont="1" applyBorder="1" applyAlignment="1">
      <alignment wrapText="1"/>
    </xf>
    <xf numFmtId="0" fontId="3" fillId="0" borderId="12" xfId="28" applyFont="1" applyBorder="1"/>
    <xf numFmtId="1" fontId="17" fillId="0" borderId="12" xfId="32" applyNumberFormat="1" applyFont="1" applyFill="1" applyBorder="1" applyAlignment="1">
      <alignment horizontal="right" wrapText="1"/>
    </xf>
    <xf numFmtId="2" fontId="4" fillId="0" borderId="12" xfId="28" applyNumberFormat="1" applyFont="1" applyBorder="1"/>
    <xf numFmtId="2" fontId="17" fillId="0" borderId="12" xfId="28" applyNumberFormat="1" applyFont="1" applyBorder="1" applyAlignment="1">
      <alignment horizontal="center" wrapText="1"/>
    </xf>
    <xf numFmtId="2" fontId="17" fillId="0" borderId="12" xfId="28" applyNumberFormat="1" applyFont="1" applyBorder="1" applyAlignment="1">
      <alignment wrapText="1"/>
    </xf>
    <xf numFmtId="2" fontId="3" fillId="0" borderId="0" xfId="28" applyNumberFormat="1"/>
    <xf numFmtId="2" fontId="17" fillId="0" borderId="12" xfId="28" applyNumberFormat="1" applyFont="1" applyBorder="1"/>
    <xf numFmtId="2" fontId="18" fillId="0" borderId="12" xfId="28" applyNumberFormat="1" applyFont="1" applyBorder="1" applyAlignment="1">
      <alignment horizontal="right"/>
    </xf>
    <xf numFmtId="0" fontId="3" fillId="3" borderId="12" xfId="28" applyFont="1" applyFill="1" applyBorder="1"/>
    <xf numFmtId="2" fontId="18" fillId="0" borderId="12" xfId="28" applyNumberFormat="1" applyFont="1" applyFill="1" applyBorder="1" applyAlignment="1">
      <alignment horizontal="right" wrapText="1"/>
    </xf>
    <xf numFmtId="0" fontId="18" fillId="0" borderId="12" xfId="28" applyFont="1" applyFill="1" applyBorder="1" applyAlignment="1">
      <alignment horizontal="center" wrapText="1"/>
    </xf>
    <xf numFmtId="2" fontId="18" fillId="0" borderId="12" xfId="28" applyNumberFormat="1" applyFont="1" applyFill="1" applyBorder="1" applyAlignment="1">
      <alignment horizontal="right"/>
    </xf>
    <xf numFmtId="0" fontId="18" fillId="0" borderId="12" xfId="28" applyFont="1" applyBorder="1" applyAlignment="1">
      <alignment horizontal="right"/>
    </xf>
    <xf numFmtId="2" fontId="3" fillId="0" borderId="12" xfId="28" applyNumberFormat="1" applyBorder="1"/>
    <xf numFmtId="0" fontId="18" fillId="0" borderId="12" xfId="28" applyFont="1" applyFill="1" applyBorder="1" applyAlignment="1">
      <alignment horizontal="right" wrapText="1"/>
    </xf>
    <xf numFmtId="2" fontId="15" fillId="0" borderId="12" xfId="28" applyNumberFormat="1" applyFont="1" applyBorder="1"/>
    <xf numFmtId="2" fontId="20" fillId="0" borderId="12" xfId="28" applyNumberFormat="1" applyFont="1" applyBorder="1" applyAlignment="1">
      <alignment horizontal="right"/>
    </xf>
    <xf numFmtId="2" fontId="18" fillId="0" borderId="12" xfId="33" applyNumberFormat="1" applyFont="1" applyFill="1" applyBorder="1" applyAlignment="1">
      <alignment horizontal="right" wrapText="1"/>
    </xf>
    <xf numFmtId="0" fontId="18" fillId="0" borderId="12" xfId="33" applyFont="1" applyFill="1" applyBorder="1" applyAlignment="1">
      <alignment horizontal="right" wrapText="1"/>
    </xf>
    <xf numFmtId="2" fontId="18" fillId="0" borderId="12" xfId="33" applyNumberFormat="1" applyFont="1" applyFill="1" applyBorder="1" applyAlignment="1">
      <alignment horizontal="right"/>
    </xf>
    <xf numFmtId="2" fontId="18" fillId="0" borderId="12" xfId="33" applyNumberFormat="1" applyFont="1" applyBorder="1" applyAlignment="1">
      <alignment horizontal="right"/>
    </xf>
    <xf numFmtId="0" fontId="18" fillId="0" borderId="12" xfId="33" applyFont="1" applyBorder="1" applyAlignment="1">
      <alignment horizontal="right"/>
    </xf>
    <xf numFmtId="2" fontId="20" fillId="0" borderId="12" xfId="33" applyNumberFormat="1" applyFont="1" applyFill="1" applyBorder="1" applyAlignment="1">
      <alignment horizontal="center"/>
    </xf>
    <xf numFmtId="2" fontId="20" fillId="0" borderId="12" xfId="33" applyNumberFormat="1" applyFont="1" applyBorder="1" applyAlignment="1">
      <alignment horizontal="right"/>
    </xf>
    <xf numFmtId="0" fontId="4" fillId="0" borderId="12" xfId="28" applyFont="1" applyBorder="1"/>
    <xf numFmtId="1" fontId="15" fillId="0" borderId="12" xfId="32" applyNumberFormat="1" applyFont="1" applyFill="1" applyBorder="1" applyAlignment="1">
      <alignment vertical="top" wrapText="1"/>
    </xf>
    <xf numFmtId="0" fontId="15" fillId="0" borderId="12" xfId="32" applyFont="1" applyFill="1" applyBorder="1" applyAlignment="1">
      <alignment horizontal="justify" vertical="top" wrapText="1"/>
    </xf>
    <xf numFmtId="2" fontId="3" fillId="0" borderId="12" xfId="28" applyNumberFormat="1" applyFont="1" applyBorder="1" applyAlignment="1">
      <alignment horizontal="right" wrapText="1"/>
    </xf>
    <xf numFmtId="2" fontId="4" fillId="0" borderId="12" xfId="28" applyNumberFormat="1" applyFont="1" applyBorder="1" applyAlignment="1">
      <alignment horizontal="right" wrapText="1"/>
    </xf>
    <xf numFmtId="2" fontId="14" fillId="0" borderId="12" xfId="28" applyNumberFormat="1" applyFont="1" applyBorder="1" applyAlignment="1">
      <alignment horizontal="left" vertical="center"/>
    </xf>
    <xf numFmtId="2" fontId="14" fillId="0" borderId="12" xfId="28" applyNumberFormat="1" applyFont="1" applyBorder="1" applyAlignment="1">
      <alignment horizontal="right" vertical="center"/>
    </xf>
    <xf numFmtId="2" fontId="4" fillId="0" borderId="12" xfId="28" applyNumberFormat="1" applyFont="1" applyBorder="1" applyAlignment="1">
      <alignment horizontal="right" vertical="center"/>
    </xf>
    <xf numFmtId="2" fontId="3" fillId="0" borderId="0" xfId="28" applyNumberFormat="1" applyFont="1"/>
    <xf numFmtId="0" fontId="4" fillId="0" borderId="12" xfId="28" applyFont="1" applyBorder="1" applyAlignment="1">
      <alignment horizontal="left" vertical="center"/>
    </xf>
    <xf numFmtId="0" fontId="3" fillId="3" borderId="0" xfId="28" applyFill="1"/>
    <xf numFmtId="2" fontId="3" fillId="3" borderId="0" xfId="28" applyNumberFormat="1" applyFill="1"/>
    <xf numFmtId="0" fontId="4" fillId="0" borderId="12" xfId="28" applyFont="1" applyBorder="1" applyAlignment="1">
      <alignment horizontal="center"/>
    </xf>
    <xf numFmtId="0" fontId="4" fillId="0" borderId="12" xfId="28" applyFont="1" applyBorder="1" applyAlignment="1">
      <alignment horizontal="center" vertical="top"/>
    </xf>
    <xf numFmtId="2" fontId="4" fillId="0" borderId="12" xfId="28" applyNumberFormat="1" applyFont="1" applyBorder="1" applyAlignment="1"/>
    <xf numFmtId="167" fontId="4" fillId="0" borderId="12" xfId="28" applyNumberFormat="1" applyFont="1" applyBorder="1"/>
    <xf numFmtId="0" fontId="39" fillId="0" borderId="12" xfId="28" applyFont="1" applyBorder="1" applyAlignment="1">
      <alignment horizontal="left" vertical="top" wrapText="1"/>
    </xf>
    <xf numFmtId="0" fontId="21" fillId="0" borderId="12" xfId="28" applyFont="1" applyBorder="1" applyAlignment="1">
      <alignment horizontal="justify" vertical="top" wrapText="1"/>
    </xf>
    <xf numFmtId="0" fontId="20" fillId="0" borderId="12" xfId="33" applyFont="1" applyFill="1" applyBorder="1" applyAlignment="1">
      <alignment horizontal="justify" vertical="top"/>
    </xf>
    <xf numFmtId="0" fontId="3" fillId="0" borderId="12" xfId="28" applyBorder="1" applyAlignment="1">
      <alignment vertical="top" wrapText="1"/>
    </xf>
    <xf numFmtId="0" fontId="4" fillId="0" borderId="12" xfId="28" applyFont="1" applyBorder="1" applyAlignment="1"/>
    <xf numFmtId="165" fontId="0" fillId="0" borderId="12" xfId="22" applyFont="1" applyBorder="1" applyAlignment="1">
      <alignment vertical="top" wrapText="1"/>
    </xf>
    <xf numFmtId="0" fontId="3" fillId="0" borderId="12" xfId="28" applyBorder="1" applyAlignment="1">
      <alignment vertical="top"/>
    </xf>
    <xf numFmtId="0" fontId="3" fillId="0" borderId="0" xfId="28" applyAlignment="1">
      <alignment vertical="top"/>
    </xf>
    <xf numFmtId="0" fontId="18" fillId="0" borderId="12" xfId="28" applyFont="1" applyFill="1" applyBorder="1" applyAlignment="1">
      <alignment horizontal="justify" vertical="top"/>
    </xf>
    <xf numFmtId="2" fontId="20" fillId="0" borderId="12" xfId="28" applyNumberFormat="1" applyFont="1" applyFill="1" applyBorder="1" applyAlignment="1">
      <alignment horizontal="right" wrapText="1"/>
    </xf>
    <xf numFmtId="2" fontId="20" fillId="0" borderId="12" xfId="33" applyNumberFormat="1" applyFont="1" applyFill="1" applyBorder="1" applyAlignment="1">
      <alignment horizontal="right" wrapText="1"/>
    </xf>
    <xf numFmtId="2" fontId="3" fillId="0" borderId="12" xfId="28" applyNumberFormat="1" applyFont="1" applyBorder="1" applyAlignment="1">
      <alignment vertical="center"/>
    </xf>
    <xf numFmtId="2" fontId="4" fillId="0" borderId="12" xfId="28" applyNumberFormat="1" applyFont="1" applyBorder="1" applyAlignment="1">
      <alignment vertical="center"/>
    </xf>
    <xf numFmtId="0" fontId="5" fillId="0" borderId="0" xfId="21" applyFont="1"/>
    <xf numFmtId="0" fontId="5" fillId="0" borderId="18" xfId="21" applyFont="1" applyBorder="1"/>
    <xf numFmtId="0" fontId="5" fillId="0" borderId="12" xfId="21" applyFont="1" applyBorder="1"/>
    <xf numFmtId="0" fontId="5" fillId="0" borderId="30" xfId="21" applyFont="1" applyBorder="1"/>
    <xf numFmtId="0" fontId="5" fillId="0" borderId="20" xfId="21" applyFont="1" applyBorder="1"/>
    <xf numFmtId="0" fontId="42" fillId="0" borderId="22" xfId="80" applyFont="1" applyBorder="1" applyAlignment="1">
      <alignment vertical="top"/>
    </xf>
    <xf numFmtId="2" fontId="33" fillId="0" borderId="12" xfId="28" applyNumberFormat="1" applyFont="1" applyBorder="1" applyAlignment="1">
      <alignment vertical="center"/>
    </xf>
    <xf numFmtId="0" fontId="41" fillId="0" borderId="12" xfId="80" applyFont="1" applyBorder="1" applyAlignment="1">
      <alignment horizontal="center" vertical="top" wrapText="1"/>
    </xf>
    <xf numFmtId="2" fontId="42" fillId="0" borderId="12" xfId="80" applyNumberFormat="1" applyFont="1" applyBorder="1" applyAlignment="1">
      <alignment horizontal="center"/>
    </xf>
    <xf numFmtId="2" fontId="42" fillId="0" borderId="23" xfId="80" applyNumberFormat="1" applyFont="1" applyBorder="1"/>
    <xf numFmtId="2" fontId="41" fillId="0" borderId="23" xfId="80" applyNumberFormat="1" applyFont="1" applyBorder="1"/>
    <xf numFmtId="0" fontId="41" fillId="0" borderId="22" xfId="80" applyFont="1" applyBorder="1" applyAlignment="1">
      <alignment horizontal="center" vertical="center"/>
    </xf>
    <xf numFmtId="0" fontId="42" fillId="0" borderId="12" xfId="80" applyFont="1" applyBorder="1" applyAlignment="1">
      <alignment vertical="top" wrapText="1"/>
    </xf>
    <xf numFmtId="0" fontId="43" fillId="0" borderId="12" xfId="80" applyFont="1" applyBorder="1" applyAlignment="1">
      <alignment horizontal="center" vertical="center"/>
    </xf>
    <xf numFmtId="2" fontId="42" fillId="0" borderId="12" xfId="80" applyNumberFormat="1" applyFont="1" applyBorder="1" applyAlignment="1">
      <alignment horizontal="right" vertical="center"/>
    </xf>
    <xf numFmtId="0" fontId="42" fillId="0" borderId="12" xfId="80" applyFont="1" applyBorder="1"/>
    <xf numFmtId="2" fontId="42" fillId="0" borderId="12" xfId="80" applyNumberFormat="1" applyFont="1" applyBorder="1"/>
    <xf numFmtId="2" fontId="41" fillId="0" borderId="12" xfId="80" applyNumberFormat="1" applyFont="1" applyBorder="1" applyAlignment="1">
      <alignment horizontal="left" vertical="top" wrapText="1"/>
    </xf>
    <xf numFmtId="0" fontId="42" fillId="0" borderId="12" xfId="80" applyFont="1" applyBorder="1" applyAlignment="1">
      <alignment horizontal="justify" vertical="top" wrapText="1"/>
    </xf>
    <xf numFmtId="0" fontId="41" fillId="0" borderId="12" xfId="80" applyFont="1" applyBorder="1" applyAlignment="1">
      <alignment horizontal="justify" vertical="top" wrapText="1"/>
    </xf>
    <xf numFmtId="2" fontId="41" fillId="0" borderId="12" xfId="80" quotePrefix="1" applyNumberFormat="1" applyFont="1" applyBorder="1" applyAlignment="1">
      <alignment horizontal="right" vertical="center"/>
    </xf>
    <xf numFmtId="2" fontId="41" fillId="0" borderId="12" xfId="80" applyNumberFormat="1" applyFont="1" applyBorder="1"/>
    <xf numFmtId="0" fontId="42" fillId="0" borderId="23" xfId="80" applyFont="1" applyBorder="1"/>
    <xf numFmtId="2" fontId="41" fillId="0" borderId="12" xfId="80" applyNumberFormat="1" applyFont="1" applyBorder="1" applyAlignment="1">
      <alignment horizontal="right" vertical="center"/>
    </xf>
    <xf numFmtId="0" fontId="44" fillId="0" borderId="12" xfId="80" applyFont="1" applyBorder="1" applyAlignment="1">
      <alignment horizontal="center" vertical="center" wrapText="1"/>
    </xf>
    <xf numFmtId="0" fontId="45" fillId="0" borderId="12" xfId="80" applyFont="1" applyBorder="1" applyAlignment="1">
      <alignment horizontal="right" vertical="top" wrapText="1"/>
    </xf>
    <xf numFmtId="0" fontId="42" fillId="0" borderId="12" xfId="80" applyFont="1" applyBorder="1" applyAlignment="1">
      <alignment horizontal="right"/>
    </xf>
    <xf numFmtId="0" fontId="42" fillId="0" borderId="24" xfId="80" applyFont="1" applyBorder="1" applyAlignment="1">
      <alignment vertical="top"/>
    </xf>
    <xf numFmtId="2" fontId="41" fillId="0" borderId="12" xfId="80" applyNumberFormat="1" applyFont="1" applyBorder="1" applyAlignment="1">
      <alignment horizontal="center"/>
    </xf>
    <xf numFmtId="0" fontId="42" fillId="0" borderId="0" xfId="80" applyFont="1" applyBorder="1" applyAlignment="1">
      <alignment vertical="top"/>
    </xf>
    <xf numFmtId="0" fontId="42" fillId="0" borderId="0" xfId="80" applyFont="1" applyBorder="1"/>
    <xf numFmtId="2" fontId="41" fillId="0" borderId="0" xfId="80" applyNumberFormat="1" applyFont="1" applyBorder="1" applyAlignment="1">
      <alignment horizontal="center"/>
    </xf>
    <xf numFmtId="0" fontId="41" fillId="0" borderId="0" xfId="80" applyFont="1" applyBorder="1" applyAlignment="1">
      <alignment horizontal="right"/>
    </xf>
    <xf numFmtId="2" fontId="44" fillId="0" borderId="0" xfId="80" applyNumberFormat="1" applyFont="1" applyBorder="1"/>
    <xf numFmtId="0" fontId="42" fillId="0" borderId="0" xfId="21" applyFont="1" applyBorder="1" applyAlignment="1">
      <alignment horizontal="right" vertical="top"/>
    </xf>
    <xf numFmtId="0" fontId="41" fillId="0" borderId="0" xfId="21" applyFont="1" applyBorder="1" applyAlignment="1">
      <alignment horizontal="justify" vertical="top"/>
    </xf>
    <xf numFmtId="0" fontId="42" fillId="0" borderId="0" xfId="21" applyFont="1" applyBorder="1" applyAlignment="1">
      <alignment horizontal="justify"/>
    </xf>
    <xf numFmtId="0" fontId="42" fillId="0" borderId="0" xfId="21" applyFont="1" applyBorder="1" applyAlignment="1">
      <alignment horizontal="center"/>
    </xf>
    <xf numFmtId="0" fontId="42" fillId="0" borderId="0" xfId="21" applyFont="1" applyBorder="1"/>
    <xf numFmtId="0" fontId="42" fillId="0" borderId="0" xfId="21" applyFont="1" applyBorder="1" applyAlignment="1">
      <alignment horizontal="left" vertical="top"/>
    </xf>
    <xf numFmtId="0" fontId="42" fillId="0" borderId="0" xfId="21" applyFont="1" applyFill="1" applyBorder="1" applyAlignment="1">
      <alignment horizontal="right" vertical="top"/>
    </xf>
    <xf numFmtId="0" fontId="41" fillId="0" borderId="0" xfId="21" applyFont="1" applyBorder="1" applyAlignment="1">
      <alignment horizontal="left" vertical="top"/>
    </xf>
    <xf numFmtId="0" fontId="41" fillId="0" borderId="0" xfId="21" applyFont="1" applyBorder="1"/>
    <xf numFmtId="0" fontId="46" fillId="0" borderId="0" xfId="77" applyFont="1"/>
    <xf numFmtId="0" fontId="46" fillId="0" borderId="0" xfId="77" applyFont="1" applyBorder="1" applyAlignment="1">
      <alignment horizontal="left" vertical="top"/>
    </xf>
    <xf numFmtId="0" fontId="46" fillId="0" borderId="0" xfId="77" applyFont="1" applyBorder="1" applyAlignment="1">
      <alignment horizontal="left"/>
    </xf>
    <xf numFmtId="0" fontId="46" fillId="0" borderId="0" xfId="77" applyFont="1" applyBorder="1" applyAlignment="1"/>
    <xf numFmtId="0" fontId="24" fillId="0" borderId="0" xfId="77" applyFont="1"/>
    <xf numFmtId="0" fontId="42" fillId="0" borderId="0" xfId="21" applyFont="1"/>
    <xf numFmtId="2" fontId="3" fillId="0" borderId="12" xfId="3" applyNumberFormat="1" applyFont="1" applyBorder="1" applyAlignment="1">
      <alignment horizontal="left" vertical="top" wrapText="1"/>
    </xf>
    <xf numFmtId="0" fontId="3" fillId="0" borderId="0" xfId="81"/>
    <xf numFmtId="0" fontId="49" fillId="0" borderId="6" xfId="81" applyFont="1" applyBorder="1" applyAlignment="1">
      <alignment horizontal="left" vertical="top" wrapText="1" indent="2"/>
    </xf>
    <xf numFmtId="0" fontId="51" fillId="0" borderId="1" xfId="81" applyFont="1" applyBorder="1" applyAlignment="1">
      <alignment horizontal="justify" vertical="top" wrapText="1"/>
    </xf>
    <xf numFmtId="0" fontId="34" fillId="0" borderId="7" xfId="81" applyFont="1" applyBorder="1"/>
    <xf numFmtId="0" fontId="49" fillId="0" borderId="0" xfId="81" applyFont="1" applyBorder="1" applyAlignment="1">
      <alignment horizontal="left" vertical="top" wrapText="1" indent="2"/>
    </xf>
    <xf numFmtId="0" fontId="51" fillId="0" borderId="0" xfId="81" applyFont="1" applyBorder="1" applyAlignment="1">
      <alignment horizontal="justify" vertical="top" wrapText="1"/>
    </xf>
    <xf numFmtId="0" fontId="53" fillId="0" borderId="0" xfId="81" applyFont="1" applyBorder="1" applyAlignment="1">
      <alignment vertical="top" wrapText="1"/>
    </xf>
    <xf numFmtId="2" fontId="53" fillId="0" borderId="0" xfId="81" applyNumberFormat="1" applyFont="1" applyBorder="1" applyAlignment="1">
      <alignment horizontal="left" vertical="top" wrapText="1"/>
    </xf>
    <xf numFmtId="14" fontId="34" fillId="0" borderId="0" xfId="81" applyNumberFormat="1" applyFont="1" applyAlignment="1">
      <alignment horizontal="left"/>
    </xf>
    <xf numFmtId="14" fontId="53" fillId="0" borderId="0" xfId="81" applyNumberFormat="1" applyFont="1" applyBorder="1" applyAlignment="1">
      <alignment horizontal="left" vertical="top" wrapText="1"/>
    </xf>
    <xf numFmtId="0" fontId="53" fillId="0" borderId="0" xfId="81" applyFont="1" applyBorder="1" applyAlignment="1">
      <alignment horizontal="left" vertical="top" wrapText="1"/>
    </xf>
    <xf numFmtId="0" fontId="49" fillId="0" borderId="0" xfId="81" applyFont="1" applyBorder="1" applyAlignment="1">
      <alignment horizontal="right" vertical="top" wrapText="1"/>
    </xf>
    <xf numFmtId="0" fontId="49" fillId="0" borderId="0" xfId="81" applyFont="1" applyBorder="1" applyAlignment="1">
      <alignment vertical="top" wrapText="1"/>
    </xf>
    <xf numFmtId="0" fontId="49" fillId="0" borderId="0" xfId="81" applyFont="1" applyBorder="1" applyAlignment="1">
      <alignment horizontal="left" vertical="top" indent="2"/>
    </xf>
    <xf numFmtId="0" fontId="54" fillId="0" borderId="0" xfId="81" applyFont="1" applyBorder="1" applyAlignment="1">
      <alignment vertical="top" wrapText="1"/>
    </xf>
    <xf numFmtId="0" fontId="55" fillId="0" borderId="0" xfId="81" applyFont="1" applyBorder="1" applyAlignment="1">
      <alignment vertical="top" wrapText="1"/>
    </xf>
    <xf numFmtId="0" fontId="51" fillId="0" borderId="0" xfId="81" applyFont="1" applyBorder="1" applyAlignment="1">
      <alignment vertical="top" wrapText="1"/>
    </xf>
    <xf numFmtId="0" fontId="56" fillId="0" borderId="0" xfId="81" applyFont="1" applyBorder="1" applyAlignment="1">
      <alignment vertical="top" wrapText="1"/>
    </xf>
    <xf numFmtId="0" fontId="9" fillId="0" borderId="0" xfId="44"/>
    <xf numFmtId="0" fontId="59" fillId="0" borderId="0" xfId="44" applyFont="1" applyAlignment="1">
      <alignment horizontal="left" vertical="top" wrapText="1"/>
    </xf>
    <xf numFmtId="0" fontId="60" fillId="0" borderId="0" xfId="44" applyFont="1" applyAlignment="1">
      <alignment vertical="top" wrapText="1"/>
    </xf>
    <xf numFmtId="0" fontId="60" fillId="0" borderId="3" xfId="44" applyFont="1" applyBorder="1" applyAlignment="1">
      <alignment vertical="top" wrapText="1"/>
    </xf>
    <xf numFmtId="0" fontId="60" fillId="0" borderId="4" xfId="44" applyFont="1" applyBorder="1" applyAlignment="1">
      <alignment vertical="top" wrapText="1"/>
    </xf>
    <xf numFmtId="0" fontId="9" fillId="0" borderId="4" xfId="44" applyBorder="1"/>
    <xf numFmtId="0" fontId="60" fillId="0" borderId="32" xfId="44" applyFont="1" applyBorder="1" applyAlignment="1">
      <alignment vertical="top" wrapText="1"/>
    </xf>
    <xf numFmtId="0" fontId="60" fillId="0" borderId="33" xfId="44" applyFont="1" applyBorder="1" applyAlignment="1">
      <alignment vertical="top" wrapText="1"/>
    </xf>
    <xf numFmtId="0" fontId="9" fillId="0" borderId="33" xfId="44" applyBorder="1"/>
    <xf numFmtId="0" fontId="60" fillId="0" borderId="0" xfId="44" applyFont="1" applyAlignment="1">
      <alignment horizontal="left" vertical="top" wrapText="1" indent="15"/>
    </xf>
    <xf numFmtId="0" fontId="9" fillId="0" borderId="0" xfId="44" applyAlignment="1">
      <alignment horizontal="center"/>
    </xf>
    <xf numFmtId="0" fontId="9" fillId="0" borderId="32" xfId="44" applyBorder="1"/>
    <xf numFmtId="0" fontId="60" fillId="0" borderId="0" xfId="44" applyFont="1" applyAlignment="1">
      <alignment horizontal="left" vertical="top" wrapText="1"/>
    </xf>
    <xf numFmtId="0" fontId="9" fillId="0" borderId="9" xfId="44" applyBorder="1"/>
    <xf numFmtId="0" fontId="9" fillId="0" borderId="10" xfId="44" applyBorder="1"/>
    <xf numFmtId="0" fontId="64" fillId="0" borderId="0" xfId="44" applyFont="1" applyAlignment="1">
      <alignment horizontal="left" vertical="top" wrapText="1"/>
    </xf>
    <xf numFmtId="0" fontId="9" fillId="0" borderId="0" xfId="44" applyBorder="1" applyAlignment="1">
      <alignment horizontal="center"/>
    </xf>
    <xf numFmtId="0" fontId="9" fillId="0" borderId="6" xfId="44" applyBorder="1"/>
    <xf numFmtId="0" fontId="9" fillId="0" borderId="7" xfId="44" applyBorder="1"/>
    <xf numFmtId="0" fontId="9" fillId="0" borderId="12" xfId="44" applyBorder="1"/>
    <xf numFmtId="0" fontId="9" fillId="0" borderId="2" xfId="44" applyBorder="1" applyAlignment="1">
      <alignment horizontal="left" vertical="center"/>
    </xf>
    <xf numFmtId="0" fontId="9" fillId="0" borderId="4" xfId="44" applyBorder="1" applyAlignment="1">
      <alignment horizontal="left" vertical="center"/>
    </xf>
    <xf numFmtId="0" fontId="9" fillId="0" borderId="31" xfId="44" applyBorder="1"/>
    <xf numFmtId="0" fontId="65" fillId="0" borderId="0" xfId="44" applyFont="1" applyAlignment="1">
      <alignment horizontal="left" vertical="top" wrapText="1"/>
    </xf>
    <xf numFmtId="0" fontId="62" fillId="0" borderId="0" xfId="44" applyFont="1" applyAlignment="1">
      <alignment horizontal="left" vertical="top"/>
    </xf>
    <xf numFmtId="0" fontId="9" fillId="0" borderId="12" xfId="44" applyBorder="1" applyAlignment="1">
      <alignment horizontal="left"/>
    </xf>
    <xf numFmtId="0" fontId="9" fillId="0" borderId="0" xfId="44" applyBorder="1"/>
    <xf numFmtId="0" fontId="65" fillId="0" borderId="0" xfId="44" applyFont="1" applyBorder="1" applyAlignment="1">
      <alignment horizontal="center" vertical="top" wrapText="1"/>
    </xf>
    <xf numFmtId="0" fontId="9" fillId="0" borderId="2" xfId="44" applyBorder="1"/>
    <xf numFmtId="0" fontId="62" fillId="0" borderId="0" xfId="44" applyFont="1" applyBorder="1" applyAlignment="1">
      <alignment horizontal="center" vertical="top" wrapText="1"/>
    </xf>
    <xf numFmtId="0" fontId="65" fillId="0" borderId="0" xfId="44" applyFont="1" applyBorder="1" applyAlignment="1">
      <alignment horizontal="left" vertical="top" wrapText="1"/>
    </xf>
    <xf numFmtId="0" fontId="9" fillId="0" borderId="31" xfId="44" applyBorder="1" applyAlignment="1">
      <alignment horizontal="center"/>
    </xf>
    <xf numFmtId="0" fontId="62" fillId="0" borderId="6" xfId="44" applyFont="1" applyBorder="1"/>
    <xf numFmtId="0" fontId="61" fillId="0" borderId="1" xfId="44" applyFont="1" applyBorder="1"/>
    <xf numFmtId="0" fontId="61" fillId="0" borderId="7" xfId="44" applyFont="1" applyBorder="1"/>
    <xf numFmtId="0" fontId="9" fillId="0" borderId="8" xfId="44" applyBorder="1"/>
    <xf numFmtId="0" fontId="65" fillId="0" borderId="0" xfId="44" applyFont="1" applyAlignment="1">
      <alignment vertical="top" wrapText="1"/>
    </xf>
    <xf numFmtId="0" fontId="62" fillId="0" borderId="0" xfId="44" applyFont="1" applyAlignment="1">
      <alignment vertical="top" wrapText="1"/>
    </xf>
    <xf numFmtId="0" fontId="68" fillId="0" borderId="0" xfId="44" applyFont="1" applyAlignment="1">
      <alignment horizontal="center" wrapText="1"/>
    </xf>
    <xf numFmtId="0" fontId="68" fillId="0" borderId="0" xfId="44" applyFont="1" applyAlignment="1">
      <alignment vertical="top" wrapText="1"/>
    </xf>
    <xf numFmtId="0" fontId="65" fillId="0" borderId="0" xfId="44" applyFont="1" applyBorder="1" applyAlignment="1">
      <alignment vertical="top" wrapText="1"/>
    </xf>
    <xf numFmtId="0" fontId="62" fillId="0" borderId="0" xfId="44" applyFont="1" applyAlignment="1">
      <alignment horizontal="left"/>
    </xf>
    <xf numFmtId="0" fontId="69" fillId="0" borderId="0" xfId="44" applyFont="1" applyAlignment="1">
      <alignment vertical="top"/>
    </xf>
    <xf numFmtId="0" fontId="69" fillId="0" borderId="0" xfId="44" applyFont="1" applyAlignment="1">
      <alignment horizontal="left" vertical="top"/>
    </xf>
    <xf numFmtId="0" fontId="70" fillId="0" borderId="0" xfId="44" applyFont="1" applyAlignment="1">
      <alignment horizontal="center" vertical="top" wrapText="1"/>
    </xf>
    <xf numFmtId="0" fontId="19" fillId="0" borderId="0" xfId="44" applyFont="1"/>
    <xf numFmtId="0" fontId="19" fillId="0" borderId="11" xfId="44" applyFont="1" applyBorder="1"/>
    <xf numFmtId="0" fontId="19" fillId="0" borderId="5" xfId="44" applyFont="1" applyBorder="1"/>
    <xf numFmtId="0" fontId="19" fillId="0" borderId="0" xfId="44" applyFont="1" applyBorder="1"/>
    <xf numFmtId="0" fontId="67" fillId="0" borderId="0" xfId="44" applyFont="1" applyAlignment="1">
      <alignment horizontal="center" vertical="top" wrapText="1"/>
    </xf>
    <xf numFmtId="0" fontId="67" fillId="0" borderId="0" xfId="44" applyFont="1" applyAlignment="1">
      <alignment horizontal="left" vertical="top" wrapText="1"/>
    </xf>
    <xf numFmtId="0" fontId="71" fillId="0" borderId="0" xfId="44" applyFont="1" applyAlignment="1">
      <alignment horizontal="center" vertical="top" wrapText="1"/>
    </xf>
    <xf numFmtId="0" fontId="67" fillId="0" borderId="0" xfId="44" applyFont="1" applyAlignment="1">
      <alignment vertical="top"/>
    </xf>
    <xf numFmtId="0" fontId="67" fillId="0" borderId="0" xfId="44" applyFont="1"/>
    <xf numFmtId="0" fontId="65" fillId="0" borderId="5" xfId="44" applyFont="1" applyBorder="1" applyAlignment="1">
      <alignment horizontal="left" vertical="top" wrapText="1"/>
    </xf>
    <xf numFmtId="0" fontId="9" fillId="0" borderId="5" xfId="44" applyBorder="1"/>
    <xf numFmtId="0" fontId="65" fillId="0" borderId="5" xfId="44" applyFont="1" applyBorder="1" applyAlignment="1">
      <alignment horizontal="center" vertical="top" wrapText="1"/>
    </xf>
    <xf numFmtId="0" fontId="58" fillId="0" borderId="0" xfId="44" applyFont="1" applyAlignment="1">
      <alignment horizontal="left" vertical="top"/>
    </xf>
    <xf numFmtId="0" fontId="18" fillId="0" borderId="0" xfId="44" applyFont="1"/>
    <xf numFmtId="0" fontId="1" fillId="0" borderId="0" xfId="44" applyFont="1" applyBorder="1" applyAlignment="1"/>
    <xf numFmtId="0" fontId="4" fillId="0" borderId="0" xfId="81" applyFont="1" applyAlignment="1">
      <alignment vertical="top"/>
    </xf>
    <xf numFmtId="0" fontId="16" fillId="0" borderId="0" xfId="44" applyFont="1"/>
    <xf numFmtId="0" fontId="75" fillId="0" borderId="0" xfId="44" applyFont="1" applyAlignment="1"/>
    <xf numFmtId="0" fontId="9" fillId="0" borderId="0" xfId="44" applyAlignment="1">
      <alignment vertical="top"/>
    </xf>
    <xf numFmtId="0" fontId="3" fillId="0" borderId="0" xfId="21" applyFont="1" applyAlignment="1">
      <alignment vertical="top" wrapText="1"/>
    </xf>
    <xf numFmtId="0" fontId="67" fillId="0" borderId="0" xfId="44" applyFont="1" applyAlignment="1"/>
    <xf numFmtId="0" fontId="67" fillId="0" borderId="12" xfId="44" applyFont="1" applyBorder="1" applyAlignment="1">
      <alignment horizontal="center" vertical="center" wrapText="1"/>
    </xf>
    <xf numFmtId="0" fontId="19" fillId="0" borderId="12" xfId="44" applyFont="1" applyBorder="1" applyAlignment="1">
      <alignment vertical="center" wrapText="1"/>
    </xf>
    <xf numFmtId="0" fontId="67" fillId="0" borderId="12" xfId="44" applyFont="1" applyBorder="1" applyAlignment="1">
      <alignment horizontal="center" vertical="center"/>
    </xf>
    <xf numFmtId="0" fontId="67" fillId="0" borderId="6" xfId="44" applyFont="1" applyBorder="1" applyAlignment="1">
      <alignment horizontal="center" vertical="center" wrapText="1"/>
    </xf>
    <xf numFmtId="0" fontId="67" fillId="0" borderId="7" xfId="44" applyFont="1" applyBorder="1" applyAlignment="1">
      <alignment horizontal="center" vertical="center" wrapText="1"/>
    </xf>
    <xf numFmtId="0" fontId="62" fillId="0" borderId="6" xfId="44" applyFont="1" applyBorder="1" applyAlignment="1">
      <alignment horizontal="center" vertical="center" wrapText="1"/>
    </xf>
    <xf numFmtId="0" fontId="62" fillId="0" borderId="7" xfId="44" applyFont="1" applyBorder="1" applyAlignment="1">
      <alignment horizontal="center" vertical="center" wrapText="1"/>
    </xf>
    <xf numFmtId="0" fontId="9" fillId="0" borderId="12" xfId="44" applyBorder="1" applyAlignment="1">
      <alignment vertical="center" wrapText="1"/>
    </xf>
    <xf numFmtId="0" fontId="67" fillId="0" borderId="0" xfId="44" applyFont="1" applyBorder="1" applyAlignment="1">
      <alignment horizontal="center" vertical="center"/>
    </xf>
    <xf numFmtId="0" fontId="67" fillId="0" borderId="0" xfId="44" applyFont="1" applyBorder="1" applyAlignment="1">
      <alignment horizontal="center" vertical="center" wrapText="1"/>
    </xf>
    <xf numFmtId="0" fontId="62" fillId="0" borderId="0" xfId="44" applyFont="1" applyBorder="1" applyAlignment="1">
      <alignment horizontal="center" vertical="center" wrapText="1"/>
    </xf>
    <xf numFmtId="0" fontId="9" fillId="0" borderId="0" xfId="44" applyBorder="1" applyAlignment="1">
      <alignment vertical="center" wrapText="1"/>
    </xf>
    <xf numFmtId="0" fontId="9" fillId="0" borderId="0" xfId="44" applyBorder="1" applyAlignment="1">
      <alignment horizontal="center" vertical="center"/>
    </xf>
    <xf numFmtId="0" fontId="9" fillId="0" borderId="11" xfId="44" applyBorder="1"/>
    <xf numFmtId="0" fontId="62" fillId="0" borderId="12" xfId="44" applyFont="1" applyBorder="1" applyAlignment="1">
      <alignment horizontal="center" vertical="center" wrapText="1"/>
    </xf>
    <xf numFmtId="0" fontId="9" fillId="0" borderId="3" xfId="44" applyBorder="1"/>
    <xf numFmtId="0" fontId="9" fillId="0" borderId="5" xfId="44" applyBorder="1" applyAlignment="1"/>
    <xf numFmtId="0" fontId="9" fillId="0" borderId="4" xfId="44" applyBorder="1" applyAlignment="1"/>
    <xf numFmtId="0" fontId="9" fillId="0" borderId="0" xfId="44" applyBorder="1" applyAlignment="1"/>
    <xf numFmtId="0" fontId="9" fillId="0" borderId="33" xfId="44" applyBorder="1" applyAlignment="1"/>
    <xf numFmtId="0" fontId="65" fillId="0" borderId="11" xfId="44" applyFont="1" applyBorder="1" applyAlignment="1">
      <alignment horizontal="center" vertical="top" wrapText="1"/>
    </xf>
    <xf numFmtId="0" fontId="9" fillId="0" borderId="11" xfId="44" applyBorder="1" applyAlignment="1"/>
    <xf numFmtId="0" fontId="9" fillId="0" borderId="10" xfId="44" applyBorder="1" applyAlignment="1"/>
    <xf numFmtId="0" fontId="65" fillId="0" borderId="12" xfId="44" applyFont="1" applyBorder="1"/>
    <xf numFmtId="0" fontId="65" fillId="0" borderId="6" xfId="44" applyFont="1" applyBorder="1"/>
    <xf numFmtId="0" fontId="9" fillId="0" borderId="7" xfId="44" applyBorder="1" applyAlignment="1"/>
    <xf numFmtId="0" fontId="67" fillId="0" borderId="12" xfId="44" applyFont="1" applyBorder="1" applyAlignment="1">
      <alignment horizontal="left" vertical="center"/>
    </xf>
    <xf numFmtId="0" fontId="9" fillId="0" borderId="12" xfId="44" applyBorder="1" applyAlignment="1">
      <alignment horizontal="left" vertical="center"/>
    </xf>
    <xf numFmtId="0" fontId="79" fillId="0" borderId="12" xfId="44" applyFont="1" applyBorder="1" applyAlignment="1">
      <alignment horizontal="center"/>
    </xf>
    <xf numFmtId="0" fontId="9" fillId="0" borderId="6" xfId="44" applyBorder="1" applyAlignment="1"/>
    <xf numFmtId="0" fontId="80" fillId="0" borderId="12" xfId="44" applyFont="1" applyBorder="1" applyAlignment="1">
      <alignment horizontal="center"/>
    </xf>
    <xf numFmtId="0" fontId="65" fillId="0" borderId="0" xfId="44" applyFont="1"/>
    <xf numFmtId="0" fontId="65" fillId="0" borderId="0" xfId="44" applyFont="1" applyAlignment="1">
      <alignment vertical="top"/>
    </xf>
    <xf numFmtId="0" fontId="70" fillId="0" borderId="0" xfId="44" applyFont="1" applyAlignment="1">
      <alignment vertical="top" wrapText="1"/>
    </xf>
    <xf numFmtId="0" fontId="65" fillId="0" borderId="0" xfId="44" applyFont="1" applyAlignment="1">
      <alignment horizontal="center" vertical="top" wrapText="1"/>
    </xf>
    <xf numFmtId="0" fontId="3" fillId="0" borderId="13" xfId="28" applyBorder="1"/>
    <xf numFmtId="0" fontId="3" fillId="0" borderId="14" xfId="28" applyBorder="1"/>
    <xf numFmtId="0" fontId="3" fillId="0" borderId="15" xfId="28" applyBorder="1"/>
    <xf numFmtId="0" fontId="3" fillId="0" borderId="16" xfId="28" applyBorder="1"/>
    <xf numFmtId="0" fontId="3" fillId="0" borderId="0" xfId="28" applyBorder="1" applyAlignment="1">
      <alignment horizontal="center"/>
    </xf>
    <xf numFmtId="0" fontId="37" fillId="0" borderId="0" xfId="28" applyFont="1" applyBorder="1"/>
    <xf numFmtId="0" fontId="3" fillId="0" borderId="34" xfId="28" applyBorder="1"/>
    <xf numFmtId="0" fontId="3" fillId="0" borderId="35" xfId="28" applyBorder="1"/>
    <xf numFmtId="0" fontId="3" fillId="0" borderId="36" xfId="28" applyBorder="1"/>
    <xf numFmtId="0" fontId="89" fillId="0" borderId="0" xfId="76" applyFont="1"/>
    <xf numFmtId="0" fontId="89" fillId="0" borderId="22" xfId="76" applyFont="1" applyBorder="1" applyAlignment="1">
      <alignment wrapText="1"/>
    </xf>
    <xf numFmtId="0" fontId="89" fillId="0" borderId="23" xfId="76" applyFont="1" applyBorder="1" applyAlignment="1">
      <alignment wrapText="1"/>
    </xf>
    <xf numFmtId="0" fontId="90" fillId="0" borderId="12" xfId="76" applyFont="1" applyBorder="1" applyAlignment="1">
      <alignment horizontal="center" vertical="center" wrapText="1"/>
    </xf>
    <xf numFmtId="0" fontId="90" fillId="0" borderId="23" xfId="76" applyFont="1" applyBorder="1" applyAlignment="1">
      <alignment horizontal="center" vertical="center" wrapText="1"/>
    </xf>
    <xf numFmtId="0" fontId="89" fillId="0" borderId="12" xfId="76" applyFont="1" applyBorder="1" applyAlignment="1">
      <alignment wrapText="1"/>
    </xf>
    <xf numFmtId="0" fontId="89" fillId="0" borderId="37" xfId="76" applyFont="1" applyBorder="1" applyAlignment="1">
      <alignment wrapText="1"/>
    </xf>
    <xf numFmtId="0" fontId="89" fillId="0" borderId="2" xfId="76" applyFont="1" applyBorder="1" applyAlignment="1">
      <alignment wrapText="1"/>
    </xf>
    <xf numFmtId="0" fontId="89" fillId="0" borderId="38" xfId="76" applyFont="1" applyBorder="1" applyAlignment="1">
      <alignment wrapText="1"/>
    </xf>
    <xf numFmtId="0" fontId="90" fillId="0" borderId="27" xfId="76" applyFont="1" applyBorder="1" applyAlignment="1">
      <alignment horizontal="center" vertical="center" wrapText="1"/>
    </xf>
    <xf numFmtId="0" fontId="90" fillId="0" borderId="28" xfId="76" applyFont="1" applyBorder="1" applyAlignment="1">
      <alignment horizontal="center" vertical="center" wrapText="1"/>
    </xf>
    <xf numFmtId="0" fontId="89" fillId="0" borderId="8" xfId="76" applyFont="1" applyBorder="1" applyAlignment="1">
      <alignment wrapText="1"/>
    </xf>
    <xf numFmtId="0" fontId="89" fillId="0" borderId="39" xfId="76" applyFont="1" applyBorder="1" applyAlignment="1">
      <alignment wrapText="1"/>
    </xf>
    <xf numFmtId="2" fontId="89" fillId="0" borderId="0" xfId="76" applyNumberFormat="1" applyFont="1"/>
    <xf numFmtId="0" fontId="92" fillId="0" borderId="12" xfId="76" applyFont="1" applyBorder="1" applyAlignment="1">
      <alignment vertical="center" wrapText="1"/>
    </xf>
    <xf numFmtId="0" fontId="89" fillId="0" borderId="0" xfId="76" applyFont="1" applyAlignment="1">
      <alignment wrapText="1"/>
    </xf>
    <xf numFmtId="0" fontId="89" fillId="0" borderId="0" xfId="76" applyFont="1" applyBorder="1" applyAlignment="1">
      <alignment wrapText="1"/>
    </xf>
    <xf numFmtId="0" fontId="3" fillId="0" borderId="0" xfId="81" applyFont="1"/>
    <xf numFmtId="0" fontId="4" fillId="0" borderId="0" xfId="81" applyFont="1"/>
    <xf numFmtId="0" fontId="86" fillId="0" borderId="16" xfId="28" applyFont="1" applyBorder="1" applyAlignment="1">
      <alignment horizontal="center" wrapText="1"/>
    </xf>
    <xf numFmtId="0" fontId="86" fillId="0" borderId="0" xfId="28" applyFont="1" applyBorder="1" applyAlignment="1">
      <alignment horizontal="center" wrapText="1"/>
    </xf>
    <xf numFmtId="0" fontId="86" fillId="0" borderId="17" xfId="28" applyFont="1" applyBorder="1" applyAlignment="1">
      <alignment horizontal="center" wrapText="1"/>
    </xf>
    <xf numFmtId="1" fontId="84" fillId="0" borderId="16" xfId="28" applyNumberFormat="1" applyFont="1" applyBorder="1" applyAlignment="1">
      <alignment horizontal="justify" vertical="center" wrapText="1"/>
    </xf>
    <xf numFmtId="0" fontId="99" fillId="0" borderId="0" xfId="28" applyFont="1" applyBorder="1" applyAlignment="1">
      <alignment horizontal="justify" vertical="center" wrapText="1"/>
    </xf>
    <xf numFmtId="0" fontId="99" fillId="0" borderId="17" xfId="28" applyFont="1" applyBorder="1" applyAlignment="1">
      <alignment horizontal="justify" vertical="center" wrapText="1"/>
    </xf>
    <xf numFmtId="1" fontId="4" fillId="0" borderId="0" xfId="81" applyNumberFormat="1" applyFont="1" applyAlignment="1">
      <alignment vertical="top"/>
    </xf>
    <xf numFmtId="0" fontId="0" fillId="0" borderId="0" xfId="44" applyFont="1" applyAlignment="1">
      <alignment vertical="top"/>
    </xf>
    <xf numFmtId="0" fontId="4" fillId="0" borderId="16" xfId="28" applyFont="1" applyBorder="1" applyAlignment="1">
      <alignment horizontal="center"/>
    </xf>
    <xf numFmtId="0" fontId="4" fillId="0" borderId="0" xfId="28" applyFont="1" applyBorder="1" applyAlignment="1">
      <alignment horizontal="center"/>
    </xf>
    <xf numFmtId="0" fontId="4" fillId="0" borderId="17" xfId="28" applyFont="1" applyBorder="1" applyAlignment="1">
      <alignment horizontal="center"/>
    </xf>
    <xf numFmtId="0" fontId="4" fillId="0" borderId="34" xfId="28" applyFont="1" applyBorder="1" applyAlignment="1">
      <alignment horizontal="center"/>
    </xf>
    <xf numFmtId="0" fontId="4" fillId="0" borderId="35" xfId="28" applyFont="1" applyBorder="1" applyAlignment="1">
      <alignment horizontal="center"/>
    </xf>
    <xf numFmtId="0" fontId="4" fillId="0" borderId="36" xfId="28" applyFont="1" applyBorder="1" applyAlignment="1">
      <alignment horizontal="center"/>
    </xf>
    <xf numFmtId="1" fontId="4" fillId="0" borderId="12" xfId="1" applyNumberFormat="1" applyFont="1" applyFill="1" applyBorder="1" applyAlignment="1">
      <alignment horizontal="right" vertical="top"/>
    </xf>
    <xf numFmtId="2" fontId="3" fillId="0" borderId="12" xfId="28" applyNumberFormat="1" applyFont="1" applyFill="1" applyBorder="1" applyAlignment="1">
      <alignment horizontal="right" wrapText="1"/>
    </xf>
    <xf numFmtId="0" fontId="4" fillId="3" borderId="12" xfId="28" applyFont="1" applyFill="1" applyBorder="1"/>
    <xf numFmtId="0" fontId="4" fillId="0" borderId="12" xfId="0" applyFont="1" applyFill="1" applyBorder="1" applyAlignment="1">
      <alignment horizontal="right" vertical="top" wrapText="1"/>
    </xf>
    <xf numFmtId="0" fontId="9" fillId="0" borderId="0" xfId="6"/>
    <xf numFmtId="0" fontId="3" fillId="0" borderId="0" xfId="81" applyFont="1" applyAlignment="1">
      <alignment wrapText="1"/>
    </xf>
    <xf numFmtId="0" fontId="17" fillId="0" borderId="0" xfId="0" applyFont="1" applyBorder="1" applyAlignment="1">
      <alignment vertical="top" wrapText="1"/>
    </xf>
    <xf numFmtId="0" fontId="4" fillId="0" borderId="0" xfId="81" applyFont="1" applyAlignment="1">
      <alignment vertical="top" wrapText="1"/>
    </xf>
    <xf numFmtId="0" fontId="3" fillId="0" borderId="12" xfId="6" applyFont="1" applyBorder="1" applyAlignment="1">
      <alignment horizontal="left" vertical="top" wrapText="1"/>
    </xf>
    <xf numFmtId="0" fontId="3" fillId="0" borderId="0" xfId="6" applyFont="1"/>
    <xf numFmtId="0" fontId="24" fillId="0" borderId="0" xfId="3" applyFont="1" applyBorder="1"/>
    <xf numFmtId="0" fontId="16" fillId="0" borderId="12" xfId="0" applyFont="1" applyBorder="1" applyAlignment="1">
      <alignment horizontal="right"/>
    </xf>
    <xf numFmtId="0" fontId="3" fillId="0" borderId="12" xfId="6" applyFont="1" applyBorder="1" applyAlignment="1">
      <alignment horizontal="right" vertical="top"/>
    </xf>
    <xf numFmtId="2" fontId="3" fillId="0" borderId="12" xfId="6" applyNumberFormat="1" applyFont="1" applyBorder="1" applyAlignment="1">
      <alignment horizontal="right" vertical="top"/>
    </xf>
    <xf numFmtId="0" fontId="94" fillId="0" borderId="12" xfId="6" applyFont="1" applyBorder="1" applyAlignment="1">
      <alignment horizontal="left" vertical="top" wrapText="1"/>
    </xf>
    <xf numFmtId="2" fontId="3" fillId="0" borderId="12" xfId="6" applyNumberFormat="1" applyFont="1" applyBorder="1" applyAlignment="1">
      <alignment horizontal="right" vertical="top" wrapText="1"/>
    </xf>
    <xf numFmtId="0" fontId="3" fillId="0" borderId="0" xfId="6" applyFont="1" applyBorder="1" applyAlignment="1">
      <alignment horizontal="right" vertical="top"/>
    </xf>
    <xf numFmtId="0" fontId="3" fillId="0" borderId="0" xfId="6" applyFont="1" applyBorder="1" applyAlignment="1">
      <alignment horizontal="left" vertical="top" wrapText="1"/>
    </xf>
    <xf numFmtId="2" fontId="3" fillId="0" borderId="0" xfId="6" applyNumberFormat="1" applyFont="1" applyBorder="1" applyAlignment="1">
      <alignment horizontal="right" vertical="top"/>
    </xf>
    <xf numFmtId="0" fontId="96" fillId="0" borderId="0" xfId="6" applyFont="1" applyBorder="1" applyAlignment="1">
      <alignment vertical="top" wrapText="1"/>
    </xf>
    <xf numFmtId="0" fontId="4" fillId="0" borderId="12" xfId="6" applyFont="1" applyBorder="1" applyAlignment="1">
      <alignment horizontal="center" vertical="center" wrapText="1"/>
    </xf>
    <xf numFmtId="0" fontId="28" fillId="0" borderId="12" xfId="6" applyFont="1" applyBorder="1" applyAlignment="1">
      <alignment horizontal="center" vertical="center" wrapText="1"/>
    </xf>
    <xf numFmtId="0" fontId="3" fillId="0" borderId="12" xfId="81" applyFont="1" applyBorder="1" applyAlignment="1">
      <alignment wrapText="1"/>
    </xf>
    <xf numFmtId="2" fontId="3" fillId="0" borderId="12" xfId="81" applyNumberFormat="1" applyFont="1" applyBorder="1" applyAlignment="1">
      <alignment wrapText="1"/>
    </xf>
    <xf numFmtId="2" fontId="4" fillId="0" borderId="12" xfId="81" applyNumberFormat="1" applyFont="1" applyBorder="1" applyAlignment="1">
      <alignment wrapText="1"/>
    </xf>
    <xf numFmtId="0" fontId="4" fillId="0" borderId="12" xfId="81" applyFont="1" applyBorder="1" applyAlignment="1">
      <alignment horizontal="left" vertical="top"/>
    </xf>
    <xf numFmtId="0" fontId="4" fillId="0" borderId="12" xfId="81" applyFont="1" applyBorder="1" applyAlignment="1">
      <alignment wrapText="1"/>
    </xf>
    <xf numFmtId="0" fontId="2" fillId="2" borderId="0" xfId="0" applyFont="1" applyFill="1" applyAlignment="1"/>
    <xf numFmtId="0" fontId="3" fillId="0" borderId="12" xfId="28" applyFont="1" applyBorder="1" applyAlignment="1"/>
    <xf numFmtId="0" fontId="6" fillId="2" borderId="12" xfId="0" applyFont="1" applyFill="1" applyBorder="1" applyAlignment="1">
      <alignment vertical="top" wrapText="1"/>
    </xf>
    <xf numFmtId="2" fontId="3" fillId="0" borderId="12" xfId="0" applyNumberFormat="1" applyFont="1" applyFill="1" applyBorder="1" applyAlignment="1">
      <alignment horizontal="right" vertical="center"/>
    </xf>
    <xf numFmtId="2" fontId="3" fillId="0" borderId="12" xfId="0" applyNumberFormat="1" applyFont="1" applyFill="1" applyBorder="1" applyAlignment="1"/>
    <xf numFmtId="0" fontId="4" fillId="0" borderId="0" xfId="81" applyFont="1" applyAlignment="1">
      <alignment wrapText="1"/>
    </xf>
    <xf numFmtId="0" fontId="4" fillId="0" borderId="0" xfId="81" applyFont="1" applyAlignment="1">
      <alignment horizontal="left" vertical="top"/>
    </xf>
    <xf numFmtId="0" fontId="4" fillId="0" borderId="0" xfId="6" applyFont="1"/>
    <xf numFmtId="0" fontId="17" fillId="0" borderId="0" xfId="6" applyFont="1"/>
    <xf numFmtId="0" fontId="3" fillId="0" borderId="0" xfId="82"/>
    <xf numFmtId="168" fontId="3" fillId="0" borderId="12" xfId="82" applyNumberFormat="1" applyFont="1" applyBorder="1" applyAlignment="1">
      <alignment horizontal="right"/>
    </xf>
    <xf numFmtId="2" fontId="3" fillId="0" borderId="12" xfId="82" applyNumberFormat="1" applyFont="1" applyBorder="1"/>
    <xf numFmtId="0" fontId="4" fillId="0" borderId="12" xfId="82" applyFont="1" applyBorder="1" applyAlignment="1">
      <alignment wrapText="1"/>
    </xf>
    <xf numFmtId="0" fontId="3" fillId="0" borderId="12" xfId="82" applyFont="1" applyBorder="1"/>
    <xf numFmtId="0" fontId="3" fillId="0" borderId="12" xfId="82" applyBorder="1"/>
    <xf numFmtId="2" fontId="5" fillId="0" borderId="12" xfId="82" applyNumberFormat="1" applyFont="1" applyBorder="1" applyAlignment="1">
      <alignment horizontal="center"/>
    </xf>
    <xf numFmtId="2" fontId="5" fillId="0" borderId="12" xfId="82" applyNumberFormat="1" applyFont="1" applyBorder="1"/>
    <xf numFmtId="0" fontId="104" fillId="0" borderId="12" xfId="82" applyFont="1" applyBorder="1" applyAlignment="1">
      <alignment horizontal="left" wrapText="1"/>
    </xf>
    <xf numFmtId="2" fontId="95" fillId="0" borderId="12" xfId="82" applyNumberFormat="1" applyFont="1" applyBorder="1"/>
    <xf numFmtId="2" fontId="3" fillId="0" borderId="12" xfId="82" applyNumberFormat="1" applyFont="1" applyBorder="1" applyAlignment="1">
      <alignment horizontal="right"/>
    </xf>
    <xf numFmtId="166" fontId="5" fillId="0" borderId="12" xfId="82" applyNumberFormat="1" applyFont="1" applyBorder="1"/>
    <xf numFmtId="2" fontId="95" fillId="0" borderId="12" xfId="82" applyNumberFormat="1" applyFont="1" applyBorder="1" applyAlignment="1">
      <alignment horizontal="center"/>
    </xf>
    <xf numFmtId="0" fontId="95" fillId="0" borderId="12" xfId="82" applyFont="1" applyBorder="1"/>
    <xf numFmtId="0" fontId="4" fillId="0" borderId="12" xfId="82" applyFont="1" applyBorder="1" applyAlignment="1">
      <alignment horizontal="left" wrapText="1"/>
    </xf>
    <xf numFmtId="2" fontId="95" fillId="0" borderId="12" xfId="82" applyNumberFormat="1" applyFont="1" applyBorder="1" applyAlignment="1">
      <alignment horizontal="right"/>
    </xf>
    <xf numFmtId="2" fontId="3" fillId="0" borderId="12" xfId="82" applyNumberFormat="1" applyBorder="1"/>
    <xf numFmtId="0" fontId="34" fillId="0" borderId="0" xfId="82" applyFont="1" applyAlignment="1"/>
    <xf numFmtId="0" fontId="5" fillId="0" borderId="0" xfId="82" applyFont="1" applyAlignment="1"/>
    <xf numFmtId="0" fontId="1" fillId="0" borderId="0" xfId="82" applyFont="1" applyAlignment="1"/>
    <xf numFmtId="0" fontId="3" fillId="0" borderId="12" xfId="28" applyBorder="1"/>
    <xf numFmtId="0" fontId="16" fillId="0" borderId="12" xfId="0" applyFont="1" applyBorder="1" applyAlignment="1">
      <alignment wrapText="1"/>
    </xf>
    <xf numFmtId="0" fontId="3" fillId="0" borderId="12" xfId="0" applyFont="1" applyFill="1" applyBorder="1" applyAlignment="1">
      <alignment horizontal="center" vertical="center"/>
    </xf>
    <xf numFmtId="0" fontId="3" fillId="2" borderId="12" xfId="0" applyFont="1" applyFill="1" applyBorder="1" applyAlignment="1">
      <alignment horizontal="center" vertical="center"/>
    </xf>
    <xf numFmtId="0" fontId="4" fillId="0" borderId="12" xfId="0" applyFont="1" applyFill="1" applyBorder="1" applyAlignment="1">
      <alignment horizontal="center" vertical="center" wrapText="1"/>
    </xf>
    <xf numFmtId="2" fontId="3" fillId="0" borderId="12" xfId="0" applyNumberFormat="1" applyFont="1" applyFill="1" applyBorder="1" applyAlignment="1">
      <alignment horizontal="right"/>
    </xf>
    <xf numFmtId="0" fontId="3" fillId="0" borderId="12" xfId="0" applyFont="1" applyFill="1" applyBorder="1" applyAlignment="1">
      <alignment horizontal="center" vertical="top"/>
    </xf>
    <xf numFmtId="166" fontId="3" fillId="0" borderId="12" xfId="0" applyNumberFormat="1" applyFont="1" applyFill="1" applyBorder="1" applyAlignment="1">
      <alignment horizontal="right" vertical="center"/>
    </xf>
    <xf numFmtId="0" fontId="3" fillId="0" borderId="12" xfId="0" applyFont="1" applyFill="1" applyBorder="1" applyAlignment="1">
      <alignment vertical="center" wrapText="1"/>
    </xf>
    <xf numFmtId="2" fontId="3" fillId="2" borderId="12" xfId="0" applyNumberFormat="1" applyFont="1" applyFill="1" applyBorder="1" applyAlignment="1">
      <alignment horizontal="right"/>
    </xf>
    <xf numFmtId="2" fontId="4" fillId="0" borderId="12" xfId="0" applyNumberFormat="1" applyFont="1" applyFill="1" applyBorder="1" applyAlignment="1">
      <alignment horizontal="right" vertical="center"/>
    </xf>
    <xf numFmtId="2" fontId="3" fillId="2" borderId="12" xfId="0" applyNumberFormat="1" applyFont="1" applyFill="1" applyBorder="1" applyAlignment="1">
      <alignment vertical="center"/>
    </xf>
    <xf numFmtId="2" fontId="3" fillId="2" borderId="12" xfId="0" applyNumberFormat="1" applyFont="1" applyFill="1" applyBorder="1" applyAlignment="1">
      <alignment horizontal="right" vertical="center"/>
    </xf>
    <xf numFmtId="0" fontId="4" fillId="0" borderId="12" xfId="0" applyFont="1" applyFill="1" applyBorder="1" applyAlignment="1">
      <alignment horizontal="center" vertical="top" wrapText="1"/>
    </xf>
    <xf numFmtId="0" fontId="0" fillId="0" borderId="0" xfId="0" applyAlignment="1">
      <alignment horizontal="center"/>
    </xf>
    <xf numFmtId="0" fontId="3" fillId="2" borderId="6" xfId="0" applyFont="1" applyFill="1" applyBorder="1" applyAlignment="1">
      <alignment horizontal="center"/>
    </xf>
    <xf numFmtId="0" fontId="3" fillId="2" borderId="1" xfId="0" applyFont="1" applyFill="1" applyBorder="1" applyAlignment="1">
      <alignment horizontal="center"/>
    </xf>
    <xf numFmtId="0" fontId="3" fillId="0" borderId="12" xfId="0" applyFont="1" applyFill="1" applyBorder="1" applyAlignment="1">
      <alignment horizontal="center"/>
    </xf>
    <xf numFmtId="0" fontId="3" fillId="2" borderId="12" xfId="0" applyFont="1" applyFill="1" applyBorder="1" applyAlignment="1">
      <alignment horizontal="center"/>
    </xf>
    <xf numFmtId="2" fontId="3" fillId="0" borderId="12" xfId="0" applyNumberFormat="1" applyFont="1" applyFill="1" applyBorder="1" applyAlignment="1">
      <alignment horizontal="center" vertical="center"/>
    </xf>
    <xf numFmtId="0" fontId="3" fillId="0" borderId="6" xfId="0" applyFont="1" applyFill="1" applyBorder="1" applyAlignment="1">
      <alignment vertical="top" wrapText="1"/>
    </xf>
    <xf numFmtId="0" fontId="1" fillId="2" borderId="0" xfId="0" applyFont="1" applyFill="1" applyAlignment="1">
      <alignment vertical="top"/>
    </xf>
    <xf numFmtId="0" fontId="4" fillId="2" borderId="0" xfId="0" applyFont="1" applyFill="1" applyBorder="1" applyAlignment="1">
      <alignment vertical="top" wrapText="1"/>
    </xf>
    <xf numFmtId="0" fontId="3" fillId="0" borderId="0" xfId="0" applyFont="1" applyFill="1" applyBorder="1" applyAlignment="1">
      <alignment horizontal="right" vertical="top" wrapText="1"/>
    </xf>
    <xf numFmtId="0" fontId="3" fillId="0" borderId="0" xfId="0" applyFont="1" applyFill="1" applyBorder="1" applyAlignment="1">
      <alignment horizontal="justify" vertical="top"/>
    </xf>
    <xf numFmtId="0" fontId="3" fillId="0" borderId="0" xfId="0" applyFont="1" applyFill="1" applyBorder="1" applyAlignment="1">
      <alignment horizontal="center"/>
    </xf>
    <xf numFmtId="2" fontId="3" fillId="0" borderId="0" xfId="0" applyNumberFormat="1" applyFont="1" applyFill="1" applyBorder="1"/>
    <xf numFmtId="2" fontId="3" fillId="0" borderId="0" xfId="0" applyNumberFormat="1" applyFont="1" applyFill="1" applyBorder="1" applyAlignment="1"/>
    <xf numFmtId="0" fontId="2" fillId="0" borderId="0" xfId="0" applyFont="1" applyFill="1" applyBorder="1"/>
    <xf numFmtId="1" fontId="4" fillId="0" borderId="32" xfId="1" applyNumberFormat="1" applyFont="1" applyFill="1" applyBorder="1" applyAlignment="1">
      <alignment horizontal="right" vertical="top"/>
    </xf>
    <xf numFmtId="165" fontId="34" fillId="0" borderId="0" xfId="1" applyNumberFormat="1" applyFont="1" applyFill="1" applyBorder="1" applyAlignment="1">
      <alignment vertical="top"/>
    </xf>
    <xf numFmtId="165" fontId="34" fillId="0" borderId="0" xfId="1" applyNumberFormat="1" applyFont="1" applyFill="1" applyBorder="1" applyAlignment="1">
      <alignment horizontal="center" vertical="top"/>
    </xf>
    <xf numFmtId="2" fontId="34" fillId="0" borderId="0" xfId="1" applyNumberFormat="1" applyFont="1" applyFill="1" applyBorder="1" applyAlignment="1">
      <alignment horizontal="center" vertical="top"/>
    </xf>
    <xf numFmtId="2" fontId="34" fillId="0" borderId="0" xfId="1" applyNumberFormat="1" applyFont="1" applyFill="1" applyBorder="1" applyAlignment="1">
      <alignment vertical="top"/>
    </xf>
    <xf numFmtId="2" fontId="34" fillId="0" borderId="40" xfId="1" applyNumberFormat="1" applyFont="1" applyFill="1" applyBorder="1" applyAlignment="1">
      <alignment horizontal="center" vertical="top"/>
    </xf>
    <xf numFmtId="165" fontId="34" fillId="0" borderId="33" xfId="1" applyNumberFormat="1" applyFont="1" applyFill="1" applyBorder="1" applyAlignment="1">
      <alignment vertical="top"/>
    </xf>
    <xf numFmtId="165" fontId="3" fillId="0" borderId="0" xfId="1" applyNumberFormat="1" applyFill="1" applyAlignment="1">
      <alignment vertical="top"/>
    </xf>
    <xf numFmtId="1" fontId="4" fillId="0" borderId="0" xfId="1" applyNumberFormat="1" applyFont="1" applyFill="1" applyBorder="1" applyAlignment="1">
      <alignment horizontal="right" vertical="top"/>
    </xf>
    <xf numFmtId="1" fontId="4" fillId="0" borderId="0" xfId="1" applyNumberFormat="1" applyFont="1" applyFill="1" applyAlignment="1">
      <alignment horizontal="right" vertical="top"/>
    </xf>
    <xf numFmtId="165" fontId="4" fillId="0" borderId="0" xfId="1" applyNumberFormat="1" applyFont="1" applyFill="1" applyAlignment="1">
      <alignment vertical="top"/>
    </xf>
    <xf numFmtId="165" fontId="3" fillId="0" borderId="0" xfId="1" applyNumberFormat="1" applyFill="1" applyAlignment="1">
      <alignment horizontal="center" vertical="top"/>
    </xf>
    <xf numFmtId="0" fontId="3" fillId="0" borderId="0" xfId="28" applyFill="1" applyAlignment="1">
      <alignment vertical="top"/>
    </xf>
    <xf numFmtId="0" fontId="3" fillId="0" borderId="0" xfId="28" applyFill="1"/>
    <xf numFmtId="1" fontId="4" fillId="0" borderId="16" xfId="79" applyNumberFormat="1" applyFont="1" applyFill="1" applyBorder="1" applyAlignment="1">
      <alignment vertical="top"/>
    </xf>
    <xf numFmtId="1" fontId="4" fillId="0" borderId="0" xfId="79" applyNumberFormat="1" applyFont="1" applyFill="1" applyBorder="1" applyAlignment="1">
      <alignment vertical="top"/>
    </xf>
    <xf numFmtId="165" fontId="4" fillId="0" borderId="0" xfId="79" applyNumberFormat="1" applyFont="1" applyFill="1" applyBorder="1" applyAlignment="1">
      <alignment horizontal="left" vertical="top"/>
    </xf>
    <xf numFmtId="165" fontId="4" fillId="0" borderId="0" xfId="79" applyNumberFormat="1" applyFont="1" applyFill="1" applyBorder="1" applyAlignment="1">
      <alignment horizontal="right" vertical="top"/>
    </xf>
    <xf numFmtId="0" fontId="3" fillId="0" borderId="0" xfId="28" applyFill="1" applyBorder="1" applyAlignment="1">
      <alignment vertical="top"/>
    </xf>
    <xf numFmtId="0" fontId="3" fillId="0" borderId="0" xfId="28" applyFill="1" applyBorder="1"/>
    <xf numFmtId="165" fontId="4" fillId="0" borderId="0" xfId="79" applyNumberFormat="1" applyFont="1" applyFill="1" applyBorder="1" applyAlignment="1">
      <alignment vertical="top"/>
    </xf>
    <xf numFmtId="0" fontId="26" fillId="0" borderId="0" xfId="28" applyFont="1" applyFill="1" applyBorder="1" applyAlignment="1">
      <alignment vertical="top"/>
    </xf>
    <xf numFmtId="0" fontId="33" fillId="0" borderId="34" xfId="28" applyFont="1" applyFill="1" applyBorder="1" applyAlignment="1">
      <alignment horizontal="left" vertical="top"/>
    </xf>
    <xf numFmtId="0" fontId="33" fillId="0" borderId="35" xfId="28" applyFont="1" applyFill="1" applyBorder="1" applyAlignment="1">
      <alignment horizontal="left" vertical="top"/>
    </xf>
    <xf numFmtId="0" fontId="26" fillId="0" borderId="35" xfId="28" applyFont="1" applyFill="1" applyBorder="1" applyAlignment="1">
      <alignment vertical="top"/>
    </xf>
    <xf numFmtId="2" fontId="14" fillId="0" borderId="42" xfId="28" applyNumberFormat="1" applyFont="1" applyFill="1" applyBorder="1" applyAlignment="1">
      <alignment horizontal="center" vertical="center"/>
    </xf>
    <xf numFmtId="0" fontId="107" fillId="0" borderId="25" xfId="28" applyNumberFormat="1" applyFont="1" applyFill="1" applyBorder="1" applyAlignment="1">
      <alignment horizontal="center" vertical="top"/>
    </xf>
    <xf numFmtId="0" fontId="20" fillId="0" borderId="8" xfId="28" applyFont="1" applyFill="1" applyBorder="1" applyAlignment="1">
      <alignment horizontal="center" vertical="top" wrapText="1"/>
    </xf>
    <xf numFmtId="0" fontId="108" fillId="0" borderId="8" xfId="28" applyFont="1" applyFill="1" applyBorder="1" applyAlignment="1">
      <alignment vertical="top" wrapText="1"/>
    </xf>
    <xf numFmtId="168" fontId="20" fillId="0" borderId="12" xfId="28" applyNumberFormat="1" applyFont="1" applyFill="1" applyBorder="1" applyAlignment="1">
      <alignment horizontal="center" vertical="top" wrapText="1"/>
    </xf>
    <xf numFmtId="2" fontId="26" fillId="0" borderId="12" xfId="28" applyNumberFormat="1" applyFont="1" applyFill="1" applyBorder="1" applyAlignment="1">
      <alignment horizontal="center" vertical="top"/>
    </xf>
    <xf numFmtId="0" fontId="18" fillId="0" borderId="12" xfId="28" applyFont="1" applyFill="1" applyBorder="1"/>
    <xf numFmtId="0" fontId="14" fillId="0" borderId="12" xfId="28" applyFont="1" applyFill="1" applyBorder="1" applyAlignment="1">
      <alignment horizontal="center" vertical="top"/>
    </xf>
    <xf numFmtId="0" fontId="37" fillId="0" borderId="12" xfId="28" applyFont="1" applyFill="1" applyBorder="1" applyAlignment="1">
      <alignment horizontal="left" vertical="top" wrapText="1"/>
    </xf>
    <xf numFmtId="0" fontId="107" fillId="0" borderId="12" xfId="28" applyNumberFormat="1" applyFont="1" applyFill="1" applyBorder="1" applyAlignment="1">
      <alignment horizontal="center" vertical="center"/>
    </xf>
    <xf numFmtId="2" fontId="3" fillId="0" borderId="12" xfId="28" applyNumberFormat="1" applyFont="1" applyFill="1" applyBorder="1" applyAlignment="1">
      <alignment horizontal="center" vertical="top"/>
    </xf>
    <xf numFmtId="0" fontId="18" fillId="0" borderId="12" xfId="28" applyFont="1" applyFill="1" applyBorder="1" applyAlignment="1">
      <alignment vertical="top"/>
    </xf>
    <xf numFmtId="0" fontId="3" fillId="0" borderId="12" xfId="28" applyFont="1" applyFill="1" applyBorder="1" applyAlignment="1">
      <alignment horizontal="justify" vertical="top" wrapText="1"/>
    </xf>
    <xf numFmtId="2" fontId="6" fillId="0" borderId="12" xfId="28" applyNumberFormat="1" applyFont="1" applyFill="1" applyBorder="1" applyAlignment="1">
      <alignment horizontal="center" vertical="top"/>
    </xf>
    <xf numFmtId="0" fontId="109" fillId="0" borderId="12" xfId="28" applyNumberFormat="1" applyFont="1" applyFill="1" applyBorder="1" applyAlignment="1">
      <alignment horizontal="justify" vertical="top"/>
    </xf>
    <xf numFmtId="0" fontId="3" fillId="0" borderId="12" xfId="28" applyFont="1" applyFill="1" applyBorder="1" applyAlignment="1">
      <alignment horizontal="center" vertical="top"/>
    </xf>
    <xf numFmtId="0" fontId="3" fillId="0" borderId="12" xfId="28" applyFont="1" applyFill="1" applyBorder="1" applyAlignment="1">
      <alignment horizontal="left" vertical="top"/>
    </xf>
    <xf numFmtId="2" fontId="4" fillId="0" borderId="12" xfId="28" applyNumberFormat="1" applyFont="1" applyFill="1" applyBorder="1" applyAlignment="1">
      <alignment horizontal="center" vertical="top"/>
    </xf>
    <xf numFmtId="2" fontId="14" fillId="0" borderId="12" xfId="28" applyNumberFormat="1" applyFont="1" applyFill="1" applyBorder="1" applyAlignment="1">
      <alignment horizontal="center" vertical="top"/>
    </xf>
    <xf numFmtId="0" fontId="6" fillId="0" borderId="12" xfId="28" applyFont="1" applyFill="1" applyBorder="1" applyAlignment="1">
      <alignment horizontal="left" vertical="top" wrapText="1"/>
    </xf>
    <xf numFmtId="166" fontId="6" fillId="0" borderId="12" xfId="28" applyNumberFormat="1" applyFont="1" applyFill="1" applyBorder="1" applyAlignment="1">
      <alignment horizontal="center" vertical="top"/>
    </xf>
    <xf numFmtId="0" fontId="4" fillId="0" borderId="12" xfId="28" applyFont="1" applyFill="1" applyBorder="1" applyAlignment="1">
      <alignment horizontal="right" vertical="top" wrapText="1"/>
    </xf>
    <xf numFmtId="0" fontId="34" fillId="0" borderId="12" xfId="28" applyFont="1" applyFill="1" applyBorder="1" applyAlignment="1">
      <alignment horizontal="center" vertical="top" wrapText="1"/>
    </xf>
    <xf numFmtId="0" fontId="110" fillId="0" borderId="12" xfId="28" applyFont="1" applyFill="1" applyBorder="1" applyAlignment="1">
      <alignment vertical="top"/>
    </xf>
    <xf numFmtId="0" fontId="1" fillId="2" borderId="14" xfId="0" applyFont="1" applyFill="1" applyBorder="1" applyAlignment="1">
      <alignment vertical="top"/>
    </xf>
    <xf numFmtId="0" fontId="1" fillId="2" borderId="15" xfId="0" applyFont="1" applyFill="1" applyBorder="1" applyAlignment="1">
      <alignment vertical="top"/>
    </xf>
    <xf numFmtId="0" fontId="4" fillId="2" borderId="17" xfId="0" applyFont="1" applyFill="1" applyBorder="1" applyAlignment="1">
      <alignment vertical="top" wrapText="1"/>
    </xf>
    <xf numFmtId="0" fontId="34" fillId="2" borderId="16" xfId="0" applyFont="1" applyFill="1" applyBorder="1"/>
    <xf numFmtId="0" fontId="34" fillId="2" borderId="0" xfId="0" applyFont="1" applyFill="1" applyBorder="1"/>
    <xf numFmtId="0" fontId="34" fillId="2" borderId="17" xfId="0" applyFont="1" applyFill="1" applyBorder="1"/>
    <xf numFmtId="0" fontId="4" fillId="0" borderId="8" xfId="0" applyFont="1" applyFill="1" applyBorder="1" applyAlignment="1">
      <alignment horizontal="center" vertical="top" wrapText="1"/>
    </xf>
    <xf numFmtId="0" fontId="2" fillId="0" borderId="8" xfId="0" applyFont="1" applyFill="1" applyBorder="1"/>
    <xf numFmtId="0" fontId="4" fillId="0" borderId="25" xfId="0" applyFont="1" applyFill="1" applyBorder="1" applyAlignment="1">
      <alignment horizontal="center" vertical="center"/>
    </xf>
    <xf numFmtId="0" fontId="4" fillId="0" borderId="6" xfId="0" applyFont="1" applyFill="1" applyBorder="1" applyAlignment="1">
      <alignment horizontal="justify" vertical="top" wrapText="1"/>
    </xf>
    <xf numFmtId="0" fontId="4" fillId="0" borderId="1" xfId="0" applyFont="1" applyFill="1" applyBorder="1" applyAlignment="1">
      <alignment horizontal="justify" vertical="top" wrapText="1"/>
    </xf>
    <xf numFmtId="0" fontId="4" fillId="0" borderId="7" xfId="0" applyFont="1" applyFill="1" applyBorder="1" applyAlignment="1">
      <alignment horizontal="justify" vertical="top" wrapText="1"/>
    </xf>
    <xf numFmtId="0" fontId="7" fillId="0" borderId="12" xfId="0" applyFont="1" applyFill="1" applyBorder="1" applyAlignment="1">
      <alignment horizontal="left" vertical="top" wrapText="1"/>
    </xf>
    <xf numFmtId="2" fontId="14" fillId="0" borderId="48" xfId="28" applyNumberFormat="1" applyFont="1" applyFill="1" applyBorder="1" applyAlignment="1">
      <alignment horizontal="center" vertical="center"/>
    </xf>
    <xf numFmtId="0" fontId="107" fillId="0" borderId="27" xfId="28" applyNumberFormat="1" applyFont="1" applyFill="1" applyBorder="1" applyAlignment="1">
      <alignment horizontal="center" vertical="top"/>
    </xf>
    <xf numFmtId="0" fontId="107" fillId="0" borderId="28" xfId="28" applyNumberFormat="1" applyFont="1" applyFill="1" applyBorder="1" applyAlignment="1">
      <alignment horizontal="center" vertical="top"/>
    </xf>
    <xf numFmtId="0" fontId="107" fillId="0" borderId="29" xfId="28" applyNumberFormat="1" applyFont="1" applyFill="1" applyBorder="1" applyAlignment="1">
      <alignment horizontal="center" vertical="top"/>
    </xf>
    <xf numFmtId="0" fontId="14" fillId="0" borderId="12" xfId="0" applyFont="1" applyBorder="1" applyAlignment="1">
      <alignment horizontal="center" vertical="top" wrapText="1"/>
    </xf>
    <xf numFmtId="166" fontId="15" fillId="0" borderId="12" xfId="0" applyNumberFormat="1" applyFont="1" applyBorder="1" applyAlignment="1">
      <alignment horizontal="center"/>
    </xf>
    <xf numFmtId="0" fontId="15" fillId="0" borderId="12" xfId="0" applyFont="1" applyBorder="1" applyAlignment="1">
      <alignment horizontal="center"/>
    </xf>
    <xf numFmtId="166" fontId="18" fillId="0" borderId="12" xfId="0" applyNumberFormat="1" applyFont="1" applyBorder="1" applyAlignment="1">
      <alignment horizontal="center"/>
    </xf>
    <xf numFmtId="166" fontId="112" fillId="0" borderId="12" xfId="0" applyNumberFormat="1" applyFont="1" applyBorder="1" applyAlignment="1">
      <alignment horizontal="center"/>
    </xf>
    <xf numFmtId="0" fontId="112" fillId="0" borderId="12" xfId="0" applyFont="1" applyBorder="1" applyAlignment="1">
      <alignment horizontal="center"/>
    </xf>
    <xf numFmtId="2" fontId="3" fillId="2" borderId="6" xfId="0" applyNumberFormat="1" applyFont="1" applyFill="1" applyBorder="1" applyAlignment="1">
      <alignment horizontal="right"/>
    </xf>
    <xf numFmtId="0" fontId="6" fillId="2" borderId="12" xfId="0" applyFont="1" applyFill="1" applyBorder="1" applyAlignment="1">
      <alignment vertical="center" wrapText="1"/>
    </xf>
    <xf numFmtId="0" fontId="34" fillId="2" borderId="0" xfId="0" applyFont="1" applyFill="1" applyBorder="1" applyAlignment="1">
      <alignment horizontal="center"/>
    </xf>
    <xf numFmtId="0" fontId="3" fillId="0" borderId="6" xfId="0" applyFont="1" applyFill="1" applyBorder="1" applyAlignment="1">
      <alignment vertical="center" wrapText="1"/>
    </xf>
    <xf numFmtId="0" fontId="3" fillId="2" borderId="6" xfId="0" applyFont="1" applyFill="1" applyBorder="1" applyAlignment="1">
      <alignment vertical="top" wrapText="1"/>
    </xf>
    <xf numFmtId="165" fontId="4" fillId="0" borderId="50" xfId="0" applyNumberFormat="1" applyFont="1" applyFill="1" applyBorder="1" applyAlignment="1">
      <alignment horizontal="center" vertical="center"/>
    </xf>
    <xf numFmtId="0" fontId="0" fillId="0" borderId="0" xfId="0" applyBorder="1" applyAlignment="1">
      <alignment horizontal="center"/>
    </xf>
    <xf numFmtId="0" fontId="4" fillId="0" borderId="12" xfId="0" applyFont="1" applyFill="1" applyBorder="1" applyAlignment="1">
      <alignment horizontal="justify" vertical="top" wrapText="1"/>
    </xf>
    <xf numFmtId="0" fontId="4" fillId="0" borderId="6" xfId="0" applyFont="1" applyFill="1" applyBorder="1" applyAlignment="1">
      <alignment vertical="center" wrapText="1"/>
    </xf>
    <xf numFmtId="0" fontId="4" fillId="2" borderId="6" xfId="0" applyFont="1" applyFill="1" applyBorder="1" applyAlignment="1">
      <alignment vertical="top" wrapText="1"/>
    </xf>
    <xf numFmtId="2" fontId="3" fillId="0" borderId="6" xfId="0" applyNumberFormat="1" applyFont="1" applyFill="1" applyBorder="1" applyAlignment="1">
      <alignment horizontal="right"/>
    </xf>
    <xf numFmtId="0" fontId="3" fillId="0" borderId="0" xfId="0" applyFont="1" applyFill="1" applyBorder="1" applyAlignment="1">
      <alignment vertical="top" wrapText="1"/>
    </xf>
    <xf numFmtId="2" fontId="3" fillId="0" borderId="0" xfId="0" applyNumberFormat="1" applyFont="1" applyFill="1" applyBorder="1" applyAlignment="1">
      <alignment horizontal="right"/>
    </xf>
    <xf numFmtId="2" fontId="34" fillId="0" borderId="12" xfId="1" applyNumberFormat="1" applyFont="1" applyFill="1" applyBorder="1" applyAlignment="1">
      <alignment vertical="top"/>
    </xf>
    <xf numFmtId="0" fontId="3" fillId="0" borderId="6" xfId="0" applyFont="1" applyFill="1" applyBorder="1" applyAlignment="1">
      <alignment horizontal="center"/>
    </xf>
    <xf numFmtId="0" fontId="3" fillId="0" borderId="1" xfId="0" applyFont="1" applyFill="1" applyBorder="1" applyAlignment="1">
      <alignment horizontal="center"/>
    </xf>
    <xf numFmtId="0" fontId="14" fillId="0" borderId="8" xfId="0" applyFont="1" applyFill="1" applyBorder="1" applyAlignment="1">
      <alignment horizontal="center" vertical="top" wrapText="1"/>
    </xf>
    <xf numFmtId="2" fontId="34" fillId="0" borderId="51" xfId="1" applyNumberFormat="1" applyFont="1" applyFill="1" applyBorder="1" applyAlignment="1">
      <alignment horizontal="center" vertical="top"/>
    </xf>
    <xf numFmtId="0" fontId="104" fillId="0" borderId="12" xfId="0" applyFont="1" applyBorder="1" applyAlignment="1">
      <alignment horizontal="center" vertical="center" wrapText="1"/>
    </xf>
    <xf numFmtId="166" fontId="14" fillId="0" borderId="12" xfId="0" applyNumberFormat="1" applyFont="1" applyBorder="1" applyAlignment="1">
      <alignment horizontal="center"/>
    </xf>
    <xf numFmtId="0" fontId="33" fillId="0" borderId="12" xfId="0" applyFont="1" applyBorder="1" applyAlignment="1">
      <alignment horizontal="right" vertical="top"/>
    </xf>
    <xf numFmtId="0" fontId="3" fillId="0" borderId="17" xfId="28" applyFill="1" applyBorder="1" applyAlignment="1">
      <alignment vertical="top"/>
    </xf>
    <xf numFmtId="165" fontId="4" fillId="0" borderId="17" xfId="79" applyNumberFormat="1" applyFont="1" applyFill="1" applyBorder="1" applyAlignment="1">
      <alignment vertical="top"/>
    </xf>
    <xf numFmtId="0" fontId="26" fillId="0" borderId="17" xfId="28" applyFont="1" applyFill="1" applyBorder="1" applyAlignment="1">
      <alignment vertical="top"/>
    </xf>
    <xf numFmtId="0" fontId="26" fillId="0" borderId="36" xfId="28" applyFont="1" applyFill="1" applyBorder="1" applyAlignment="1">
      <alignment vertical="top"/>
    </xf>
    <xf numFmtId="2" fontId="4" fillId="2" borderId="12" xfId="0" applyNumberFormat="1" applyFont="1" applyFill="1" applyBorder="1" applyAlignment="1">
      <alignment horizontal="right" vertical="center"/>
    </xf>
    <xf numFmtId="0" fontId="14" fillId="0" borderId="12" xfId="0" applyFont="1" applyFill="1" applyBorder="1" applyAlignment="1">
      <alignment horizontal="left" vertical="center"/>
    </xf>
    <xf numFmtId="0" fontId="34" fillId="0" borderId="0" xfId="0" applyFont="1" applyFill="1" applyBorder="1" applyAlignment="1">
      <alignment horizontal="center" vertical="center"/>
    </xf>
    <xf numFmtId="0" fontId="0" fillId="0" borderId="13" xfId="0" applyBorder="1"/>
    <xf numFmtId="0" fontId="0" fillId="0" borderId="14" xfId="0" applyBorder="1"/>
    <xf numFmtId="0" fontId="0" fillId="0" borderId="14" xfId="0" applyBorder="1" applyAlignment="1">
      <alignment horizontal="center"/>
    </xf>
    <xf numFmtId="0" fontId="0" fillId="0" borderId="15" xfId="0" applyBorder="1"/>
    <xf numFmtId="2" fontId="3" fillId="0" borderId="12" xfId="0" applyNumberFormat="1" applyFont="1" applyFill="1" applyBorder="1" applyAlignment="1">
      <alignment horizontal="center" vertical="center"/>
    </xf>
    <xf numFmtId="0" fontId="3" fillId="2" borderId="12" xfId="0" applyFont="1" applyFill="1" applyBorder="1" applyAlignment="1">
      <alignment horizontal="center"/>
    </xf>
    <xf numFmtId="0" fontId="3" fillId="0" borderId="12" xfId="0" applyFont="1" applyFill="1" applyBorder="1" applyAlignment="1">
      <alignment horizontal="center"/>
    </xf>
    <xf numFmtId="0" fontId="4" fillId="0" borderId="12" xfId="28" applyFont="1" applyBorder="1" applyAlignment="1">
      <alignment horizontal="center" vertical="center" wrapText="1"/>
    </xf>
    <xf numFmtId="0" fontId="4" fillId="0" borderId="12" xfId="28" applyFont="1" applyBorder="1" applyAlignment="1">
      <alignment horizontal="center" vertical="center"/>
    </xf>
    <xf numFmtId="0" fontId="4" fillId="0" borderId="12" xfId="28" applyFont="1" applyBorder="1" applyAlignment="1">
      <alignment horizontal="left" vertical="center" wrapText="1"/>
    </xf>
    <xf numFmtId="0" fontId="3" fillId="0" borderId="12" xfId="28" applyBorder="1"/>
    <xf numFmtId="0" fontId="4" fillId="0" borderId="12" xfId="28" applyFont="1" applyFill="1" applyBorder="1" applyAlignment="1">
      <alignment horizontal="right" vertical="top" wrapText="1"/>
    </xf>
    <xf numFmtId="0" fontId="34" fillId="0" borderId="12" xfId="28" applyFont="1" applyFill="1" applyBorder="1" applyAlignment="1">
      <alignment horizontal="center" vertical="top" wrapText="1"/>
    </xf>
    <xf numFmtId="0" fontId="37" fillId="0" borderId="12" xfId="28" applyFont="1" applyFill="1" applyBorder="1" applyAlignment="1">
      <alignment horizontal="left" vertical="top" wrapText="1"/>
    </xf>
    <xf numFmtId="0" fontId="3" fillId="0" borderId="12" xfId="82" applyBorder="1" applyAlignment="1">
      <alignment horizontal="left"/>
    </xf>
    <xf numFmtId="0" fontId="3" fillId="0" borderId="12" xfId="28" applyBorder="1"/>
    <xf numFmtId="0" fontId="4" fillId="0" borderId="12" xfId="0" applyFont="1" applyFill="1" applyBorder="1" applyAlignment="1">
      <alignment vertical="center" wrapText="1"/>
    </xf>
    <xf numFmtId="0" fontId="4" fillId="0" borderId="12" xfId="0" applyFont="1" applyFill="1" applyBorder="1" applyAlignment="1">
      <alignment horizontal="center" vertical="center"/>
    </xf>
    <xf numFmtId="0" fontId="4" fillId="0" borderId="12" xfId="0" applyFont="1" applyFill="1" applyBorder="1" applyAlignment="1">
      <alignment horizontal="right" vertical="center" wrapText="1"/>
    </xf>
    <xf numFmtId="0" fontId="6" fillId="0" borderId="0" xfId="0" applyFont="1" applyFill="1" applyBorder="1" applyAlignment="1">
      <alignment horizontal="center" vertical="center"/>
    </xf>
    <xf numFmtId="0" fontId="4" fillId="0" borderId="6"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7" xfId="0" applyFont="1" applyFill="1" applyBorder="1" applyAlignment="1">
      <alignment horizontal="left" vertical="center" wrapText="1"/>
    </xf>
    <xf numFmtId="0" fontId="113" fillId="0" borderId="0" xfId="28" applyFont="1" applyAlignment="1"/>
    <xf numFmtId="0" fontId="3" fillId="0" borderId="0" xfId="28" applyBorder="1" applyAlignment="1">
      <alignment vertical="top"/>
    </xf>
    <xf numFmtId="0" fontId="3" fillId="0" borderId="35" xfId="28" applyBorder="1" applyAlignment="1">
      <alignment vertical="top"/>
    </xf>
    <xf numFmtId="0" fontId="4" fillId="0" borderId="25" xfId="28" applyFont="1" applyBorder="1" applyAlignment="1">
      <alignment horizontal="center" vertical="center"/>
    </xf>
    <xf numFmtId="0" fontId="4" fillId="0" borderId="26" xfId="28" applyFont="1" applyBorder="1" applyAlignment="1">
      <alignment horizontal="center" vertical="center" wrapText="1"/>
    </xf>
    <xf numFmtId="0" fontId="4" fillId="0" borderId="53" xfId="28" applyFont="1" applyBorder="1" applyAlignment="1">
      <alignment horizontal="center" vertical="top"/>
    </xf>
    <xf numFmtId="0" fontId="4" fillId="0" borderId="53" xfId="28" applyFont="1" applyBorder="1" applyAlignment="1">
      <alignment horizontal="justify" vertical="top" wrapText="1"/>
    </xf>
    <xf numFmtId="2" fontId="4" fillId="0" borderId="53" xfId="28" applyNumberFormat="1" applyFont="1" applyBorder="1" applyAlignment="1">
      <alignment horizontal="center"/>
    </xf>
    <xf numFmtId="2" fontId="4" fillId="0" borderId="54" xfId="28" applyNumberFormat="1" applyFont="1" applyBorder="1"/>
    <xf numFmtId="0" fontId="3" fillId="0" borderId="53" xfId="28" applyFont="1" applyBorder="1" applyAlignment="1">
      <alignment horizontal="justify" vertical="top" wrapText="1"/>
    </xf>
    <xf numFmtId="0" fontId="4" fillId="0" borderId="53" xfId="102" applyFont="1" applyFill="1" applyBorder="1" applyAlignment="1">
      <alignment horizontal="justify" vertical="top"/>
    </xf>
    <xf numFmtId="2" fontId="3" fillId="0" borderId="53" xfId="28" applyNumberFormat="1" applyFont="1" applyBorder="1" applyAlignment="1">
      <alignment horizontal="center"/>
    </xf>
    <xf numFmtId="2" fontId="3" fillId="0" borderId="55" xfId="28" applyNumberFormat="1" applyFont="1" applyBorder="1"/>
    <xf numFmtId="0" fontId="4" fillId="0" borderId="53" xfId="102" applyFont="1" applyFill="1" applyBorder="1" applyAlignment="1">
      <alignment horizontal="justify" vertical="top" wrapText="1"/>
    </xf>
    <xf numFmtId="2" fontId="4" fillId="0" borderId="56" xfId="28" applyNumberFormat="1" applyFont="1" applyBorder="1"/>
    <xf numFmtId="0" fontId="3" fillId="0" borderId="53" xfId="102" applyFont="1" applyFill="1" applyBorder="1" applyAlignment="1">
      <alignment horizontal="justify" vertical="top" wrapText="1"/>
    </xf>
    <xf numFmtId="2" fontId="3" fillId="0" borderId="12" xfId="28" applyNumberFormat="1" applyFont="1" applyFill="1" applyBorder="1"/>
    <xf numFmtId="0" fontId="3" fillId="0" borderId="12" xfId="28" applyFont="1" applyFill="1" applyBorder="1"/>
    <xf numFmtId="2" fontId="18" fillId="0" borderId="12" xfId="28" applyNumberFormat="1" applyFont="1" applyFill="1" applyBorder="1" applyAlignment="1">
      <alignment horizontal="right" vertical="top"/>
    </xf>
    <xf numFmtId="1" fontId="3" fillId="0" borderId="0" xfId="28" applyNumberFormat="1" applyFill="1" applyAlignment="1">
      <alignment vertical="top"/>
    </xf>
    <xf numFmtId="1" fontId="4" fillId="0" borderId="0" xfId="79" applyNumberFormat="1" applyFont="1" applyFill="1" applyBorder="1" applyAlignment="1">
      <alignment horizontal="right" vertical="top"/>
    </xf>
    <xf numFmtId="1" fontId="3" fillId="0" borderId="0" xfId="28" applyNumberFormat="1" applyFill="1" applyBorder="1"/>
    <xf numFmtId="1" fontId="33" fillId="0" borderId="35" xfId="28" applyNumberFormat="1" applyFont="1" applyFill="1" applyBorder="1" applyAlignment="1">
      <alignment horizontal="left" vertical="top"/>
    </xf>
    <xf numFmtId="1" fontId="3" fillId="0" borderId="12" xfId="0" applyNumberFormat="1" applyFont="1" applyFill="1" applyBorder="1" applyAlignment="1">
      <alignment horizontal="center" vertical="center"/>
    </xf>
    <xf numFmtId="1" fontId="3" fillId="0" borderId="12" xfId="28" applyNumberFormat="1" applyFont="1" applyFill="1" applyBorder="1" applyAlignment="1">
      <alignment horizontal="right" vertical="top"/>
    </xf>
    <xf numFmtId="166" fontId="3" fillId="2" borderId="6" xfId="0" applyNumberFormat="1" applyFont="1" applyFill="1" applyBorder="1" applyAlignment="1">
      <alignment horizontal="right"/>
    </xf>
    <xf numFmtId="0" fontId="3" fillId="0" borderId="6" xfId="0" applyFont="1" applyFill="1" applyBorder="1" applyAlignment="1">
      <alignment horizontal="right" vertical="center"/>
    </xf>
    <xf numFmtId="166" fontId="3" fillId="0" borderId="6" xfId="0" applyNumberFormat="1" applyFont="1" applyFill="1" applyBorder="1" applyAlignment="1">
      <alignment horizontal="right" vertical="center"/>
    </xf>
    <xf numFmtId="0" fontId="4" fillId="0" borderId="0" xfId="0" applyFont="1" applyFill="1" applyBorder="1" applyAlignment="1">
      <alignment horizontal="center" vertical="top" wrapText="1"/>
    </xf>
    <xf numFmtId="0" fontId="3" fillId="0" borderId="0" xfId="0" applyFont="1" applyFill="1" applyBorder="1" applyAlignment="1">
      <alignment vertical="center" wrapText="1"/>
    </xf>
    <xf numFmtId="0" fontId="3" fillId="0" borderId="0" xfId="0" applyFont="1" applyFill="1" applyBorder="1" applyAlignment="1">
      <alignment horizontal="center" vertical="center"/>
    </xf>
    <xf numFmtId="2" fontId="3" fillId="0" borderId="0" xfId="0" applyNumberFormat="1" applyFont="1" applyFill="1" applyBorder="1" applyAlignment="1">
      <alignment horizontal="right" vertical="center"/>
    </xf>
    <xf numFmtId="0" fontId="4" fillId="0" borderId="0" xfId="0" applyFont="1" applyFill="1" applyBorder="1" applyAlignment="1">
      <alignment horizontal="justify" vertical="top" wrapText="1"/>
    </xf>
    <xf numFmtId="0" fontId="6" fillId="0" borderId="12" xfId="0" applyFont="1" applyFill="1" applyBorder="1" applyAlignment="1">
      <alignment vertical="center" wrapText="1"/>
    </xf>
    <xf numFmtId="2" fontId="3" fillId="0" borderId="6" xfId="0" applyNumberFormat="1" applyFont="1" applyFill="1" applyBorder="1" applyAlignment="1">
      <alignment horizontal="right" vertical="center"/>
    </xf>
    <xf numFmtId="0" fontId="4" fillId="0" borderId="6" xfId="0" applyFont="1" applyFill="1" applyBorder="1" applyAlignment="1">
      <alignment horizontal="right" vertical="top" wrapText="1"/>
    </xf>
    <xf numFmtId="2" fontId="20" fillId="0" borderId="12" xfId="0" applyNumberFormat="1" applyFont="1" applyBorder="1" applyAlignment="1">
      <alignment horizontal="right"/>
    </xf>
    <xf numFmtId="2" fontId="15" fillId="0" borderId="12" xfId="28" applyNumberFormat="1" applyFont="1" applyFill="1" applyBorder="1" applyAlignment="1">
      <alignment wrapText="1"/>
    </xf>
    <xf numFmtId="2" fontId="15" fillId="0" borderId="12" xfId="28" applyNumberFormat="1" applyFont="1" applyFill="1" applyBorder="1"/>
    <xf numFmtId="2" fontId="15" fillId="0" borderId="12" xfId="32" applyNumberFormat="1" applyFont="1" applyFill="1" applyBorder="1" applyAlignment="1">
      <alignment wrapText="1"/>
    </xf>
    <xf numFmtId="0" fontId="3" fillId="0" borderId="12" xfId="28" applyFont="1" applyFill="1" applyBorder="1" applyAlignment="1">
      <alignment horizontal="center"/>
    </xf>
    <xf numFmtId="0" fontId="3" fillId="0" borderId="12" xfId="28" applyFill="1" applyBorder="1"/>
    <xf numFmtId="2" fontId="17" fillId="0" borderId="12" xfId="32" applyNumberFormat="1" applyFont="1" applyFill="1" applyBorder="1" applyAlignment="1">
      <alignment horizontal="right" wrapText="1"/>
    </xf>
    <xf numFmtId="2" fontId="4" fillId="0" borderId="12" xfId="28" applyNumberFormat="1" applyFont="1" applyFill="1" applyBorder="1"/>
    <xf numFmtId="0" fontId="15" fillId="0" borderId="12" xfId="28" applyFont="1" applyFill="1" applyBorder="1"/>
    <xf numFmtId="2" fontId="3" fillId="3" borderId="12" xfId="28" applyNumberFormat="1" applyFont="1" applyFill="1" applyBorder="1" applyAlignment="1">
      <alignment horizontal="right" wrapText="1"/>
    </xf>
    <xf numFmtId="2" fontId="14" fillId="0" borderId="12" xfId="28" applyNumberFormat="1" applyFont="1" applyBorder="1" applyAlignment="1">
      <alignment horizontal="center" vertical="center"/>
    </xf>
    <xf numFmtId="0" fontId="6" fillId="2" borderId="12" xfId="0" applyFont="1" applyFill="1" applyBorder="1" applyAlignment="1">
      <alignment horizontal="justify" vertical="top" wrapText="1"/>
    </xf>
    <xf numFmtId="0" fontId="3" fillId="0" borderId="12" xfId="28" applyBorder="1" applyAlignment="1">
      <alignment horizontal="justify" vertical="top" wrapText="1"/>
    </xf>
    <xf numFmtId="2" fontId="17" fillId="0" borderId="12" xfId="28" applyNumberFormat="1" applyFont="1" applyFill="1" applyBorder="1" applyAlignment="1">
      <alignment horizontal="center" wrapText="1"/>
    </xf>
    <xf numFmtId="2" fontId="17" fillId="0" borderId="12" xfId="28" applyNumberFormat="1" applyFont="1" applyFill="1" applyBorder="1" applyAlignment="1">
      <alignment wrapText="1"/>
    </xf>
    <xf numFmtId="0" fontId="26" fillId="0" borderId="12" xfId="0" applyFont="1" applyFill="1" applyBorder="1" applyAlignment="1">
      <alignment horizontal="center" wrapText="1"/>
    </xf>
    <xf numFmtId="2" fontId="20" fillId="0" borderId="12" xfId="33" applyNumberFormat="1" applyFont="1" applyFill="1" applyBorder="1" applyAlignment="1">
      <alignment horizontal="right"/>
    </xf>
    <xf numFmtId="2" fontId="17" fillId="0" borderId="12" xfId="28" applyNumberFormat="1" applyFont="1" applyFill="1" applyBorder="1"/>
    <xf numFmtId="2" fontId="112" fillId="0" borderId="12" xfId="28" applyNumberFormat="1" applyFont="1" applyBorder="1" applyAlignment="1">
      <alignment wrapText="1"/>
    </xf>
    <xf numFmtId="0" fontId="14" fillId="0" borderId="12" xfId="28" applyFont="1" applyBorder="1" applyAlignment="1">
      <alignment horizontal="left" vertical="top"/>
    </xf>
    <xf numFmtId="0" fontId="34" fillId="0" borderId="12" xfId="28" applyFont="1" applyBorder="1" applyAlignment="1">
      <alignment horizontal="center" vertical="top"/>
    </xf>
    <xf numFmtId="166" fontId="3" fillId="0" borderId="12" xfId="0" applyNumberFormat="1" applyFont="1" applyFill="1" applyBorder="1" applyAlignment="1">
      <alignment horizontal="right"/>
    </xf>
    <xf numFmtId="0" fontId="4" fillId="0" borderId="12" xfId="0" applyFont="1" applyFill="1" applyBorder="1" applyAlignment="1">
      <alignment horizontal="left" vertical="center" wrapText="1"/>
    </xf>
    <xf numFmtId="0" fontId="3" fillId="0" borderId="12" xfId="0" applyFont="1" applyFill="1" applyBorder="1" applyAlignment="1">
      <alignment horizontal="justify" vertical="top" wrapText="1"/>
    </xf>
    <xf numFmtId="0" fontId="6" fillId="0" borderId="33" xfId="0" applyFont="1" applyFill="1" applyBorder="1" applyAlignment="1">
      <alignment horizontal="center" vertical="center"/>
    </xf>
    <xf numFmtId="0" fontId="3" fillId="0" borderId="12" xfId="0" applyFont="1" applyFill="1" applyBorder="1" applyAlignment="1">
      <alignment horizontal="left" vertical="center" wrapText="1"/>
    </xf>
    <xf numFmtId="0" fontId="107" fillId="0" borderId="28" xfId="28" applyNumberFormat="1" applyFont="1" applyFill="1" applyBorder="1" applyAlignment="1">
      <alignment horizontal="center" vertical="top" wrapText="1"/>
    </xf>
    <xf numFmtId="166" fontId="6" fillId="0" borderId="7" xfId="0" applyNumberFormat="1" applyFont="1" applyFill="1" applyBorder="1" applyAlignment="1">
      <alignment horizontal="center" vertical="center" wrapText="1"/>
    </xf>
    <xf numFmtId="1" fontId="3" fillId="0" borderId="6" xfId="0" applyNumberFormat="1" applyFont="1" applyFill="1" applyBorder="1" applyAlignment="1">
      <alignment horizontal="center" vertical="center"/>
    </xf>
    <xf numFmtId="0" fontId="8" fillId="0" borderId="12" xfId="0" applyFont="1" applyFill="1" applyBorder="1" applyAlignment="1">
      <alignment vertical="center" wrapText="1"/>
    </xf>
    <xf numFmtId="0" fontId="3" fillId="0" borderId="12" xfId="0" applyFont="1" applyFill="1" applyBorder="1" applyAlignment="1">
      <alignment horizontal="center" vertical="top" wrapText="1"/>
    </xf>
    <xf numFmtId="4" fontId="44" fillId="0" borderId="12" xfId="80" applyNumberFormat="1" applyFont="1" applyBorder="1"/>
    <xf numFmtId="4" fontId="41" fillId="0" borderId="21" xfId="80" applyNumberFormat="1" applyFont="1" applyBorder="1"/>
    <xf numFmtId="4" fontId="42" fillId="0" borderId="23" xfId="80" applyNumberFormat="1" applyFont="1" applyBorder="1"/>
    <xf numFmtId="4" fontId="41" fillId="0" borderId="23" xfId="80" applyNumberFormat="1" applyFont="1" applyBorder="1"/>
    <xf numFmtId="4" fontId="41" fillId="0" borderId="12" xfId="80" applyNumberFormat="1" applyFont="1" applyBorder="1" applyAlignment="1">
      <alignment horizontal="center"/>
    </xf>
    <xf numFmtId="4" fontId="23" fillId="0" borderId="12" xfId="0" applyNumberFormat="1" applyFont="1" applyBorder="1"/>
    <xf numFmtId="4" fontId="21" fillId="0" borderId="12" xfId="0" applyNumberFormat="1" applyFont="1" applyBorder="1"/>
    <xf numFmtId="4" fontId="4" fillId="0" borderId="12" xfId="28" applyNumberFormat="1" applyFont="1" applyBorder="1"/>
    <xf numFmtId="2" fontId="3" fillId="0" borderId="25" xfId="0" applyNumberFormat="1" applyFont="1" applyFill="1" applyBorder="1" applyAlignment="1">
      <alignment horizontal="center"/>
    </xf>
    <xf numFmtId="0" fontId="3" fillId="0" borderId="25" xfId="0" applyFont="1" applyFill="1" applyBorder="1" applyAlignment="1">
      <alignment horizontal="center"/>
    </xf>
    <xf numFmtId="0" fontId="2" fillId="0" borderId="36" xfId="0" applyFont="1" applyFill="1" applyBorder="1"/>
    <xf numFmtId="0" fontId="104" fillId="0" borderId="27" xfId="82" applyFont="1" applyBorder="1" applyAlignment="1">
      <alignment horizontal="center" vertical="center" wrapText="1"/>
    </xf>
    <xf numFmtId="0" fontId="104" fillId="0" borderId="28" xfId="82" applyFont="1" applyBorder="1" applyAlignment="1">
      <alignment horizontal="center" vertical="center" wrapText="1"/>
    </xf>
    <xf numFmtId="0" fontId="104" fillId="0" borderId="28" xfId="82" applyFont="1" applyBorder="1" applyAlignment="1">
      <alignment vertical="center" wrapText="1"/>
    </xf>
    <xf numFmtId="0" fontId="104" fillId="0" borderId="29" xfId="82" applyFont="1" applyBorder="1" applyAlignment="1">
      <alignment horizontal="left" vertical="center" wrapText="1"/>
    </xf>
    <xf numFmtId="168" fontId="3" fillId="0" borderId="18" xfId="82" applyNumberFormat="1" applyFont="1" applyBorder="1" applyAlignment="1">
      <alignment horizontal="right"/>
    </xf>
    <xf numFmtId="2" fontId="3" fillId="0" borderId="20" xfId="82" applyNumberFormat="1" applyFont="1" applyBorder="1" applyAlignment="1">
      <alignment horizontal="center"/>
    </xf>
    <xf numFmtId="2" fontId="3" fillId="0" borderId="20" xfId="82" applyNumberFormat="1" applyFont="1" applyBorder="1"/>
    <xf numFmtId="0" fontId="4" fillId="0" borderId="20" xfId="82" applyFont="1" applyBorder="1" applyAlignment="1">
      <alignment wrapText="1"/>
    </xf>
    <xf numFmtId="0" fontId="3" fillId="0" borderId="20" xfId="82" applyFont="1" applyBorder="1"/>
    <xf numFmtId="0" fontId="3" fillId="0" borderId="20" xfId="82" applyBorder="1"/>
    <xf numFmtId="0" fontId="3" fillId="0" borderId="21" xfId="82" applyBorder="1"/>
    <xf numFmtId="2" fontId="5" fillId="0" borderId="22" xfId="82" applyNumberFormat="1" applyFont="1" applyBorder="1" applyAlignment="1">
      <alignment horizontal="left"/>
    </xf>
    <xf numFmtId="0" fontId="3" fillId="0" borderId="23" xfId="82" applyBorder="1"/>
    <xf numFmtId="2" fontId="3" fillId="0" borderId="22" xfId="82" applyNumberFormat="1" applyFont="1" applyBorder="1" applyAlignment="1">
      <alignment horizontal="right"/>
    </xf>
    <xf numFmtId="2" fontId="95" fillId="0" borderId="22" xfId="82" applyNumberFormat="1" applyFont="1" applyBorder="1" applyAlignment="1">
      <alignment horizontal="left"/>
    </xf>
    <xf numFmtId="2" fontId="95" fillId="0" borderId="22" xfId="82" applyNumberFormat="1" applyFont="1" applyBorder="1" applyAlignment="1">
      <alignment horizontal="right"/>
    </xf>
    <xf numFmtId="0" fontId="95" fillId="0" borderId="22" xfId="82" applyFont="1" applyBorder="1" applyAlignment="1">
      <alignment horizontal="left"/>
    </xf>
    <xf numFmtId="0" fontId="3" fillId="0" borderId="22" xfId="82" applyBorder="1" applyAlignment="1">
      <alignment horizontal="left"/>
    </xf>
    <xf numFmtId="2" fontId="3" fillId="0" borderId="23" xfId="82" applyNumberFormat="1" applyBorder="1"/>
    <xf numFmtId="0" fontId="3" fillId="0" borderId="24" xfId="82" applyBorder="1" applyAlignment="1"/>
    <xf numFmtId="0" fontId="3" fillId="0" borderId="25" xfId="82" applyBorder="1" applyAlignment="1"/>
    <xf numFmtId="0" fontId="3" fillId="0" borderId="25" xfId="82" applyBorder="1"/>
    <xf numFmtId="2" fontId="5" fillId="0" borderId="25" xfId="82" applyNumberFormat="1" applyFont="1" applyBorder="1"/>
    <xf numFmtId="0" fontId="4" fillId="0" borderId="16" xfId="82" applyFont="1" applyBorder="1"/>
    <xf numFmtId="0" fontId="4" fillId="0" borderId="0" xfId="82" applyFont="1" applyBorder="1"/>
    <xf numFmtId="0" fontId="102" fillId="0" borderId="0" xfId="82" applyFont="1" applyBorder="1" applyAlignment="1">
      <alignment horizontal="left"/>
    </xf>
    <xf numFmtId="0" fontId="4" fillId="0" borderId="0" xfId="82" applyFont="1" applyBorder="1" applyAlignment="1"/>
    <xf numFmtId="0" fontId="4" fillId="0" borderId="17" xfId="82" applyFont="1" applyBorder="1" applyAlignment="1"/>
    <xf numFmtId="0" fontId="33" fillId="0" borderId="16" xfId="0" applyFont="1" applyBorder="1"/>
    <xf numFmtId="0" fontId="4" fillId="0" borderId="0" xfId="82" applyFont="1" applyBorder="1" applyAlignment="1">
      <alignment horizontal="left"/>
    </xf>
    <xf numFmtId="0" fontId="4" fillId="0" borderId="17" xfId="82" applyFont="1" applyBorder="1" applyAlignment="1">
      <alignment horizontal="center"/>
    </xf>
    <xf numFmtId="0" fontId="23" fillId="0" borderId="12" xfId="28" applyFont="1" applyBorder="1" applyAlignment="1">
      <alignment horizontal="justify" vertical="top" wrapText="1"/>
    </xf>
    <xf numFmtId="0" fontId="5" fillId="0" borderId="0" xfId="3" applyFont="1"/>
    <xf numFmtId="0" fontId="3" fillId="0" borderId="12" xfId="6" applyFont="1" applyBorder="1" applyAlignment="1">
      <alignment horizontal="center" vertical="center"/>
    </xf>
    <xf numFmtId="2" fontId="3" fillId="0" borderId="12" xfId="6" applyNumberFormat="1" applyFont="1" applyBorder="1" applyAlignment="1">
      <alignment horizontal="right" vertical="center"/>
    </xf>
    <xf numFmtId="2" fontId="3" fillId="0" borderId="12" xfId="6" applyNumberFormat="1" applyFont="1" applyBorder="1" applyAlignment="1">
      <alignment horizontal="center" vertical="center"/>
    </xf>
    <xf numFmtId="2" fontId="4" fillId="0" borderId="12" xfId="6" applyNumberFormat="1" applyFont="1" applyBorder="1" applyAlignment="1">
      <alignment horizontal="center" vertical="center"/>
    </xf>
    <xf numFmtId="166" fontId="3" fillId="0" borderId="12" xfId="6" applyNumberFormat="1" applyFont="1" applyBorder="1" applyAlignment="1">
      <alignment horizontal="center" vertical="center"/>
    </xf>
    <xf numFmtId="0" fontId="3" fillId="0" borderId="12" xfId="6" applyFont="1" applyBorder="1" applyAlignment="1">
      <alignment horizontal="left" vertical="top"/>
    </xf>
    <xf numFmtId="0" fontId="3" fillId="0" borderId="12" xfId="6" applyFont="1" applyBorder="1"/>
    <xf numFmtId="0" fontId="115" fillId="0" borderId="0" xfId="6" applyFont="1"/>
    <xf numFmtId="0" fontId="115" fillId="0" borderId="12" xfId="6" applyFont="1" applyBorder="1" applyAlignment="1">
      <alignment wrapText="1"/>
    </xf>
    <xf numFmtId="2" fontId="115" fillId="0" borderId="12" xfId="0" applyNumberFormat="1" applyFont="1" applyBorder="1" applyAlignment="1">
      <alignment horizontal="right"/>
    </xf>
    <xf numFmtId="0" fontId="115" fillId="0" borderId="12" xfId="6" applyFont="1" applyBorder="1"/>
    <xf numFmtId="2" fontId="42" fillId="0" borderId="12" xfId="12" applyNumberFormat="1" applyFont="1" applyBorder="1"/>
    <xf numFmtId="2" fontId="42" fillId="0" borderId="12" xfId="6" applyNumberFormat="1" applyFont="1" applyBorder="1" applyAlignment="1">
      <alignment horizontal="center" vertical="center"/>
    </xf>
    <xf numFmtId="2" fontId="115" fillId="0" borderId="0" xfId="6" applyNumberFormat="1" applyFont="1"/>
    <xf numFmtId="0" fontId="42" fillId="0" borderId="0" xfId="81" applyFont="1"/>
    <xf numFmtId="0" fontId="117" fillId="0" borderId="0" xfId="0" applyFont="1" applyBorder="1" applyAlignment="1">
      <alignment horizontal="left" vertical="top" wrapText="1"/>
    </xf>
    <xf numFmtId="0" fontId="117" fillId="0" borderId="0" xfId="0" applyFont="1" applyBorder="1" applyAlignment="1">
      <alignment vertical="top" wrapText="1"/>
    </xf>
    <xf numFmtId="0" fontId="42" fillId="0" borderId="12" xfId="6" applyFont="1" applyBorder="1" applyAlignment="1">
      <alignment horizontal="center" vertical="center"/>
    </xf>
    <xf numFmtId="2" fontId="115" fillId="0" borderId="12" xfId="0" applyNumberFormat="1" applyFont="1" applyBorder="1"/>
    <xf numFmtId="0" fontId="115" fillId="0" borderId="12" xfId="12" applyFont="1" applyBorder="1"/>
    <xf numFmtId="0" fontId="42" fillId="0" borderId="12" xfId="6" applyFont="1" applyBorder="1" applyAlignment="1">
      <alignment horizontal="right"/>
    </xf>
    <xf numFmtId="2" fontId="46" fillId="0" borderId="12" xfId="6" applyNumberFormat="1" applyFont="1" applyBorder="1" applyAlignment="1">
      <alignment horizontal="center" vertical="center"/>
    </xf>
    <xf numFmtId="0" fontId="42" fillId="0" borderId="12" xfId="6" applyFont="1" applyBorder="1" applyAlignment="1">
      <alignment horizontal="left" vertical="center"/>
    </xf>
    <xf numFmtId="0" fontId="42" fillId="0" borderId="12" xfId="6" applyFont="1" applyBorder="1" applyAlignment="1">
      <alignment horizontal="left"/>
    </xf>
    <xf numFmtId="2" fontId="41" fillId="0" borderId="12" xfId="6" applyNumberFormat="1" applyFont="1" applyBorder="1" applyAlignment="1">
      <alignment horizontal="center" vertical="center"/>
    </xf>
    <xf numFmtId="0" fontId="42" fillId="0" borderId="12" xfId="6" applyFont="1" applyBorder="1" applyAlignment="1">
      <alignment horizontal="left" vertical="top" wrapText="1"/>
    </xf>
    <xf numFmtId="166" fontId="42" fillId="0" borderId="12" xfId="6" applyNumberFormat="1" applyFont="1" applyBorder="1" applyAlignment="1">
      <alignment horizontal="center" vertical="center"/>
    </xf>
    <xf numFmtId="0" fontId="42" fillId="0" borderId="12" xfId="6" applyFont="1" applyBorder="1" applyAlignment="1">
      <alignment horizontal="left" vertical="top"/>
    </xf>
    <xf numFmtId="0" fontId="42" fillId="0" borderId="0" xfId="6" applyFont="1"/>
    <xf numFmtId="166" fontId="42" fillId="0" borderId="0" xfId="6" applyNumberFormat="1" applyFont="1"/>
    <xf numFmtId="0" fontId="115" fillId="0" borderId="13" xfId="6" applyFont="1" applyBorder="1"/>
    <xf numFmtId="0" fontId="115" fillId="0" borderId="14" xfId="6" applyFont="1" applyBorder="1"/>
    <xf numFmtId="0" fontId="41" fillId="0" borderId="16" xfId="81" applyFont="1" applyBorder="1" applyAlignment="1">
      <alignment vertical="top"/>
    </xf>
    <xf numFmtId="0" fontId="41" fillId="0" borderId="0" xfId="3" applyFont="1" applyBorder="1"/>
    <xf numFmtId="0" fontId="41" fillId="0" borderId="17" xfId="81" applyFont="1" applyBorder="1"/>
    <xf numFmtId="0" fontId="41" fillId="0" borderId="16" xfId="81" applyFont="1" applyBorder="1" applyAlignment="1">
      <alignment horizontal="left" vertical="top"/>
    </xf>
    <xf numFmtId="0" fontId="41" fillId="0" borderId="0" xfId="81" applyFont="1" applyBorder="1"/>
    <xf numFmtId="0" fontId="41" fillId="0" borderId="0" xfId="81" applyFont="1" applyBorder="1" applyAlignment="1">
      <alignment wrapText="1"/>
    </xf>
    <xf numFmtId="0" fontId="41" fillId="0" borderId="34" xfId="81" applyFont="1" applyBorder="1" applyAlignment="1">
      <alignment wrapText="1"/>
    </xf>
    <xf numFmtId="0" fontId="41" fillId="0" borderId="35" xfId="81" applyFont="1" applyBorder="1"/>
    <xf numFmtId="0" fontId="41" fillId="0" borderId="35" xfId="81" applyFont="1" applyBorder="1" applyAlignment="1">
      <alignment vertical="top" wrapText="1"/>
    </xf>
    <xf numFmtId="0" fontId="41" fillId="0" borderId="35" xfId="81" applyFont="1" applyBorder="1" applyAlignment="1">
      <alignment horizontal="left" vertical="top"/>
    </xf>
    <xf numFmtId="0" fontId="41" fillId="0" borderId="36" xfId="81" applyFont="1" applyBorder="1"/>
    <xf numFmtId="0" fontId="41" fillId="0" borderId="27" xfId="6" applyFont="1" applyBorder="1" applyAlignment="1">
      <alignment horizontal="center" vertical="center"/>
    </xf>
    <xf numFmtId="0" fontId="41" fillId="0" borderId="28" xfId="6" applyFont="1" applyBorder="1" applyAlignment="1">
      <alignment horizontal="center" vertical="center"/>
    </xf>
    <xf numFmtId="0" fontId="46" fillId="0" borderId="28" xfId="0" applyNumberFormat="1" applyFont="1" applyBorder="1" applyAlignment="1">
      <alignment horizontal="center" vertical="center"/>
    </xf>
    <xf numFmtId="0" fontId="41" fillId="0" borderId="29" xfId="6" applyFont="1" applyBorder="1" applyAlignment="1">
      <alignment horizontal="center" vertical="center"/>
    </xf>
    <xf numFmtId="0" fontId="42" fillId="0" borderId="18" xfId="6" applyFont="1" applyBorder="1" applyAlignment="1">
      <alignment horizontal="center" vertical="center"/>
    </xf>
    <xf numFmtId="0" fontId="115" fillId="0" borderId="20" xfId="6" applyFont="1" applyBorder="1" applyAlignment="1">
      <alignment wrapText="1"/>
    </xf>
    <xf numFmtId="2" fontId="115" fillId="0" borderId="20" xfId="0" applyNumberFormat="1" applyFont="1" applyBorder="1" applyAlignment="1">
      <alignment horizontal="right"/>
    </xf>
    <xf numFmtId="0" fontId="42" fillId="0" borderId="22" xfId="6" applyFont="1" applyBorder="1" applyAlignment="1">
      <alignment horizontal="center" vertical="center"/>
    </xf>
    <xf numFmtId="0" fontId="42" fillId="0" borderId="23" xfId="6" applyFont="1" applyBorder="1" applyAlignment="1">
      <alignment horizontal="center" vertical="center"/>
    </xf>
    <xf numFmtId="0" fontId="115" fillId="0" borderId="22" xfId="6" applyFont="1" applyBorder="1"/>
    <xf numFmtId="2" fontId="42" fillId="0" borderId="23" xfId="6" applyNumberFormat="1" applyFont="1" applyBorder="1" applyAlignment="1">
      <alignment horizontal="center" vertical="center"/>
    </xf>
    <xf numFmtId="2" fontId="46" fillId="0" borderId="23" xfId="6" applyNumberFormat="1" applyFont="1" applyBorder="1" applyAlignment="1">
      <alignment horizontal="center" vertical="center"/>
    </xf>
    <xf numFmtId="2" fontId="41" fillId="0" borderId="23" xfId="6" applyNumberFormat="1" applyFont="1" applyBorder="1" applyAlignment="1">
      <alignment horizontal="center" vertical="center"/>
    </xf>
    <xf numFmtId="166" fontId="42" fillId="0" borderId="23" xfId="6" applyNumberFormat="1" applyFont="1" applyBorder="1" applyAlignment="1">
      <alignment horizontal="center" vertical="center"/>
    </xf>
    <xf numFmtId="0" fontId="42" fillId="0" borderId="24" xfId="6" applyFont="1" applyBorder="1" applyAlignment="1">
      <alignment horizontal="center" vertical="center"/>
    </xf>
    <xf numFmtId="0" fontId="42" fillId="0" borderId="25" xfId="6" applyFont="1" applyBorder="1" applyAlignment="1">
      <alignment horizontal="center" vertical="center"/>
    </xf>
    <xf numFmtId="0" fontId="42" fillId="0" borderId="25" xfId="6" applyFont="1" applyBorder="1"/>
    <xf numFmtId="0" fontId="42" fillId="0" borderId="26" xfId="6" applyFont="1" applyBorder="1"/>
    <xf numFmtId="0" fontId="41" fillId="0" borderId="12" xfId="6" applyFont="1" applyBorder="1" applyAlignment="1">
      <alignment horizontal="center"/>
    </xf>
    <xf numFmtId="2" fontId="117" fillId="0" borderId="21" xfId="0" applyNumberFormat="1" applyFont="1" applyBorder="1" applyAlignment="1">
      <alignment horizontal="right"/>
    </xf>
    <xf numFmtId="2" fontId="117" fillId="0" borderId="23" xfId="0" applyNumberFormat="1" applyFont="1" applyBorder="1" applyAlignment="1">
      <alignment horizontal="right"/>
    </xf>
    <xf numFmtId="0" fontId="59" fillId="0" borderId="0" xfId="0" applyFont="1" applyBorder="1" applyAlignment="1">
      <alignment vertical="top"/>
    </xf>
    <xf numFmtId="0" fontId="5" fillId="0" borderId="12" xfId="6" applyFont="1" applyBorder="1" applyAlignment="1">
      <alignment horizontal="right" vertical="top"/>
    </xf>
    <xf numFmtId="2" fontId="3" fillId="0" borderId="6" xfId="6" applyNumberFormat="1" applyFont="1" applyBorder="1" applyAlignment="1">
      <alignment horizontal="right" vertical="center"/>
    </xf>
    <xf numFmtId="2" fontId="3" fillId="0" borderId="1" xfId="6" applyNumberFormat="1" applyFont="1" applyBorder="1" applyAlignment="1">
      <alignment horizontal="right" vertical="center"/>
    </xf>
    <xf numFmtId="1" fontId="3" fillId="0" borderId="1" xfId="6" applyNumberFormat="1" applyFont="1" applyBorder="1" applyAlignment="1">
      <alignment horizontal="right" vertical="center"/>
    </xf>
    <xf numFmtId="166" fontId="3" fillId="0" borderId="12" xfId="6" applyNumberFormat="1" applyFont="1" applyBorder="1" applyAlignment="1">
      <alignment horizontal="right" vertical="center"/>
    </xf>
    <xf numFmtId="1" fontId="3" fillId="0" borderId="6" xfId="6" applyNumberFormat="1" applyFont="1" applyBorder="1" applyAlignment="1">
      <alignment horizontal="right" vertical="center"/>
    </xf>
    <xf numFmtId="0" fontId="3" fillId="0" borderId="6" xfId="6" applyFont="1" applyBorder="1" applyAlignment="1">
      <alignment horizontal="center" vertical="center"/>
    </xf>
    <xf numFmtId="0" fontId="3" fillId="0" borderId="1" xfId="6" applyFont="1" applyBorder="1" applyAlignment="1">
      <alignment horizontal="center" vertical="center"/>
    </xf>
    <xf numFmtId="0" fontId="3" fillId="0" borderId="7" xfId="6" applyFont="1" applyBorder="1" applyAlignment="1">
      <alignment horizontal="center" vertical="center"/>
    </xf>
    <xf numFmtId="0" fontId="5" fillId="0" borderId="12" xfId="6" applyFont="1" applyBorder="1"/>
    <xf numFmtId="0" fontId="3" fillId="0" borderId="6" xfId="6" applyFont="1" applyBorder="1"/>
    <xf numFmtId="0" fontId="3" fillId="0" borderId="1" xfId="6" applyFont="1" applyBorder="1"/>
    <xf numFmtId="0" fontId="3" fillId="0" borderId="7" xfId="6" applyFont="1" applyBorder="1"/>
    <xf numFmtId="2" fontId="4" fillId="0" borderId="12" xfId="6" applyNumberFormat="1" applyFont="1" applyBorder="1" applyAlignment="1">
      <alignment horizontal="center"/>
    </xf>
    <xf numFmtId="0" fontId="3" fillId="0" borderId="12" xfId="6" applyFont="1" applyBorder="1" applyAlignment="1">
      <alignment horizontal="center"/>
    </xf>
    <xf numFmtId="0" fontId="5" fillId="0" borderId="0" xfId="6" applyFont="1" applyBorder="1"/>
    <xf numFmtId="0" fontId="117" fillId="0" borderId="17" xfId="0" applyFont="1" applyBorder="1" applyAlignment="1">
      <alignment vertical="top" wrapText="1"/>
    </xf>
    <xf numFmtId="0" fontId="9" fillId="0" borderId="13" xfId="6" applyBorder="1"/>
    <xf numFmtId="0" fontId="9" fillId="0" borderId="14" xfId="6" applyBorder="1"/>
    <xf numFmtId="0" fontId="9" fillId="0" borderId="15" xfId="6" applyBorder="1" applyAlignment="1">
      <alignment horizontal="right"/>
    </xf>
    <xf numFmtId="0" fontId="3" fillId="0" borderId="0" xfId="81" applyFont="1" applyBorder="1"/>
    <xf numFmtId="0" fontId="3" fillId="0" borderId="35" xfId="81" applyFont="1" applyBorder="1"/>
    <xf numFmtId="0" fontId="5" fillId="0" borderId="8" xfId="6" applyFont="1" applyBorder="1" applyAlignment="1">
      <alignment horizontal="right" vertical="top"/>
    </xf>
    <xf numFmtId="0" fontId="3" fillId="0" borderId="8" xfId="6" applyFont="1" applyBorder="1" applyAlignment="1">
      <alignment horizontal="left" vertical="top"/>
    </xf>
    <xf numFmtId="2" fontId="3" fillId="0" borderId="9" xfId="6" applyNumberFormat="1" applyFont="1" applyBorder="1" applyAlignment="1">
      <alignment horizontal="right" vertical="center"/>
    </xf>
    <xf numFmtId="2" fontId="3" fillId="0" borderId="11" xfId="6" applyNumberFormat="1" applyFont="1" applyBorder="1" applyAlignment="1">
      <alignment horizontal="right" vertical="center"/>
    </xf>
    <xf numFmtId="2" fontId="3" fillId="0" borderId="8" xfId="6" applyNumberFormat="1" applyFont="1" applyBorder="1" applyAlignment="1">
      <alignment horizontal="right" vertical="center"/>
    </xf>
    <xf numFmtId="1" fontId="3" fillId="0" borderId="11" xfId="6" applyNumberFormat="1" applyFont="1" applyBorder="1" applyAlignment="1">
      <alignment horizontal="right" vertical="center"/>
    </xf>
    <xf numFmtId="2" fontId="3" fillId="0" borderId="8" xfId="6" applyNumberFormat="1" applyFont="1" applyBorder="1" applyAlignment="1">
      <alignment horizontal="center" vertical="center"/>
    </xf>
    <xf numFmtId="0" fontId="14" fillId="0" borderId="27" xfId="6" applyFont="1" applyBorder="1" applyAlignment="1">
      <alignment horizontal="center" vertical="center"/>
    </xf>
    <xf numFmtId="0" fontId="14" fillId="0" borderId="28" xfId="6" applyFont="1" applyBorder="1" applyAlignment="1">
      <alignment horizontal="center" vertical="center"/>
    </xf>
    <xf numFmtId="0" fontId="14" fillId="0" borderId="59" xfId="6" applyFont="1" applyBorder="1" applyAlignment="1">
      <alignment horizontal="center" vertical="center" wrapText="1"/>
    </xf>
    <xf numFmtId="0" fontId="14" fillId="0" borderId="29" xfId="6" applyFont="1" applyBorder="1" applyAlignment="1">
      <alignment horizontal="center" vertical="center" wrapText="1"/>
    </xf>
    <xf numFmtId="2" fontId="3" fillId="3" borderId="12" xfId="6" applyNumberFormat="1" applyFont="1" applyFill="1" applyBorder="1" applyAlignment="1">
      <alignment horizontal="right" vertical="center"/>
    </xf>
    <xf numFmtId="0" fontId="27" fillId="0" borderId="0" xfId="0" applyFont="1" applyBorder="1" applyAlignment="1">
      <alignment vertical="top" wrapText="1"/>
    </xf>
    <xf numFmtId="0" fontId="0" fillId="0" borderId="12" xfId="0" applyBorder="1" applyAlignment="1">
      <alignment horizontal="justify" vertical="top"/>
    </xf>
    <xf numFmtId="0" fontId="0" fillId="0" borderId="12" xfId="0" applyBorder="1" applyAlignment="1">
      <alignment horizontal="center" vertical="center" wrapText="1"/>
    </xf>
    <xf numFmtId="0" fontId="0" fillId="0" borderId="12" xfId="0" applyBorder="1" applyAlignment="1">
      <alignment horizontal="center" vertical="center"/>
    </xf>
    <xf numFmtId="0" fontId="3" fillId="0" borderId="12" xfId="3" applyBorder="1" applyAlignment="1">
      <alignment horizontal="justify" vertical="top"/>
    </xf>
    <xf numFmtId="0" fontId="3" fillId="0" borderId="12" xfId="3" applyBorder="1" applyAlignment="1">
      <alignment horizontal="center" vertical="center"/>
    </xf>
    <xf numFmtId="1" fontId="5" fillId="0" borderId="12" xfId="3" applyNumberFormat="1" applyFont="1" applyBorder="1" applyAlignment="1">
      <alignment horizontal="center" vertical="center"/>
    </xf>
    <xf numFmtId="0" fontId="5" fillId="0" borderId="12" xfId="3" applyFont="1" applyBorder="1" applyAlignment="1">
      <alignment vertical="top"/>
    </xf>
    <xf numFmtId="1" fontId="5" fillId="0" borderId="12" xfId="3" applyNumberFormat="1" applyFont="1" applyFill="1" applyBorder="1" applyAlignment="1">
      <alignment horizontal="center" vertical="center"/>
    </xf>
    <xf numFmtId="1" fontId="5" fillId="0" borderId="0" xfId="3" applyNumberFormat="1" applyFont="1" applyBorder="1" applyAlignment="1">
      <alignment horizontal="center"/>
    </xf>
    <xf numFmtId="0" fontId="5" fillId="0" borderId="0" xfId="3" applyFont="1" applyBorder="1" applyAlignment="1">
      <alignment horizontal="center"/>
    </xf>
    <xf numFmtId="0" fontId="5" fillId="0" borderId="0" xfId="3" applyFont="1" applyBorder="1"/>
    <xf numFmtId="2" fontId="5" fillId="0" borderId="0" xfId="3" applyNumberFormat="1" applyFont="1" applyBorder="1" applyAlignment="1">
      <alignment horizontal="center"/>
    </xf>
    <xf numFmtId="0" fontId="3" fillId="0" borderId="17" xfId="81" applyFont="1" applyBorder="1"/>
    <xf numFmtId="0" fontId="5" fillId="0" borderId="35" xfId="3" applyFont="1" applyBorder="1"/>
    <xf numFmtId="0" fontId="14" fillId="0" borderId="27" xfId="3" applyFont="1" applyBorder="1" applyAlignment="1">
      <alignment horizontal="center" vertical="center"/>
    </xf>
    <xf numFmtId="0" fontId="14" fillId="0" borderId="28" xfId="3" applyFont="1" applyBorder="1" applyAlignment="1">
      <alignment horizontal="center" vertical="center"/>
    </xf>
    <xf numFmtId="0" fontId="14" fillId="0" borderId="28" xfId="3" applyFont="1" applyBorder="1" applyAlignment="1">
      <alignment horizontal="center" vertical="center" wrapText="1"/>
    </xf>
    <xf numFmtId="0" fontId="14" fillId="0" borderId="29" xfId="3" applyFont="1" applyBorder="1" applyAlignment="1">
      <alignment horizontal="center" vertical="center"/>
    </xf>
    <xf numFmtId="0" fontId="0" fillId="0" borderId="19" xfId="0" applyBorder="1" applyAlignment="1">
      <alignment horizontal="justify" vertical="top"/>
    </xf>
    <xf numFmtId="0" fontId="0" fillId="0" borderId="19" xfId="0" applyBorder="1" applyAlignment="1">
      <alignment horizontal="center" vertical="center"/>
    </xf>
    <xf numFmtId="1" fontId="0" fillId="0" borderId="19" xfId="0" applyNumberFormat="1" applyBorder="1" applyAlignment="1">
      <alignment horizontal="center" vertical="center"/>
    </xf>
    <xf numFmtId="0" fontId="0" fillId="0" borderId="21" xfId="0" applyBorder="1" applyAlignment="1">
      <alignment horizontal="justify" vertical="top"/>
    </xf>
    <xf numFmtId="0" fontId="0" fillId="0" borderId="23" xfId="0" applyBorder="1" applyAlignment="1">
      <alignment horizontal="justify" vertical="top"/>
    </xf>
    <xf numFmtId="0" fontId="5" fillId="0" borderId="23" xfId="3" applyFont="1" applyBorder="1" applyAlignment="1">
      <alignment vertical="top" textRotation="90"/>
    </xf>
    <xf numFmtId="0" fontId="5" fillId="0" borderId="24" xfId="3" applyFont="1" applyBorder="1" applyAlignment="1">
      <alignment horizontal="center" vertical="top"/>
    </xf>
    <xf numFmtId="0" fontId="5" fillId="0" borderId="25" xfId="3" applyFont="1" applyBorder="1" applyAlignment="1">
      <alignment vertical="top"/>
    </xf>
    <xf numFmtId="2" fontId="5" fillId="0" borderId="25" xfId="3" applyNumberFormat="1" applyFont="1" applyBorder="1" applyAlignment="1">
      <alignment horizontal="center" vertical="center"/>
    </xf>
    <xf numFmtId="1" fontId="5" fillId="0" borderId="25" xfId="3" applyNumberFormat="1" applyFont="1" applyBorder="1" applyAlignment="1">
      <alignment horizontal="center" vertical="center"/>
    </xf>
    <xf numFmtId="1" fontId="5" fillId="0" borderId="26" xfId="3" applyNumberFormat="1" applyFont="1" applyBorder="1" applyAlignment="1">
      <alignment horizontal="center"/>
    </xf>
    <xf numFmtId="0" fontId="0" fillId="0" borderId="41" xfId="0" applyBorder="1" applyAlignment="1">
      <alignment horizontal="center" vertical="top"/>
    </xf>
    <xf numFmtId="0" fontId="0" fillId="0" borderId="37" xfId="0" applyBorder="1" applyAlignment="1">
      <alignment horizontal="center" vertical="top"/>
    </xf>
    <xf numFmtId="0" fontId="5" fillId="0" borderId="22" xfId="3" applyFont="1" applyBorder="1" applyAlignment="1">
      <alignment horizontal="center" vertical="top"/>
    </xf>
    <xf numFmtId="0" fontId="16" fillId="0" borderId="15" xfId="6" applyFont="1" applyBorder="1" applyAlignment="1">
      <alignment horizontal="center" vertical="center"/>
    </xf>
    <xf numFmtId="0" fontId="41" fillId="0" borderId="17" xfId="81" applyFont="1" applyBorder="1" applyAlignment="1">
      <alignment wrapText="1"/>
    </xf>
    <xf numFmtId="0" fontId="3" fillId="0" borderId="36" xfId="81" applyFont="1" applyBorder="1"/>
    <xf numFmtId="0" fontId="3" fillId="0" borderId="8" xfId="6" applyFont="1" applyBorder="1" applyAlignment="1">
      <alignment horizontal="left" vertical="top" wrapText="1"/>
    </xf>
    <xf numFmtId="0" fontId="14" fillId="0" borderId="27" xfId="6" applyFont="1" applyBorder="1" applyAlignment="1">
      <alignment horizontal="center" vertical="center" wrapText="1"/>
    </xf>
    <xf numFmtId="0" fontId="14" fillId="0" borderId="28" xfId="6" applyFont="1" applyBorder="1" applyAlignment="1">
      <alignment horizontal="center" vertical="center" wrapText="1"/>
    </xf>
    <xf numFmtId="0" fontId="107" fillId="0" borderId="29" xfId="6" applyFont="1" applyBorder="1" applyAlignment="1">
      <alignment horizontal="center" vertical="center" wrapText="1"/>
    </xf>
    <xf numFmtId="0" fontId="3" fillId="0" borderId="8" xfId="6" applyFont="1" applyBorder="1" applyAlignment="1">
      <alignment horizontal="center" vertical="top"/>
    </xf>
    <xf numFmtId="0" fontId="3" fillId="0" borderId="12" xfId="6" applyFont="1" applyBorder="1" applyAlignment="1">
      <alignment horizontal="center" vertical="top"/>
    </xf>
    <xf numFmtId="0" fontId="94" fillId="0" borderId="8" xfId="6" applyFont="1" applyBorder="1" applyAlignment="1">
      <alignment horizontal="center" vertical="center" wrapText="1"/>
    </xf>
    <xf numFmtId="0" fontId="94" fillId="0" borderId="12" xfId="6" applyFont="1" applyBorder="1" applyAlignment="1">
      <alignment horizontal="center" vertical="center" wrapText="1"/>
    </xf>
    <xf numFmtId="2" fontId="3" fillId="0" borderId="8" xfId="6" applyNumberFormat="1" applyFont="1" applyBorder="1" applyAlignment="1">
      <alignment horizontal="center" vertical="top"/>
    </xf>
    <xf numFmtId="2" fontId="3" fillId="0" borderId="12" xfId="6" applyNumberFormat="1" applyFont="1" applyBorder="1" applyAlignment="1">
      <alignment horizontal="center" vertical="top"/>
    </xf>
    <xf numFmtId="2" fontId="3" fillId="0" borderId="12" xfId="6" applyNumberFormat="1" applyFont="1" applyBorder="1" applyAlignment="1">
      <alignment horizontal="center" vertical="top" wrapText="1"/>
    </xf>
    <xf numFmtId="0" fontId="3" fillId="0" borderId="0" xfId="6" applyFont="1" applyBorder="1" applyAlignment="1">
      <alignment horizontal="center" vertical="top"/>
    </xf>
    <xf numFmtId="2" fontId="3" fillId="0" borderId="0" xfId="6" applyNumberFormat="1" applyFont="1" applyBorder="1" applyAlignment="1">
      <alignment horizontal="center" vertical="top"/>
    </xf>
    <xf numFmtId="0" fontId="94" fillId="0" borderId="0" xfId="6" applyFont="1" applyBorder="1" applyAlignment="1">
      <alignment horizontal="center" vertical="center" wrapText="1"/>
    </xf>
    <xf numFmtId="166" fontId="3" fillId="3" borderId="12" xfId="6" applyNumberFormat="1" applyFont="1" applyFill="1" applyBorder="1" applyAlignment="1">
      <alignment horizontal="right" vertical="center"/>
    </xf>
    <xf numFmtId="0" fontId="93" fillId="0" borderId="0" xfId="76" applyFont="1" applyBorder="1" applyAlignment="1">
      <alignment horizontal="center" wrapText="1"/>
    </xf>
    <xf numFmtId="4" fontId="3" fillId="0" borderId="12" xfId="81" applyNumberFormat="1" applyFont="1" applyBorder="1" applyAlignment="1">
      <alignment wrapText="1"/>
    </xf>
    <xf numFmtId="4" fontId="4" fillId="0" borderId="12" xfId="81" applyNumberFormat="1" applyFont="1" applyBorder="1" applyAlignment="1">
      <alignment wrapText="1"/>
    </xf>
    <xf numFmtId="0" fontId="3" fillId="0" borderId="12" xfId="81" applyFont="1" applyBorder="1" applyAlignment="1">
      <alignment horizontal="center" wrapText="1"/>
    </xf>
    <xf numFmtId="0" fontId="4" fillId="0" borderId="12" xfId="81" applyFont="1" applyBorder="1" applyAlignment="1">
      <alignment horizontal="center" wrapText="1"/>
    </xf>
    <xf numFmtId="0" fontId="3" fillId="0" borderId="12" xfId="81" applyFont="1" applyBorder="1" applyAlignment="1">
      <alignment horizontal="left" vertical="center" wrapText="1"/>
    </xf>
    <xf numFmtId="0" fontId="3" fillId="0" borderId="12" xfId="81" applyFont="1" applyBorder="1" applyAlignment="1">
      <alignment horizontal="center" vertical="center" wrapText="1"/>
    </xf>
    <xf numFmtId="0" fontId="4" fillId="0" borderId="12" xfId="81" applyFont="1" applyBorder="1" applyAlignment="1">
      <alignment horizontal="center" vertical="center" wrapText="1"/>
    </xf>
    <xf numFmtId="0" fontId="115" fillId="0" borderId="0" xfId="103" applyFont="1"/>
    <xf numFmtId="0" fontId="21" fillId="0" borderId="0" xfId="103" applyFont="1" applyBorder="1" applyAlignment="1">
      <alignment horizontal="center"/>
    </xf>
    <xf numFmtId="2" fontId="120" fillId="0" borderId="0" xfId="104" applyNumberFormat="1" applyFont="1" applyBorder="1" applyAlignment="1"/>
    <xf numFmtId="1" fontId="120" fillId="0" borderId="0" xfId="104" applyNumberFormat="1" applyFont="1" applyBorder="1" applyAlignment="1">
      <alignment horizontal="center"/>
    </xf>
    <xf numFmtId="0" fontId="121" fillId="0" borderId="0" xfId="103" applyFont="1" applyBorder="1" applyAlignment="1"/>
    <xf numFmtId="0" fontId="21" fillId="0" borderId="17" xfId="103" applyFont="1" applyBorder="1"/>
    <xf numFmtId="2" fontId="120" fillId="0" borderId="0" xfId="104" applyNumberFormat="1" applyFont="1" applyBorder="1" applyAlignment="1">
      <alignment horizontal="center"/>
    </xf>
    <xf numFmtId="0" fontId="121" fillId="0" borderId="0" xfId="103" applyFont="1" applyBorder="1"/>
    <xf numFmtId="0" fontId="120" fillId="0" borderId="0" xfId="104" applyFont="1" applyBorder="1" applyAlignment="1">
      <alignment vertical="top"/>
    </xf>
    <xf numFmtId="0" fontId="120" fillId="0" borderId="0" xfId="103" applyFont="1" applyBorder="1" applyAlignment="1">
      <alignment horizontal="center"/>
    </xf>
    <xf numFmtId="0" fontId="122" fillId="0" borderId="0" xfId="105" applyFont="1" applyBorder="1" applyAlignment="1"/>
    <xf numFmtId="0" fontId="122" fillId="0" borderId="17" xfId="105" applyFont="1" applyBorder="1" applyAlignment="1"/>
    <xf numFmtId="0" fontId="120" fillId="0" borderId="0" xfId="104" applyFont="1" applyBorder="1" applyAlignment="1">
      <alignment horizontal="center"/>
    </xf>
    <xf numFmtId="0" fontId="123" fillId="0" borderId="0" xfId="103" applyFont="1" applyBorder="1" applyAlignment="1">
      <alignment horizontal="right"/>
    </xf>
    <xf numFmtId="2" fontId="120" fillId="0" borderId="35" xfId="104" applyNumberFormat="1" applyFont="1" applyBorder="1" applyAlignment="1">
      <alignment horizontal="center"/>
    </xf>
    <xf numFmtId="0" fontId="115" fillId="0" borderId="35" xfId="103" applyFont="1" applyBorder="1"/>
    <xf numFmtId="0" fontId="124" fillId="0" borderId="35" xfId="103" applyFont="1" applyBorder="1" applyAlignment="1">
      <alignment horizontal="right"/>
    </xf>
    <xf numFmtId="0" fontId="21" fillId="0" borderId="18" xfId="103" applyFont="1" applyBorder="1"/>
    <xf numFmtId="0" fontId="120" fillId="0" borderId="20" xfId="103" applyFont="1" applyBorder="1" applyAlignment="1">
      <alignment horizontal="center" vertical="center"/>
    </xf>
    <xf numFmtId="0" fontId="23" fillId="0" borderId="24" xfId="103" applyFont="1" applyBorder="1" applyAlignment="1">
      <alignment vertical="top" wrapText="1"/>
    </xf>
    <xf numFmtId="0" fontId="120" fillId="0" borderId="25" xfId="103" applyFont="1" applyBorder="1" applyAlignment="1">
      <alignment horizontal="center" vertical="top" wrapText="1"/>
    </xf>
    <xf numFmtId="0" fontId="120" fillId="0" borderId="25" xfId="103" applyFont="1" applyBorder="1" applyAlignment="1">
      <alignment horizontal="center" vertical="center"/>
    </xf>
    <xf numFmtId="0" fontId="21" fillId="0" borderId="18" xfId="103" applyFont="1" applyBorder="1" applyAlignment="1">
      <alignment horizontal="left" vertical="top"/>
    </xf>
    <xf numFmtId="0" fontId="21" fillId="0" borderId="20" xfId="103" applyNumberFormat="1" applyFont="1" applyBorder="1" applyAlignment="1">
      <alignment horizontal="left" vertical="top"/>
    </xf>
    <xf numFmtId="0" fontId="21" fillId="0" borderId="20" xfId="103" applyFont="1" applyBorder="1" applyAlignment="1">
      <alignment horizontal="justify" vertical="top" wrapText="1"/>
    </xf>
    <xf numFmtId="0" fontId="21" fillId="0" borderId="20" xfId="103" applyFont="1" applyBorder="1" applyAlignment="1">
      <alignment horizontal="right"/>
    </xf>
    <xf numFmtId="0" fontId="121" fillId="0" borderId="12" xfId="76" applyFont="1" applyFill="1" applyBorder="1" applyAlignment="1">
      <alignment horizontal="justify" vertical="top" wrapText="1"/>
    </xf>
    <xf numFmtId="0" fontId="21" fillId="0" borderId="20" xfId="103" applyFont="1" applyBorder="1" applyAlignment="1">
      <alignment horizontal="center"/>
    </xf>
    <xf numFmtId="0" fontId="21" fillId="0" borderId="22" xfId="103" applyFont="1" applyBorder="1" applyAlignment="1">
      <alignment horizontal="left" vertical="top"/>
    </xf>
    <xf numFmtId="0" fontId="21" fillId="0" borderId="12" xfId="103" applyFont="1" applyBorder="1" applyAlignment="1">
      <alignment horizontal="left" vertical="top"/>
    </xf>
    <xf numFmtId="0" fontId="21" fillId="0" borderId="12" xfId="103" applyFont="1" applyBorder="1" applyAlignment="1">
      <alignment horizontal="justify" vertical="top" wrapText="1"/>
    </xf>
    <xf numFmtId="0" fontId="21" fillId="0" borderId="12" xfId="103" applyFont="1" applyBorder="1" applyAlignment="1">
      <alignment horizontal="right"/>
    </xf>
    <xf numFmtId="2" fontId="21" fillId="0" borderId="12" xfId="103" applyNumberFormat="1" applyFont="1" applyBorder="1" applyAlignment="1">
      <alignment horizontal="right"/>
    </xf>
    <xf numFmtId="0" fontId="21" fillId="0" borderId="12" xfId="103" applyFont="1" applyBorder="1" applyAlignment="1">
      <alignment horizontal="center" vertical="top"/>
    </xf>
    <xf numFmtId="2" fontId="21" fillId="0" borderId="12" xfId="103" applyNumberFormat="1" applyFont="1" applyBorder="1" applyAlignment="1">
      <alignment horizontal="center"/>
    </xf>
    <xf numFmtId="0" fontId="126" fillId="0" borderId="12" xfId="103" applyFont="1" applyBorder="1" applyAlignment="1">
      <alignment horizontal="justify" vertical="top" wrapText="1"/>
    </xf>
    <xf numFmtId="0" fontId="21" fillId="0" borderId="24" xfId="103" applyFont="1" applyBorder="1"/>
    <xf numFmtId="0" fontId="21" fillId="0" borderId="25" xfId="103" applyFont="1" applyBorder="1" applyAlignment="1">
      <alignment vertical="top"/>
    </xf>
    <xf numFmtId="0" fontId="23" fillId="0" borderId="25" xfId="103" applyFont="1" applyBorder="1" applyAlignment="1">
      <alignment horizontal="justify" vertical="top" wrapText="1"/>
    </xf>
    <xf numFmtId="2" fontId="21" fillId="0" borderId="25" xfId="103" applyNumberFormat="1" applyFont="1" applyBorder="1" applyAlignment="1">
      <alignment horizontal="right" vertical="top"/>
    </xf>
    <xf numFmtId="2" fontId="23" fillId="0" borderId="25" xfId="103" applyNumberFormat="1" applyFont="1" applyBorder="1" applyAlignment="1">
      <alignment horizontal="right" vertical="top"/>
    </xf>
    <xf numFmtId="2" fontId="21" fillId="0" borderId="25" xfId="103" applyNumberFormat="1" applyFont="1" applyBorder="1" applyAlignment="1">
      <alignment vertical="top"/>
    </xf>
    <xf numFmtId="2" fontId="120" fillId="0" borderId="25" xfId="103" applyNumberFormat="1" applyFont="1" applyBorder="1" applyAlignment="1">
      <alignment horizontal="right" vertical="top"/>
    </xf>
    <xf numFmtId="0" fontId="115" fillId="0" borderId="25" xfId="103" applyFont="1" applyBorder="1"/>
    <xf numFmtId="4" fontId="23" fillId="0" borderId="25" xfId="103" applyNumberFormat="1" applyFont="1" applyBorder="1" applyAlignment="1">
      <alignment horizontal="right" vertical="top"/>
    </xf>
    <xf numFmtId="0" fontId="21" fillId="0" borderId="26" xfId="103" applyFont="1" applyBorder="1"/>
    <xf numFmtId="2" fontId="21" fillId="0" borderId="0" xfId="103" applyNumberFormat="1" applyFont="1"/>
    <xf numFmtId="0" fontId="21" fillId="0" borderId="0" xfId="103" applyFont="1" applyAlignment="1">
      <alignment horizontal="justify" vertical="top" wrapText="1"/>
    </xf>
    <xf numFmtId="0" fontId="21" fillId="0" borderId="0" xfId="103" applyFont="1"/>
    <xf numFmtId="0" fontId="21" fillId="0" borderId="0" xfId="103" applyFont="1" applyAlignment="1">
      <alignment horizontal="center" vertical="center"/>
    </xf>
    <xf numFmtId="0" fontId="21" fillId="0" borderId="0" xfId="103" applyFont="1" applyAlignment="1">
      <alignment vertical="top"/>
    </xf>
    <xf numFmtId="2" fontId="21" fillId="0" borderId="0" xfId="103" applyNumberFormat="1" applyFont="1" applyAlignment="1"/>
    <xf numFmtId="0" fontId="21" fillId="0" borderId="0" xfId="103" applyFont="1" applyAlignment="1">
      <alignment vertical="top" wrapText="1"/>
    </xf>
    <xf numFmtId="0" fontId="21" fillId="0" borderId="0" xfId="103" applyFont="1" applyAlignment="1">
      <alignment horizontal="left" vertical="top" wrapText="1"/>
    </xf>
    <xf numFmtId="0" fontId="115" fillId="0" borderId="0" xfId="103" applyFont="1" applyAlignment="1">
      <alignment vertical="top" wrapText="1"/>
    </xf>
    <xf numFmtId="0" fontId="120" fillId="0" borderId="34" xfId="104" applyFont="1" applyBorder="1" applyAlignment="1"/>
    <xf numFmtId="0" fontId="120" fillId="0" borderId="35" xfId="104" applyFont="1" applyBorder="1" applyAlignment="1"/>
    <xf numFmtId="0" fontId="21" fillId="0" borderId="20" xfId="103" applyNumberFormat="1" applyFont="1" applyBorder="1" applyAlignment="1">
      <alignment horizontal="center" vertical="top" wrapText="1"/>
    </xf>
    <xf numFmtId="2" fontId="21" fillId="0" borderId="12" xfId="103" applyNumberFormat="1" applyFont="1" applyBorder="1" applyAlignment="1">
      <alignment horizontal="right" wrapText="1"/>
    </xf>
    <xf numFmtId="0" fontId="21" fillId="0" borderId="12" xfId="103" applyFont="1" applyBorder="1" applyAlignment="1">
      <alignment horizontal="center" vertical="top" wrapText="1"/>
    </xf>
    <xf numFmtId="0" fontId="125" fillId="0" borderId="12" xfId="103" applyFont="1" applyBorder="1" applyAlignment="1">
      <alignment horizontal="center" vertical="center" wrapText="1"/>
    </xf>
    <xf numFmtId="4" fontId="121" fillId="0" borderId="62" xfId="103" applyNumberFormat="1" applyFont="1" applyBorder="1" applyAlignment="1"/>
    <xf numFmtId="4" fontId="23" fillId="0" borderId="63" xfId="103" applyNumberFormat="1" applyFont="1" applyBorder="1" applyAlignment="1"/>
    <xf numFmtId="0" fontId="51" fillId="0" borderId="0" xfId="81" applyFont="1" applyBorder="1" applyAlignment="1">
      <alignment horizontal="left" vertical="top" wrapText="1"/>
    </xf>
    <xf numFmtId="0" fontId="47" fillId="0" borderId="3" xfId="81" applyFont="1" applyBorder="1" applyAlignment="1">
      <alignment horizontal="center"/>
    </xf>
    <xf numFmtId="0" fontId="47" fillId="0" borderId="5" xfId="81" applyFont="1" applyBorder="1" applyAlignment="1">
      <alignment horizontal="center"/>
    </xf>
    <xf numFmtId="0" fontId="47" fillId="0" borderId="9" xfId="81" applyFont="1" applyBorder="1" applyAlignment="1">
      <alignment horizontal="center" wrapText="1"/>
    </xf>
    <xf numFmtId="0" fontId="47" fillId="0" borderId="11" xfId="81" applyFont="1" applyBorder="1" applyAlignment="1">
      <alignment horizontal="center" wrapText="1"/>
    </xf>
    <xf numFmtId="0" fontId="48" fillId="0" borderId="6" xfId="81" applyFont="1" applyBorder="1" applyAlignment="1">
      <alignment horizontal="center"/>
    </xf>
    <xf numFmtId="0" fontId="48" fillId="0" borderId="1" xfId="81" applyFont="1" applyBorder="1" applyAlignment="1">
      <alignment horizontal="center"/>
    </xf>
    <xf numFmtId="0" fontId="48" fillId="0" borderId="7" xfId="81" applyFont="1" applyBorder="1" applyAlignment="1">
      <alignment horizontal="center"/>
    </xf>
    <xf numFmtId="0" fontId="51" fillId="0" borderId="1" xfId="81" applyFont="1" applyBorder="1" applyAlignment="1">
      <alignment horizontal="left" vertical="top" wrapText="1"/>
    </xf>
    <xf numFmtId="1" fontId="52" fillId="0" borderId="5" xfId="81" applyNumberFormat="1" applyFont="1" applyBorder="1" applyAlignment="1">
      <alignment horizontal="justify" vertical="top" wrapText="1"/>
    </xf>
    <xf numFmtId="0" fontId="52" fillId="0" borderId="5" xfId="81" applyFont="1" applyBorder="1" applyAlignment="1">
      <alignment horizontal="justify" vertical="top" wrapText="1"/>
    </xf>
    <xf numFmtId="0" fontId="57" fillId="0" borderId="0" xfId="81" applyFont="1" applyBorder="1" applyAlignment="1">
      <alignment horizontal="justify" vertical="top" wrapText="1"/>
    </xf>
    <xf numFmtId="0" fontId="67" fillId="0" borderId="0" xfId="44" applyFont="1" applyAlignment="1">
      <alignment horizontal="right" vertical="top" wrapText="1"/>
    </xf>
    <xf numFmtId="0" fontId="72" fillId="0" borderId="0" xfId="44" applyFont="1" applyAlignment="1">
      <alignment horizontal="center" vertical="top" wrapText="1"/>
    </xf>
    <xf numFmtId="0" fontId="62" fillId="0" borderId="0" xfId="44" applyFont="1" applyAlignment="1">
      <alignment horizontal="center" vertical="top" wrapText="1"/>
    </xf>
    <xf numFmtId="0" fontId="58" fillId="0" borderId="0" xfId="44" applyFont="1" applyAlignment="1">
      <alignment horizontal="center" vertical="top"/>
    </xf>
    <xf numFmtId="0" fontId="58" fillId="0" borderId="0" xfId="44" applyFont="1" applyAlignment="1">
      <alignment horizontal="left" vertical="top"/>
    </xf>
    <xf numFmtId="0" fontId="58" fillId="0" borderId="0" xfId="44" applyFont="1" applyAlignment="1">
      <alignment horizontal="center" vertical="top" wrapText="1"/>
    </xf>
    <xf numFmtId="0" fontId="58" fillId="0" borderId="0" xfId="44" applyFont="1" applyAlignment="1">
      <alignment horizontal="left" vertical="top" wrapText="1"/>
    </xf>
    <xf numFmtId="1" fontId="34" fillId="0" borderId="0" xfId="44" applyNumberFormat="1" applyFont="1" applyBorder="1" applyAlignment="1">
      <alignment horizontal="justify" vertical="top" wrapText="1"/>
    </xf>
    <xf numFmtId="0" fontId="34" fillId="0" borderId="0" xfId="44" applyFont="1" applyBorder="1" applyAlignment="1">
      <alignment horizontal="justify" vertical="top" wrapText="1"/>
    </xf>
    <xf numFmtId="0" fontId="67" fillId="0" borderId="0" xfId="44" applyFont="1" applyAlignment="1">
      <alignment horizontal="left" vertical="top" wrapText="1"/>
    </xf>
    <xf numFmtId="0" fontId="3" fillId="0" borderId="0" xfId="21" applyFont="1" applyAlignment="1">
      <alignment horizontal="left" vertical="top" wrapText="1"/>
    </xf>
    <xf numFmtId="0" fontId="67" fillId="0" borderId="0" xfId="44" applyFont="1" applyAlignment="1">
      <alignment horizontal="left" vertical="top"/>
    </xf>
    <xf numFmtId="14" fontId="9" fillId="0" borderId="0" xfId="44" applyNumberFormat="1" applyAlignment="1">
      <alignment horizontal="left" vertical="top"/>
    </xf>
    <xf numFmtId="0" fontId="67" fillId="0" borderId="0" xfId="44" applyFont="1" applyAlignment="1">
      <alignment horizontal="left"/>
    </xf>
    <xf numFmtId="14" fontId="67" fillId="0" borderId="0" xfId="44" applyNumberFormat="1" applyFont="1" applyAlignment="1">
      <alignment horizontal="left"/>
    </xf>
    <xf numFmtId="0" fontId="71" fillId="0" borderId="0" xfId="44" applyFont="1" applyAlignment="1">
      <alignment horizontal="center" vertical="top" wrapText="1"/>
    </xf>
    <xf numFmtId="0" fontId="62" fillId="0" borderId="6" xfId="44" applyFont="1" applyBorder="1" applyAlignment="1">
      <alignment horizontal="center" vertical="center" wrapText="1"/>
    </xf>
    <xf numFmtId="0" fontId="62" fillId="0" borderId="7" xfId="44" applyFont="1" applyBorder="1" applyAlignment="1">
      <alignment horizontal="center" vertical="center" wrapText="1"/>
    </xf>
    <xf numFmtId="0" fontId="19" fillId="0" borderId="3" xfId="44" applyFont="1" applyBorder="1" applyAlignment="1">
      <alignment horizontal="center" vertical="center" wrapText="1"/>
    </xf>
    <xf numFmtId="0" fontId="19" fillId="0" borderId="4" xfId="44" applyFont="1" applyBorder="1" applyAlignment="1">
      <alignment horizontal="center" vertical="center" wrapText="1"/>
    </xf>
    <xf numFmtId="0" fontId="19" fillId="0" borderId="9" xfId="44" applyFont="1" applyBorder="1" applyAlignment="1">
      <alignment horizontal="center" vertical="center" wrapText="1"/>
    </xf>
    <xf numFmtId="0" fontId="19" fillId="0" borderId="10" xfId="44" applyFont="1" applyBorder="1" applyAlignment="1">
      <alignment horizontal="center" vertical="center" wrapText="1"/>
    </xf>
    <xf numFmtId="0" fontId="9" fillId="0" borderId="6" xfId="44" applyBorder="1" applyAlignment="1">
      <alignment horizontal="center" vertical="center"/>
    </xf>
    <xf numFmtId="0" fontId="9" fillId="0" borderId="7" xfId="44" applyBorder="1" applyAlignment="1">
      <alignment horizontal="center" vertical="center"/>
    </xf>
    <xf numFmtId="0" fontId="76" fillId="0" borderId="0" xfId="44" applyFont="1" applyBorder="1" applyAlignment="1">
      <alignment horizontal="center" textRotation="30"/>
    </xf>
    <xf numFmtId="0" fontId="67" fillId="0" borderId="12" xfId="44" applyFont="1" applyBorder="1" applyAlignment="1">
      <alignment horizontal="center" vertical="center"/>
    </xf>
    <xf numFmtId="0" fontId="67" fillId="0" borderId="12" xfId="44" applyFont="1" applyBorder="1" applyAlignment="1">
      <alignment horizontal="center" vertical="center" wrapText="1"/>
    </xf>
    <xf numFmtId="0" fontId="67" fillId="0" borderId="3" xfId="44" applyFont="1" applyBorder="1" applyAlignment="1">
      <alignment horizontal="center" vertical="center" wrapText="1"/>
    </xf>
    <xf numFmtId="0" fontId="67" fillId="0" borderId="4" xfId="44" applyFont="1" applyBorder="1" applyAlignment="1">
      <alignment horizontal="center" vertical="center" wrapText="1"/>
    </xf>
    <xf numFmtId="0" fontId="67" fillId="0" borderId="9" xfId="44" applyFont="1" applyBorder="1" applyAlignment="1">
      <alignment horizontal="center" vertical="center" wrapText="1"/>
    </xf>
    <xf numFmtId="0" fontId="67" fillId="0" borderId="10" xfId="44" applyFont="1" applyBorder="1" applyAlignment="1">
      <alignment horizontal="center" vertical="center" wrapText="1"/>
    </xf>
    <xf numFmtId="0" fontId="81" fillId="0" borderId="0" xfId="44" applyFont="1" applyAlignment="1">
      <alignment horizontal="center"/>
    </xf>
    <xf numFmtId="0" fontId="19" fillId="0" borderId="12" xfId="44" applyFont="1" applyBorder="1" applyAlignment="1">
      <alignment horizontal="center" vertical="center" wrapText="1"/>
    </xf>
    <xf numFmtId="0" fontId="9" fillId="0" borderId="12" xfId="44" applyBorder="1" applyAlignment="1">
      <alignment horizontal="center" vertical="center"/>
    </xf>
    <xf numFmtId="2" fontId="77" fillId="0" borderId="0" xfId="44" applyNumberFormat="1" applyFont="1" applyBorder="1" applyAlignment="1">
      <alignment horizontal="center" wrapText="1"/>
    </xf>
    <xf numFmtId="2" fontId="77" fillId="0" borderId="0" xfId="44" applyNumberFormat="1" applyFont="1" applyBorder="1" applyAlignment="1">
      <alignment horizontal="left"/>
    </xf>
    <xf numFmtId="0" fontId="65" fillId="0" borderId="12" xfId="44" applyFont="1" applyBorder="1" applyAlignment="1">
      <alignment horizontal="left" vertical="center"/>
    </xf>
    <xf numFmtId="2" fontId="77" fillId="0" borderId="6" xfId="44" applyNumberFormat="1" applyFont="1" applyBorder="1" applyAlignment="1">
      <alignment horizontal="center"/>
    </xf>
    <xf numFmtId="2" fontId="77" fillId="0" borderId="7" xfId="44" applyNumberFormat="1" applyFont="1" applyBorder="1" applyAlignment="1">
      <alignment horizontal="center"/>
    </xf>
    <xf numFmtId="2" fontId="78" fillId="0" borderId="6" xfId="44" applyNumberFormat="1" applyFont="1" applyBorder="1" applyAlignment="1">
      <alignment horizontal="left"/>
    </xf>
    <xf numFmtId="2" fontId="78" fillId="0" borderId="1" xfId="44" applyNumberFormat="1" applyFont="1" applyBorder="1" applyAlignment="1">
      <alignment horizontal="left"/>
    </xf>
    <xf numFmtId="2" fontId="78" fillId="0" borderId="12" xfId="44" applyNumberFormat="1" applyFont="1" applyBorder="1" applyAlignment="1">
      <alignment horizontal="center"/>
    </xf>
    <xf numFmtId="0" fontId="78" fillId="0" borderId="12" xfId="44" applyFont="1" applyBorder="1" applyAlignment="1">
      <alignment horizontal="center"/>
    </xf>
    <xf numFmtId="0" fontId="65" fillId="0" borderId="12" xfId="44" applyFont="1" applyBorder="1" applyAlignment="1">
      <alignment horizontal="left" vertical="center" wrapText="1"/>
    </xf>
    <xf numFmtId="4" fontId="77" fillId="0" borderId="6" xfId="44" applyNumberFormat="1" applyFont="1" applyBorder="1" applyAlignment="1">
      <alignment horizontal="center"/>
    </xf>
    <xf numFmtId="4" fontId="77" fillId="0" borderId="7" xfId="44" applyNumberFormat="1" applyFont="1" applyBorder="1" applyAlignment="1">
      <alignment horizontal="center"/>
    </xf>
    <xf numFmtId="0" fontId="70" fillId="0" borderId="3" xfId="44" applyFont="1" applyBorder="1" applyAlignment="1">
      <alignment horizontal="center" vertical="center" wrapText="1"/>
    </xf>
    <xf numFmtId="0" fontId="70" fillId="0" borderId="5" xfId="44" applyFont="1" applyBorder="1" applyAlignment="1">
      <alignment horizontal="center" vertical="center" wrapText="1"/>
    </xf>
    <xf numFmtId="0" fontId="65" fillId="0" borderId="0" xfId="44" applyFont="1" applyAlignment="1">
      <alignment horizontal="left" vertical="top" wrapText="1"/>
    </xf>
    <xf numFmtId="0" fontId="65" fillId="0" borderId="0" xfId="44" applyFont="1" applyAlignment="1">
      <alignment horizontal="left"/>
    </xf>
    <xf numFmtId="0" fontId="65" fillId="0" borderId="0" xfId="44" applyFont="1" applyAlignment="1">
      <alignment horizontal="justify" vertical="top" wrapText="1"/>
    </xf>
    <xf numFmtId="0" fontId="70" fillId="0" borderId="0" xfId="44" applyFont="1" applyAlignment="1">
      <alignment horizontal="center" vertical="top" wrapText="1"/>
    </xf>
    <xf numFmtId="0" fontId="65" fillId="0" borderId="0" xfId="44" applyFont="1" applyAlignment="1">
      <alignment horizontal="center" vertical="top" wrapText="1"/>
    </xf>
    <xf numFmtId="0" fontId="61" fillId="0" borderId="3" xfId="44" applyFont="1" applyBorder="1" applyAlignment="1">
      <alignment horizontal="center" vertical="top" wrapText="1"/>
    </xf>
    <xf numFmtId="0" fontId="61" fillId="0" borderId="4" xfId="44" applyFont="1" applyBorder="1" applyAlignment="1">
      <alignment horizontal="center" vertical="top" wrapText="1"/>
    </xf>
    <xf numFmtId="0" fontId="62" fillId="0" borderId="32" xfId="44" applyFont="1" applyBorder="1" applyAlignment="1">
      <alignment horizontal="left" vertical="top" wrapText="1"/>
    </xf>
    <xf numFmtId="0" fontId="62" fillId="0" borderId="0" xfId="44" applyFont="1" applyAlignment="1">
      <alignment horizontal="left" vertical="top" wrapText="1"/>
    </xf>
    <xf numFmtId="0" fontId="9" fillId="0" borderId="2" xfId="44" applyBorder="1" applyAlignment="1">
      <alignment horizontal="center" vertical="top"/>
    </xf>
    <xf numFmtId="0" fontId="9" fillId="0" borderId="8" xfId="44" applyBorder="1" applyAlignment="1">
      <alignment horizontal="center" vertical="top"/>
    </xf>
    <xf numFmtId="0" fontId="60" fillId="0" borderId="0" xfId="44" applyFont="1" applyAlignment="1">
      <alignment horizontal="left" vertical="top" wrapText="1"/>
    </xf>
    <xf numFmtId="0" fontId="9" fillId="0" borderId="0" xfId="44" applyAlignment="1">
      <alignment horizontal="center"/>
    </xf>
    <xf numFmtId="0" fontId="60" fillId="0" borderId="0" xfId="44" applyFont="1" applyAlignment="1">
      <alignment horizontal="center" vertical="top" wrapText="1"/>
    </xf>
    <xf numFmtId="0" fontId="62" fillId="0" borderId="0" xfId="44" applyFont="1" applyBorder="1" applyAlignment="1">
      <alignment horizontal="left" vertical="top" wrapText="1"/>
    </xf>
    <xf numFmtId="0" fontId="62" fillId="0" borderId="33" xfId="44" applyFont="1" applyBorder="1" applyAlignment="1">
      <alignment horizontal="left" vertical="top" wrapText="1"/>
    </xf>
    <xf numFmtId="0" fontId="9" fillId="0" borderId="12" xfId="44" applyBorder="1" applyAlignment="1">
      <alignment horizontal="center"/>
    </xf>
    <xf numFmtId="0" fontId="62" fillId="0" borderId="0" xfId="44" applyFont="1" applyAlignment="1">
      <alignment horizontal="left" vertical="top"/>
    </xf>
    <xf numFmtId="0" fontId="62" fillId="0" borderId="6" xfId="44" applyFont="1" applyBorder="1" applyAlignment="1">
      <alignment horizontal="center" vertical="top" wrapText="1"/>
    </xf>
    <xf numFmtId="0" fontId="62" fillId="0" borderId="1" xfId="44" applyFont="1" applyBorder="1" applyAlignment="1">
      <alignment horizontal="center" vertical="top" wrapText="1"/>
    </xf>
    <xf numFmtId="0" fontId="62" fillId="0" borderId="7" xfId="44" applyFont="1" applyBorder="1" applyAlignment="1">
      <alignment horizontal="center" vertical="top" wrapText="1"/>
    </xf>
    <xf numFmtId="0" fontId="62" fillId="0" borderId="0" xfId="44" applyFont="1" applyAlignment="1">
      <alignment horizontal="left" wrapText="1"/>
    </xf>
    <xf numFmtId="0" fontId="62" fillId="0" borderId="32" xfId="44" applyFont="1" applyBorder="1" applyAlignment="1">
      <alignment horizontal="center" vertical="top" wrapText="1"/>
    </xf>
    <xf numFmtId="0" fontId="62" fillId="0" borderId="0" xfId="44" applyFont="1" applyBorder="1" applyAlignment="1">
      <alignment horizontal="center" vertical="top" wrapText="1"/>
    </xf>
    <xf numFmtId="0" fontId="62" fillId="0" borderId="33" xfId="44" applyFont="1" applyBorder="1" applyAlignment="1">
      <alignment horizontal="center" vertical="top" wrapText="1"/>
    </xf>
    <xf numFmtId="0" fontId="62" fillId="0" borderId="0" xfId="44" applyFont="1" applyAlignment="1">
      <alignment horizontal="center" wrapText="1"/>
    </xf>
    <xf numFmtId="0" fontId="67" fillId="0" borderId="0" xfId="44" applyFont="1" applyAlignment="1">
      <alignment horizontal="center" vertical="top" wrapText="1"/>
    </xf>
    <xf numFmtId="0" fontId="85" fillId="0" borderId="0" xfId="28" applyFont="1" applyBorder="1" applyAlignment="1">
      <alignment horizontal="center"/>
    </xf>
    <xf numFmtId="0" fontId="98" fillId="0" borderId="16" xfId="28" applyFont="1" applyBorder="1" applyAlignment="1">
      <alignment horizontal="center"/>
    </xf>
    <xf numFmtId="0" fontId="98" fillId="0" borderId="0" xfId="28" applyFont="1" applyBorder="1" applyAlignment="1">
      <alignment horizontal="center"/>
    </xf>
    <xf numFmtId="0" fontId="98" fillId="0" borderId="17" xfId="28" applyFont="1" applyBorder="1" applyAlignment="1">
      <alignment horizontal="center"/>
    </xf>
    <xf numFmtId="0" fontId="97" fillId="0" borderId="16" xfId="28" applyFont="1" applyBorder="1" applyAlignment="1">
      <alignment horizontal="center" vertical="center"/>
    </xf>
    <xf numFmtId="0" fontId="97" fillId="0" borderId="0" xfId="28" applyFont="1" applyBorder="1" applyAlignment="1">
      <alignment horizontal="center" vertical="center"/>
    </xf>
    <xf numFmtId="0" fontId="97" fillId="0" borderId="17" xfId="28" applyFont="1" applyBorder="1" applyAlignment="1">
      <alignment horizontal="center" vertical="center"/>
    </xf>
    <xf numFmtId="1" fontId="84" fillId="0" borderId="16" xfId="28" applyNumberFormat="1" applyFont="1" applyBorder="1" applyAlignment="1">
      <alignment horizontal="justify" vertical="center" wrapText="1"/>
    </xf>
    <xf numFmtId="0" fontId="99" fillId="0" borderId="0" xfId="28" applyFont="1" applyBorder="1" applyAlignment="1">
      <alignment horizontal="justify" vertical="center" wrapText="1"/>
    </xf>
    <xf numFmtId="0" fontId="99" fillId="0" borderId="17" xfId="28" applyFont="1" applyBorder="1" applyAlignment="1">
      <alignment horizontal="justify" vertical="center" wrapText="1"/>
    </xf>
    <xf numFmtId="1" fontId="86" fillId="0" borderId="16" xfId="28" applyNumberFormat="1" applyFont="1" applyBorder="1" applyAlignment="1">
      <alignment horizontal="center" vertical="center"/>
    </xf>
    <xf numFmtId="0" fontId="86" fillId="0" borderId="0" xfId="28" applyFont="1" applyBorder="1" applyAlignment="1">
      <alignment horizontal="center" vertical="center"/>
    </xf>
    <xf numFmtId="0" fontId="86" fillId="0" borderId="17" xfId="28" applyFont="1" applyBorder="1" applyAlignment="1">
      <alignment horizontal="center" vertical="center"/>
    </xf>
    <xf numFmtId="0" fontId="84" fillId="0" borderId="16" xfId="28" applyFont="1" applyBorder="1" applyAlignment="1">
      <alignment horizontal="center" vertical="center" wrapText="1"/>
    </xf>
    <xf numFmtId="0" fontId="84" fillId="0" borderId="0" xfId="28" applyFont="1" applyBorder="1" applyAlignment="1">
      <alignment horizontal="center" vertical="center" wrapText="1"/>
    </xf>
    <xf numFmtId="0" fontId="84" fillId="0" borderId="17" xfId="28" applyFont="1" applyBorder="1" applyAlignment="1">
      <alignment horizontal="center" vertical="center" wrapText="1"/>
    </xf>
    <xf numFmtId="0" fontId="86" fillId="0" borderId="16" xfId="28" applyFont="1" applyBorder="1" applyAlignment="1">
      <alignment horizontal="center" vertical="center"/>
    </xf>
    <xf numFmtId="0" fontId="85" fillId="0" borderId="16" xfId="28" applyFont="1" applyBorder="1" applyAlignment="1">
      <alignment horizontal="center" vertical="center"/>
    </xf>
    <xf numFmtId="0" fontId="85" fillId="0" borderId="0" xfId="28" applyFont="1" applyBorder="1" applyAlignment="1">
      <alignment horizontal="center" vertical="center"/>
    </xf>
    <xf numFmtId="0" fontId="85" fillId="0" borderId="17" xfId="28" applyFont="1" applyBorder="1" applyAlignment="1">
      <alignment horizontal="center" vertical="center"/>
    </xf>
    <xf numFmtId="0" fontId="100" fillId="0" borderId="16" xfId="28" applyFont="1" applyBorder="1" applyAlignment="1">
      <alignment horizontal="center" vertical="center" wrapText="1"/>
    </xf>
    <xf numFmtId="0" fontId="101" fillId="0" borderId="0" xfId="28" applyFont="1" applyBorder="1" applyAlignment="1">
      <alignment horizontal="center" vertical="center" wrapText="1"/>
    </xf>
    <xf numFmtId="0" fontId="101" fillId="0" borderId="17" xfId="28" applyFont="1" applyBorder="1" applyAlignment="1">
      <alignment horizontal="center" vertical="center" wrapText="1"/>
    </xf>
    <xf numFmtId="0" fontId="86" fillId="0" borderId="0" xfId="28" applyFont="1" applyBorder="1" applyAlignment="1">
      <alignment horizontal="center"/>
    </xf>
    <xf numFmtId="0" fontId="85" fillId="0" borderId="0" xfId="28" applyFont="1" applyBorder="1" applyAlignment="1">
      <alignment horizontal="right"/>
    </xf>
    <xf numFmtId="0" fontId="87" fillId="0" borderId="13" xfId="28" applyFont="1" applyBorder="1" applyAlignment="1">
      <alignment horizontal="center"/>
    </xf>
    <xf numFmtId="0" fontId="87" fillId="0" borderId="14" xfId="28" applyFont="1" applyBorder="1" applyAlignment="1">
      <alignment horizontal="center"/>
    </xf>
    <xf numFmtId="0" fontId="87" fillId="0" borderId="15" xfId="28" applyFont="1" applyBorder="1" applyAlignment="1">
      <alignment horizontal="center"/>
    </xf>
    <xf numFmtId="0" fontId="34" fillId="0" borderId="16" xfId="28" applyFont="1" applyBorder="1" applyAlignment="1">
      <alignment horizontal="center"/>
    </xf>
    <xf numFmtId="0" fontId="34" fillId="0" borderId="0" xfId="28" applyFont="1" applyBorder="1" applyAlignment="1">
      <alignment horizontal="center"/>
    </xf>
    <xf numFmtId="0" fontId="34" fillId="0" borderId="17" xfId="28" applyFont="1" applyBorder="1" applyAlignment="1">
      <alignment horizontal="center"/>
    </xf>
    <xf numFmtId="0" fontId="16" fillId="0" borderId="35" xfId="0" applyFont="1" applyBorder="1" applyAlignment="1">
      <alignment horizontal="center"/>
    </xf>
    <xf numFmtId="0" fontId="4" fillId="0" borderId="9" xfId="0" applyFont="1" applyFill="1" applyBorder="1" applyAlignment="1">
      <alignment horizontal="justify" vertical="top" wrapText="1"/>
    </xf>
    <xf numFmtId="0" fontId="4" fillId="0" borderId="11" xfId="0" applyFont="1" applyFill="1" applyBorder="1" applyAlignment="1">
      <alignment horizontal="justify" vertical="top" wrapText="1"/>
    </xf>
    <xf numFmtId="0" fontId="4" fillId="0" borderId="10" xfId="0" applyFont="1" applyFill="1" applyBorder="1" applyAlignment="1">
      <alignment horizontal="justify" vertical="top" wrapText="1"/>
    </xf>
    <xf numFmtId="0" fontId="34" fillId="0" borderId="3" xfId="0" applyFont="1" applyFill="1" applyBorder="1" applyAlignment="1">
      <alignment horizontal="center" vertical="center"/>
    </xf>
    <xf numFmtId="0" fontId="34" fillId="0" borderId="5" xfId="0" applyFont="1" applyFill="1" applyBorder="1" applyAlignment="1">
      <alignment horizontal="center" vertical="center"/>
    </xf>
    <xf numFmtId="0" fontId="34" fillId="0" borderId="4" xfId="0" applyFont="1" applyFill="1" applyBorder="1" applyAlignment="1">
      <alignment horizontal="center" vertical="center"/>
    </xf>
    <xf numFmtId="0" fontId="34" fillId="0" borderId="9" xfId="0" applyFont="1" applyFill="1" applyBorder="1" applyAlignment="1">
      <alignment horizontal="center" vertical="center"/>
    </xf>
    <xf numFmtId="0" fontId="34" fillId="0" borderId="11" xfId="0" applyFont="1" applyFill="1" applyBorder="1" applyAlignment="1">
      <alignment horizontal="center" vertical="center"/>
    </xf>
    <xf numFmtId="0" fontId="34" fillId="0" borderId="10" xfId="0" applyFont="1" applyFill="1" applyBorder="1" applyAlignment="1">
      <alignment horizontal="center" vertical="center"/>
    </xf>
    <xf numFmtId="0" fontId="34" fillId="2" borderId="34" xfId="0" applyFont="1" applyFill="1" applyBorder="1" applyAlignment="1">
      <alignment horizontal="left" vertical="top"/>
    </xf>
    <xf numFmtId="0" fontId="34" fillId="2" borderId="35" xfId="0" applyFont="1" applyFill="1" applyBorder="1" applyAlignment="1">
      <alignment horizontal="left" vertical="top"/>
    </xf>
    <xf numFmtId="0" fontId="34" fillId="2" borderId="36" xfId="0" applyFont="1" applyFill="1" applyBorder="1" applyAlignment="1">
      <alignment horizontal="left" vertical="top"/>
    </xf>
    <xf numFmtId="0" fontId="4" fillId="0" borderId="41" xfId="0" applyFont="1" applyFill="1" applyBorder="1" applyAlignment="1">
      <alignment horizontal="center" vertical="center" wrapText="1"/>
    </xf>
    <xf numFmtId="0" fontId="4" fillId="0" borderId="46" xfId="0" applyFont="1" applyFill="1" applyBorder="1" applyAlignment="1">
      <alignment horizontal="center" vertical="center" wrapText="1"/>
    </xf>
    <xf numFmtId="0" fontId="4" fillId="0" borderId="42" xfId="0" applyFont="1" applyFill="1" applyBorder="1" applyAlignment="1">
      <alignment horizontal="center" vertical="center" wrapText="1"/>
    </xf>
    <xf numFmtId="0" fontId="4" fillId="0" borderId="48" xfId="0" applyFont="1" applyFill="1" applyBorder="1" applyAlignment="1">
      <alignment horizontal="center" vertical="center" wrapText="1"/>
    </xf>
    <xf numFmtId="0" fontId="4" fillId="0" borderId="44" xfId="0" applyFont="1" applyFill="1" applyBorder="1" applyAlignment="1">
      <alignment horizontal="center" vertical="center" wrapText="1"/>
    </xf>
    <xf numFmtId="0" fontId="4" fillId="0" borderId="45" xfId="0" applyFont="1" applyFill="1" applyBorder="1" applyAlignment="1">
      <alignment horizontal="center" vertical="center" wrapText="1"/>
    </xf>
    <xf numFmtId="0" fontId="4" fillId="0" borderId="30"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1" fillId="2" borderId="13" xfId="0" applyFont="1" applyFill="1" applyBorder="1" applyAlignment="1">
      <alignment horizontal="center" vertical="top"/>
    </xf>
    <xf numFmtId="0" fontId="1" fillId="2" borderId="14" xfId="0" applyFont="1" applyFill="1" applyBorder="1" applyAlignment="1">
      <alignment horizontal="center" vertical="top"/>
    </xf>
    <xf numFmtId="0" fontId="34" fillId="2" borderId="16" xfId="0" applyFont="1" applyFill="1" applyBorder="1" applyAlignment="1">
      <alignment horizontal="left" vertical="top" wrapText="1"/>
    </xf>
    <xf numFmtId="0" fontId="34" fillId="2" borderId="0" xfId="0" applyFont="1" applyFill="1" applyBorder="1" applyAlignment="1">
      <alignment horizontal="left" vertical="top" wrapText="1"/>
    </xf>
    <xf numFmtId="0" fontId="4" fillId="0" borderId="6" xfId="0" applyFont="1" applyFill="1" applyBorder="1" applyAlignment="1">
      <alignment horizontal="justify" vertical="top" wrapText="1"/>
    </xf>
    <xf numFmtId="0" fontId="4" fillId="0" borderId="1" xfId="0" applyFont="1" applyFill="1" applyBorder="1" applyAlignment="1">
      <alignment horizontal="justify" vertical="top" wrapText="1"/>
    </xf>
    <xf numFmtId="0" fontId="4" fillId="0" borderId="7" xfId="0" applyFont="1" applyFill="1" applyBorder="1" applyAlignment="1">
      <alignment horizontal="justify" vertical="top" wrapText="1"/>
    </xf>
    <xf numFmtId="0" fontId="4" fillId="0" borderId="6"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6"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7" xfId="0" applyFont="1" applyFill="1" applyBorder="1" applyAlignment="1">
      <alignment horizontal="left" vertical="center" wrapText="1"/>
    </xf>
    <xf numFmtId="0" fontId="14" fillId="0" borderId="9" xfId="0" applyFont="1" applyFill="1" applyBorder="1" applyAlignment="1">
      <alignment horizontal="justify" vertical="top" wrapText="1"/>
    </xf>
    <xf numFmtId="0" fontId="14" fillId="0" borderId="11" xfId="0" applyFont="1" applyFill="1" applyBorder="1" applyAlignment="1">
      <alignment horizontal="justify" vertical="top" wrapText="1"/>
    </xf>
    <xf numFmtId="0" fontId="14" fillId="0" borderId="10" xfId="0" applyFont="1" applyFill="1" applyBorder="1" applyAlignment="1">
      <alignment horizontal="justify" vertical="top" wrapText="1"/>
    </xf>
    <xf numFmtId="0" fontId="4" fillId="0" borderId="35" xfId="28" applyFont="1" applyFill="1" applyBorder="1" applyAlignment="1">
      <alignment horizontal="center" vertical="top"/>
    </xf>
    <xf numFmtId="0" fontId="4" fillId="0" borderId="12" xfId="28" applyFont="1" applyFill="1" applyBorder="1" applyAlignment="1">
      <alignment horizontal="right" vertical="top" wrapText="1"/>
    </xf>
    <xf numFmtId="0" fontId="34" fillId="0" borderId="12" xfId="28" applyFont="1" applyFill="1" applyBorder="1" applyAlignment="1">
      <alignment horizontal="center" vertical="top" wrapText="1"/>
    </xf>
    <xf numFmtId="2" fontId="20" fillId="0" borderId="12" xfId="28" applyNumberFormat="1" applyFont="1" applyFill="1" applyBorder="1" applyAlignment="1">
      <alignment horizontal="center" vertical="top"/>
    </xf>
    <xf numFmtId="0" fontId="37" fillId="0" borderId="12" xfId="28" applyFont="1" applyFill="1" applyBorder="1" applyAlignment="1">
      <alignment horizontal="center" vertical="top"/>
    </xf>
    <xf numFmtId="2" fontId="14" fillId="0" borderId="42" xfId="28" applyNumberFormat="1" applyFont="1" applyFill="1" applyBorder="1" applyAlignment="1">
      <alignment horizontal="center" vertical="center" wrapText="1"/>
    </xf>
    <xf numFmtId="2" fontId="14" fillId="0" borderId="14" xfId="28" applyNumberFormat="1" applyFont="1" applyFill="1" applyBorder="1" applyAlignment="1">
      <alignment horizontal="center" vertical="center" wrapText="1"/>
    </xf>
    <xf numFmtId="0" fontId="4" fillId="0" borderId="44" xfId="28" applyFont="1" applyFill="1" applyBorder="1" applyAlignment="1">
      <alignment horizontal="left" vertical="top" wrapText="1"/>
    </xf>
    <xf numFmtId="0" fontId="4" fillId="0" borderId="45" xfId="28" applyFont="1" applyFill="1" applyBorder="1" applyAlignment="1">
      <alignment horizontal="left" vertical="top" wrapText="1"/>
    </xf>
    <xf numFmtId="0" fontId="4" fillId="0" borderId="30" xfId="28" applyFont="1" applyFill="1" applyBorder="1" applyAlignment="1">
      <alignment horizontal="left" vertical="top" wrapText="1"/>
    </xf>
    <xf numFmtId="0" fontId="17" fillId="0" borderId="6" xfId="28" applyFont="1" applyFill="1" applyBorder="1" applyAlignment="1">
      <alignment horizontal="left" vertical="top" wrapText="1"/>
    </xf>
    <xf numFmtId="0" fontId="17" fillId="0" borderId="1" xfId="28" applyFont="1" applyFill="1" applyBorder="1" applyAlignment="1">
      <alignment horizontal="left" vertical="top" wrapText="1"/>
    </xf>
    <xf numFmtId="0" fontId="17" fillId="0" borderId="7" xfId="28" applyFont="1" applyFill="1" applyBorder="1" applyAlignment="1">
      <alignment horizontal="left" vertical="top" wrapText="1"/>
    </xf>
    <xf numFmtId="0" fontId="37" fillId="0" borderId="12" xfId="28" applyFont="1" applyFill="1" applyBorder="1" applyAlignment="1">
      <alignment horizontal="left" vertical="top" wrapText="1"/>
    </xf>
    <xf numFmtId="0" fontId="14" fillId="0" borderId="6" xfId="0" applyFont="1" applyFill="1" applyBorder="1" applyAlignment="1">
      <alignment horizontal="left" vertical="top" wrapText="1"/>
    </xf>
    <xf numFmtId="0" fontId="14" fillId="0" borderId="1" xfId="0" applyFont="1" applyFill="1" applyBorder="1" applyAlignment="1">
      <alignment horizontal="left" vertical="top" wrapText="1"/>
    </xf>
    <xf numFmtId="0" fontId="14" fillId="0" borderId="7" xfId="0" applyFont="1" applyFill="1" applyBorder="1" applyAlignment="1">
      <alignment horizontal="left" vertical="top" wrapText="1"/>
    </xf>
    <xf numFmtId="1" fontId="34" fillId="0" borderId="13" xfId="79" applyNumberFormat="1" applyFont="1" applyFill="1" applyBorder="1" applyAlignment="1">
      <alignment horizontal="center" vertical="top"/>
    </xf>
    <xf numFmtId="1" fontId="34" fillId="0" borderId="14" xfId="79" applyNumberFormat="1" applyFont="1" applyFill="1" applyBorder="1" applyAlignment="1">
      <alignment horizontal="center" vertical="top"/>
    </xf>
    <xf numFmtId="1" fontId="34" fillId="0" borderId="15" xfId="79" applyNumberFormat="1" applyFont="1" applyFill="1" applyBorder="1" applyAlignment="1">
      <alignment horizontal="center" vertical="top"/>
    </xf>
    <xf numFmtId="1" fontId="4" fillId="0" borderId="16" xfId="79" applyNumberFormat="1" applyFont="1" applyFill="1" applyBorder="1" applyAlignment="1">
      <alignment horizontal="justify" vertical="top" wrapText="1"/>
    </xf>
    <xf numFmtId="1" fontId="4" fillId="0" borderId="0" xfId="79" applyNumberFormat="1" applyFont="1" applyFill="1" applyBorder="1" applyAlignment="1">
      <alignment horizontal="justify" vertical="top" wrapText="1"/>
    </xf>
    <xf numFmtId="1" fontId="4" fillId="0" borderId="17" xfId="79" applyNumberFormat="1" applyFont="1" applyFill="1" applyBorder="1" applyAlignment="1">
      <alignment horizontal="justify" vertical="top" wrapText="1"/>
    </xf>
    <xf numFmtId="1" fontId="17" fillId="0" borderId="16" xfId="28" applyNumberFormat="1" applyFont="1" applyFill="1" applyBorder="1" applyAlignment="1">
      <alignment horizontal="left" vertical="top"/>
    </xf>
    <xf numFmtId="1" fontId="17" fillId="0" borderId="0" xfId="28" applyNumberFormat="1" applyFont="1" applyFill="1" applyBorder="1" applyAlignment="1">
      <alignment horizontal="left" vertical="top"/>
    </xf>
    <xf numFmtId="0" fontId="107" fillId="0" borderId="41" xfId="28" applyFont="1" applyFill="1" applyBorder="1" applyAlignment="1">
      <alignment horizontal="center" vertical="center" wrapText="1"/>
    </xf>
    <xf numFmtId="0" fontId="107" fillId="0" borderId="46" xfId="28" applyFont="1" applyFill="1" applyBorder="1" applyAlignment="1">
      <alignment horizontal="center" vertical="center" wrapText="1"/>
    </xf>
    <xf numFmtId="0" fontId="14" fillId="0" borderId="19" xfId="28" applyFont="1" applyFill="1" applyBorder="1" applyAlignment="1">
      <alignment horizontal="justify" vertical="top"/>
    </xf>
    <xf numFmtId="0" fontId="14" fillId="0" borderId="47" xfId="28" applyFont="1" applyFill="1" applyBorder="1" applyAlignment="1">
      <alignment horizontal="justify" vertical="top"/>
    </xf>
    <xf numFmtId="0" fontId="14" fillId="0" borderId="42" xfId="28" applyFont="1" applyFill="1" applyBorder="1" applyAlignment="1">
      <alignment horizontal="justify" vertical="center" wrapText="1"/>
    </xf>
    <xf numFmtId="0" fontId="14" fillId="0" borderId="14" xfId="28" applyFont="1" applyFill="1" applyBorder="1" applyAlignment="1">
      <alignment horizontal="justify" vertical="center" wrapText="1"/>
    </xf>
    <xf numFmtId="0" fontId="14" fillId="0" borderId="48" xfId="28" applyFont="1" applyFill="1" applyBorder="1" applyAlignment="1">
      <alignment horizontal="justify" vertical="center" wrapText="1"/>
    </xf>
    <xf numFmtId="0" fontId="14" fillId="0" borderId="35" xfId="28" applyFont="1" applyFill="1" applyBorder="1" applyAlignment="1">
      <alignment horizontal="justify" vertical="center" wrapText="1"/>
    </xf>
    <xf numFmtId="0" fontId="14" fillId="0" borderId="42" xfId="28" applyFont="1" applyFill="1" applyBorder="1" applyAlignment="1">
      <alignment horizontal="center" vertical="center"/>
    </xf>
    <xf numFmtId="0" fontId="14" fillId="0" borderId="14" xfId="28" applyFont="1" applyFill="1" applyBorder="1" applyAlignment="1">
      <alignment horizontal="center" vertical="center"/>
    </xf>
    <xf numFmtId="0" fontId="14" fillId="0" borderId="43" xfId="28" applyFont="1" applyFill="1" applyBorder="1" applyAlignment="1">
      <alignment horizontal="center" vertical="center"/>
    </xf>
    <xf numFmtId="0" fontId="14" fillId="0" borderId="48" xfId="28" applyFont="1" applyFill="1" applyBorder="1" applyAlignment="1">
      <alignment horizontal="center" vertical="center"/>
    </xf>
    <xf numFmtId="0" fontId="14" fillId="0" borderId="35" xfId="28" applyFont="1" applyFill="1" applyBorder="1" applyAlignment="1">
      <alignment horizontal="center" vertical="center"/>
    </xf>
    <xf numFmtId="0" fontId="14" fillId="0" borderId="49" xfId="28" applyFont="1" applyFill="1" applyBorder="1" applyAlignment="1">
      <alignment horizontal="center" vertical="center"/>
    </xf>
    <xf numFmtId="2" fontId="14" fillId="0" borderId="19" xfId="28" applyNumberFormat="1" applyFont="1" applyFill="1" applyBorder="1" applyAlignment="1">
      <alignment horizontal="center" vertical="center"/>
    </xf>
    <xf numFmtId="2" fontId="14" fillId="0" borderId="47" xfId="28" applyNumberFormat="1" applyFont="1" applyFill="1" applyBorder="1" applyAlignment="1">
      <alignment horizontal="center" vertical="center"/>
    </xf>
    <xf numFmtId="2" fontId="14" fillId="0" borderId="14" xfId="28" applyNumberFormat="1" applyFont="1" applyFill="1" applyBorder="1" applyAlignment="1">
      <alignment horizontal="center" vertical="center"/>
    </xf>
    <xf numFmtId="2" fontId="14" fillId="0" borderId="35" xfId="28" applyNumberFormat="1" applyFont="1" applyFill="1" applyBorder="1" applyAlignment="1">
      <alignment horizontal="center" vertical="center"/>
    </xf>
    <xf numFmtId="0" fontId="33" fillId="0" borderId="6" xfId="0" applyFont="1" applyBorder="1" applyAlignment="1">
      <alignment horizontal="center"/>
    </xf>
    <xf numFmtId="0" fontId="33" fillId="0" borderId="1" xfId="0" applyFont="1" applyBorder="1" applyAlignment="1">
      <alignment horizontal="center"/>
    </xf>
    <xf numFmtId="0" fontId="33" fillId="0" borderId="7" xfId="0" applyFont="1" applyBorder="1" applyAlignment="1">
      <alignment horizontal="center"/>
    </xf>
    <xf numFmtId="0" fontId="34" fillId="0" borderId="57" xfId="0" applyFont="1" applyFill="1" applyBorder="1" applyAlignment="1">
      <alignment horizontal="left" vertical="top"/>
    </xf>
    <xf numFmtId="0" fontId="34" fillId="0" borderId="58" xfId="0" applyFont="1" applyFill="1" applyBorder="1" applyAlignment="1">
      <alignment horizontal="left" vertical="top"/>
    </xf>
    <xf numFmtId="0" fontId="29" fillId="0" borderId="8" xfId="0" applyFont="1" applyBorder="1" applyAlignment="1">
      <alignment horizontal="center" vertical="top" wrapText="1"/>
    </xf>
    <xf numFmtId="0" fontId="26" fillId="0" borderId="12" xfId="0" applyFont="1" applyBorder="1" applyAlignment="1">
      <alignment horizontal="left"/>
    </xf>
    <xf numFmtId="0" fontId="14" fillId="0" borderId="12" xfId="0" applyFont="1" applyBorder="1" applyAlignment="1">
      <alignment horizontal="center" vertical="center" wrapText="1"/>
    </xf>
    <xf numFmtId="0" fontId="4" fillId="0" borderId="12" xfId="0" applyFont="1" applyBorder="1" applyAlignment="1">
      <alignment horizontal="left"/>
    </xf>
    <xf numFmtId="0" fontId="4" fillId="0" borderId="34" xfId="28" applyFont="1" applyBorder="1" applyAlignment="1">
      <alignment horizontal="left"/>
    </xf>
    <xf numFmtId="0" fontId="4" fillId="0" borderId="35" xfId="28" applyFont="1" applyBorder="1" applyAlignment="1">
      <alignment horizontal="left"/>
    </xf>
    <xf numFmtId="0" fontId="4" fillId="0" borderId="35" xfId="28" applyFont="1" applyBorder="1" applyAlignment="1">
      <alignment horizontal="center"/>
    </xf>
    <xf numFmtId="0" fontId="4" fillId="0" borderId="36" xfId="28" applyFont="1" applyBorder="1" applyAlignment="1">
      <alignment horizontal="center"/>
    </xf>
    <xf numFmtId="0" fontId="4" fillId="0" borderId="18" xfId="28" applyFont="1" applyBorder="1" applyAlignment="1">
      <alignment horizontal="center" vertical="center" wrapText="1"/>
    </xf>
    <xf numFmtId="0" fontId="4" fillId="0" borderId="22" xfId="28" applyFont="1" applyBorder="1" applyAlignment="1">
      <alignment horizontal="center" vertical="center" wrapText="1"/>
    </xf>
    <xf numFmtId="0" fontId="4" fillId="0" borderId="20" xfId="28" applyFont="1" applyBorder="1" applyAlignment="1">
      <alignment horizontal="center" vertical="top"/>
    </xf>
    <xf numFmtId="0" fontId="4" fillId="0" borderId="12" xfId="28" applyFont="1" applyBorder="1" applyAlignment="1">
      <alignment horizontal="center" vertical="top"/>
    </xf>
    <xf numFmtId="0" fontId="4" fillId="0" borderId="20" xfId="28" applyFont="1" applyBorder="1" applyAlignment="1">
      <alignment horizontal="center" vertical="center"/>
    </xf>
    <xf numFmtId="0" fontId="4" fillId="0" borderId="12" xfId="28" applyFont="1" applyBorder="1" applyAlignment="1">
      <alignment horizontal="center" vertical="center"/>
    </xf>
    <xf numFmtId="0" fontId="4" fillId="0" borderId="52" xfId="28" applyFont="1" applyBorder="1" applyAlignment="1">
      <alignment horizontal="center" vertical="center"/>
    </xf>
    <xf numFmtId="0" fontId="4" fillId="0" borderId="39" xfId="28" applyFont="1" applyBorder="1" applyAlignment="1">
      <alignment horizontal="center" vertical="center"/>
    </xf>
    <xf numFmtId="0" fontId="4" fillId="0" borderId="16" xfId="28" applyFont="1" applyBorder="1" applyAlignment="1">
      <alignment horizontal="left"/>
    </xf>
    <xf numFmtId="0" fontId="4" fillId="0" borderId="0" xfId="28" applyFont="1" applyBorder="1" applyAlignment="1">
      <alignment horizontal="left"/>
    </xf>
    <xf numFmtId="0" fontId="87" fillId="0" borderId="13" xfId="28" applyFont="1" applyBorder="1" applyAlignment="1">
      <alignment horizontal="center" vertical="center"/>
    </xf>
    <xf numFmtId="0" fontId="87" fillId="0" borderId="14" xfId="28" applyFont="1" applyBorder="1" applyAlignment="1">
      <alignment horizontal="center" vertical="center"/>
    </xf>
    <xf numFmtId="0" fontId="87" fillId="0" borderId="15" xfId="28" applyFont="1" applyBorder="1" applyAlignment="1">
      <alignment horizontal="center" vertical="center"/>
    </xf>
    <xf numFmtId="1" fontId="4" fillId="0" borderId="16" xfId="79" applyNumberFormat="1" applyFont="1" applyFill="1" applyBorder="1" applyAlignment="1">
      <alignment horizontal="left" vertical="top"/>
    </xf>
    <xf numFmtId="1" fontId="4" fillId="0" borderId="0" xfId="79" applyNumberFormat="1" applyFont="1" applyFill="1" applyBorder="1" applyAlignment="1">
      <alignment horizontal="left" vertical="top"/>
    </xf>
    <xf numFmtId="0" fontId="6" fillId="2" borderId="0" xfId="0" applyFont="1" applyFill="1" applyBorder="1" applyAlignment="1">
      <alignment horizontal="center" vertical="top"/>
    </xf>
    <xf numFmtId="0" fontId="14" fillId="0" borderId="0" xfId="21" applyFont="1" applyBorder="1" applyAlignment="1">
      <alignment horizontal="center"/>
    </xf>
    <xf numFmtId="0" fontId="14" fillId="0" borderId="17" xfId="21" applyFont="1" applyBorder="1" applyAlignment="1">
      <alignment horizontal="center"/>
    </xf>
    <xf numFmtId="0" fontId="16" fillId="0" borderId="12" xfId="0" applyFont="1" applyBorder="1" applyAlignment="1">
      <alignment horizontal="center" vertical="top"/>
    </xf>
    <xf numFmtId="0" fontId="0" fillId="0" borderId="12" xfId="0" applyBorder="1" applyAlignment="1">
      <alignment horizontal="left" vertical="top" wrapText="1"/>
    </xf>
    <xf numFmtId="0" fontId="37" fillId="0" borderId="0" xfId="21" applyFont="1" applyBorder="1" applyAlignment="1">
      <alignment horizontal="center" vertical="top"/>
    </xf>
    <xf numFmtId="0" fontId="37" fillId="0" borderId="17" xfId="21" applyFont="1" applyBorder="1" applyAlignment="1">
      <alignment horizontal="center" vertical="top"/>
    </xf>
    <xf numFmtId="2" fontId="14" fillId="0" borderId="12" xfId="28" applyNumberFormat="1" applyFont="1" applyBorder="1" applyAlignment="1">
      <alignment horizontal="center" vertical="center"/>
    </xf>
    <xf numFmtId="0" fontId="4" fillId="0" borderId="20" xfId="28" applyFont="1" applyBorder="1" applyAlignment="1">
      <alignment horizontal="center" vertical="center" wrapText="1"/>
    </xf>
    <xf numFmtId="0" fontId="4" fillId="0" borderId="6" xfId="28" applyFont="1" applyBorder="1" applyAlignment="1">
      <alignment horizontal="left" vertical="top"/>
    </xf>
    <xf numFmtId="0" fontId="4" fillId="0" borderId="1" xfId="28" applyFont="1" applyBorder="1" applyAlignment="1">
      <alignment horizontal="left" vertical="top"/>
    </xf>
    <xf numFmtId="0" fontId="4" fillId="0" borderId="7" xfId="28" applyFont="1" applyBorder="1" applyAlignment="1">
      <alignment horizontal="left" vertical="top"/>
    </xf>
    <xf numFmtId="0" fontId="35" fillId="0" borderId="13" xfId="21" applyFont="1" applyBorder="1" applyAlignment="1">
      <alignment horizontal="center"/>
    </xf>
    <xf numFmtId="0" fontId="35" fillId="0" borderId="14" xfId="21" applyFont="1" applyBorder="1" applyAlignment="1">
      <alignment horizontal="center"/>
    </xf>
    <xf numFmtId="0" fontId="35" fillId="0" borderId="15" xfId="21" applyFont="1" applyBorder="1" applyAlignment="1">
      <alignment horizontal="center"/>
    </xf>
    <xf numFmtId="0" fontId="36" fillId="0" borderId="16" xfId="21" applyFont="1" applyBorder="1" applyAlignment="1">
      <alignment horizontal="center"/>
    </xf>
    <xf numFmtId="0" fontId="36" fillId="0" borderId="0" xfId="21" applyFont="1" applyBorder="1" applyAlignment="1">
      <alignment horizontal="center"/>
    </xf>
    <xf numFmtId="0" fontId="36" fillId="0" borderId="17" xfId="21" applyFont="1" applyBorder="1" applyAlignment="1">
      <alignment horizontal="center"/>
    </xf>
    <xf numFmtId="1" fontId="4" fillId="0" borderId="16" xfId="79" applyNumberFormat="1" applyFont="1" applyFill="1" applyBorder="1" applyAlignment="1">
      <alignment horizontal="left" vertical="top" wrapText="1"/>
    </xf>
    <xf numFmtId="1" fontId="4" fillId="0" borderId="0" xfId="79" applyNumberFormat="1" applyFont="1" applyFill="1" applyBorder="1" applyAlignment="1">
      <alignment horizontal="left" vertical="top" wrapText="1"/>
    </xf>
    <xf numFmtId="1" fontId="4" fillId="0" borderId="17" xfId="79" applyNumberFormat="1" applyFont="1" applyFill="1" applyBorder="1" applyAlignment="1">
      <alignment horizontal="left" vertical="top" wrapText="1"/>
    </xf>
    <xf numFmtId="0" fontId="4" fillId="0" borderId="12" xfId="28" applyFont="1" applyBorder="1" applyAlignment="1">
      <alignment horizontal="center" vertical="center" wrapText="1"/>
    </xf>
    <xf numFmtId="0" fontId="38" fillId="0" borderId="18" xfId="28" applyFont="1" applyBorder="1" applyAlignment="1">
      <alignment horizontal="center" vertical="center" wrapText="1"/>
    </xf>
    <xf numFmtId="0" fontId="38" fillId="0" borderId="22" xfId="28" applyFont="1" applyBorder="1" applyAlignment="1">
      <alignment horizontal="center" vertical="center" wrapText="1"/>
    </xf>
    <xf numFmtId="0" fontId="4" fillId="0" borderId="19" xfId="28" applyFont="1" applyBorder="1" applyAlignment="1">
      <alignment horizontal="center" vertical="center"/>
    </xf>
    <xf numFmtId="0" fontId="4" fillId="0" borderId="8" xfId="28" applyFont="1" applyBorder="1" applyAlignment="1">
      <alignment horizontal="center" vertical="center"/>
    </xf>
    <xf numFmtId="0" fontId="4" fillId="0" borderId="12" xfId="28" applyFont="1" applyBorder="1" applyAlignment="1">
      <alignment horizontal="left" vertical="center" wrapText="1"/>
    </xf>
    <xf numFmtId="0" fontId="106" fillId="0" borderId="12" xfId="0" applyFont="1" applyBorder="1" applyAlignment="1">
      <alignment horizontal="left" vertical="top" wrapText="1"/>
    </xf>
    <xf numFmtId="0" fontId="19" fillId="0" borderId="12" xfId="0" applyFont="1" applyBorder="1" applyAlignment="1">
      <alignment horizontal="left" vertical="top" wrapText="1"/>
    </xf>
    <xf numFmtId="0" fontId="22" fillId="0" borderId="12" xfId="0" applyFont="1" applyBorder="1" applyAlignment="1">
      <alignment horizontal="left" vertical="top" wrapText="1"/>
    </xf>
    <xf numFmtId="0" fontId="40" fillId="0" borderId="27" xfId="80" applyFont="1" applyBorder="1" applyAlignment="1">
      <alignment horizontal="center" vertical="top" wrapText="1"/>
    </xf>
    <xf numFmtId="0" fontId="40" fillId="0" borderId="19" xfId="80" applyFont="1" applyBorder="1" applyAlignment="1">
      <alignment horizontal="center" vertical="top" wrapText="1"/>
    </xf>
    <xf numFmtId="0" fontId="40" fillId="0" borderId="28" xfId="80" applyFont="1" applyBorder="1" applyAlignment="1">
      <alignment horizontal="center" vertical="top" wrapText="1"/>
    </xf>
    <xf numFmtId="0" fontId="40" fillId="0" borderId="29" xfId="80" applyFont="1" applyBorder="1" applyAlignment="1">
      <alignment horizontal="center" vertical="top" wrapText="1"/>
    </xf>
    <xf numFmtId="2" fontId="41" fillId="0" borderId="20" xfId="80" applyNumberFormat="1" applyFont="1" applyBorder="1" applyAlignment="1">
      <alignment horizontal="center"/>
    </xf>
    <xf numFmtId="0" fontId="4" fillId="0" borderId="6" xfId="21" applyFont="1" applyBorder="1" applyAlignment="1">
      <alignment horizontal="left" vertical="center" wrapText="1"/>
    </xf>
    <xf numFmtId="0" fontId="4" fillId="0" borderId="1" xfId="21" applyFont="1" applyBorder="1" applyAlignment="1">
      <alignment horizontal="left" vertical="center" wrapText="1"/>
    </xf>
    <xf numFmtId="0" fontId="4" fillId="0" borderId="7" xfId="21" applyFont="1" applyBorder="1" applyAlignment="1">
      <alignment horizontal="left" vertical="center" wrapText="1"/>
    </xf>
    <xf numFmtId="0" fontId="93" fillId="0" borderId="12" xfId="76" applyFont="1" applyBorder="1" applyAlignment="1">
      <alignment horizontal="center" wrapText="1"/>
    </xf>
    <xf numFmtId="0" fontId="93" fillId="0" borderId="0" xfId="76" applyFont="1" applyBorder="1" applyAlignment="1">
      <alignment horizontal="center" wrapText="1"/>
    </xf>
    <xf numFmtId="0" fontId="88" fillId="0" borderId="18" xfId="76" applyFont="1" applyBorder="1" applyAlignment="1">
      <alignment horizontal="center" wrapText="1"/>
    </xf>
    <xf numFmtId="0" fontId="88" fillId="0" borderId="20" xfId="76" applyFont="1" applyBorder="1" applyAlignment="1">
      <alignment horizontal="center" wrapText="1"/>
    </xf>
    <xf numFmtId="0" fontId="88" fillId="0" borderId="21" xfId="76" applyFont="1" applyBorder="1" applyAlignment="1">
      <alignment horizontal="center" wrapText="1"/>
    </xf>
    <xf numFmtId="0" fontId="90" fillId="0" borderId="12" xfId="76" applyFont="1" applyBorder="1" applyAlignment="1">
      <alignment horizontal="center" wrapText="1"/>
    </xf>
    <xf numFmtId="1" fontId="91" fillId="0" borderId="12" xfId="76" applyNumberFormat="1" applyFont="1" applyBorder="1" applyAlignment="1">
      <alignment horizontal="justify" vertical="top" wrapText="1"/>
    </xf>
    <xf numFmtId="0" fontId="91" fillId="0" borderId="12" xfId="76" applyFont="1" applyBorder="1" applyAlignment="1">
      <alignment horizontal="justify" vertical="top" wrapText="1"/>
    </xf>
    <xf numFmtId="0" fontId="91" fillId="0" borderId="23" xfId="76" applyFont="1" applyBorder="1" applyAlignment="1">
      <alignment horizontal="justify" vertical="top" wrapText="1"/>
    </xf>
    <xf numFmtId="165" fontId="90" fillId="0" borderId="12" xfId="76" applyNumberFormat="1" applyFont="1" applyBorder="1" applyAlignment="1">
      <alignment horizontal="left" wrapText="1"/>
    </xf>
    <xf numFmtId="0" fontId="3" fillId="0" borderId="12" xfId="28" applyBorder="1"/>
    <xf numFmtId="1" fontId="90" fillId="0" borderId="12" xfId="76" applyNumberFormat="1" applyFont="1" applyBorder="1" applyAlignment="1">
      <alignment horizontal="left" wrapText="1"/>
    </xf>
    <xf numFmtId="0" fontId="90" fillId="0" borderId="12" xfId="76" applyFont="1" applyBorder="1" applyAlignment="1">
      <alignment horizontal="left" wrapText="1"/>
    </xf>
    <xf numFmtId="0" fontId="90" fillId="0" borderId="28" xfId="76" applyFont="1" applyBorder="1" applyAlignment="1">
      <alignment horizontal="center" vertical="center" wrapText="1"/>
    </xf>
    <xf numFmtId="0" fontId="90" fillId="0" borderId="29" xfId="76" applyFont="1" applyBorder="1" applyAlignment="1">
      <alignment horizontal="center" vertical="center" wrapText="1"/>
    </xf>
    <xf numFmtId="0" fontId="1" fillId="0" borderId="16" xfId="6" applyFont="1" applyBorder="1" applyAlignment="1">
      <alignment horizontal="center"/>
    </xf>
    <xf numFmtId="0" fontId="1" fillId="0" borderId="0" xfId="6" applyFont="1" applyBorder="1" applyAlignment="1">
      <alignment horizontal="center"/>
    </xf>
    <xf numFmtId="0" fontId="1" fillId="0" borderId="17" xfId="6" applyFont="1" applyBorder="1" applyAlignment="1">
      <alignment horizontal="center"/>
    </xf>
    <xf numFmtId="0" fontId="14" fillId="0" borderId="59" xfId="6" applyFont="1" applyBorder="1" applyAlignment="1">
      <alignment horizontal="center" vertical="center"/>
    </xf>
    <xf numFmtId="0" fontId="14" fillId="0" borderId="60" xfId="6" applyFont="1" applyBorder="1" applyAlignment="1">
      <alignment horizontal="center" vertical="center"/>
    </xf>
    <xf numFmtId="0" fontId="14" fillId="0" borderId="61" xfId="6" applyFont="1" applyBorder="1" applyAlignment="1">
      <alignment horizontal="center" vertical="center" wrapText="1"/>
    </xf>
    <xf numFmtId="0" fontId="14" fillId="0" borderId="60" xfId="6" applyFont="1" applyBorder="1" applyAlignment="1">
      <alignment horizontal="center" vertical="center" wrapText="1"/>
    </xf>
    <xf numFmtId="0" fontId="117" fillId="0" borderId="16" xfId="0" applyFont="1" applyBorder="1" applyAlignment="1">
      <alignment horizontal="center" vertical="center" wrapText="1"/>
    </xf>
    <xf numFmtId="0" fontId="117" fillId="0" borderId="0" xfId="0" applyFont="1" applyBorder="1" applyAlignment="1">
      <alignment horizontal="center" vertical="center" wrapText="1"/>
    </xf>
    <xf numFmtId="0" fontId="117" fillId="0" borderId="17" xfId="0" applyFont="1" applyBorder="1" applyAlignment="1">
      <alignment horizontal="center" vertical="center" wrapText="1"/>
    </xf>
    <xf numFmtId="0" fontId="1" fillId="0" borderId="5" xfId="6" applyFont="1" applyBorder="1" applyAlignment="1">
      <alignment horizontal="center"/>
    </xf>
    <xf numFmtId="0" fontId="116" fillId="0" borderId="16" xfId="6" applyFont="1" applyBorder="1" applyAlignment="1">
      <alignment horizontal="center"/>
    </xf>
    <xf numFmtId="0" fontId="116" fillId="0" borderId="0" xfId="6" applyFont="1" applyBorder="1" applyAlignment="1">
      <alignment horizontal="center"/>
    </xf>
    <xf numFmtId="0" fontId="116" fillId="0" borderId="17" xfId="6" applyFont="1" applyBorder="1" applyAlignment="1">
      <alignment horizontal="center"/>
    </xf>
    <xf numFmtId="0" fontId="117" fillId="0" borderId="16" xfId="0" applyFont="1" applyBorder="1" applyAlignment="1">
      <alignment horizontal="center" vertical="top" wrapText="1"/>
    </xf>
    <xf numFmtId="0" fontId="117" fillId="0" borderId="0" xfId="0" applyFont="1" applyBorder="1" applyAlignment="1">
      <alignment horizontal="center" vertical="top" wrapText="1"/>
    </xf>
    <xf numFmtId="0" fontId="117" fillId="0" borderId="17" xfId="0" applyFont="1" applyBorder="1" applyAlignment="1">
      <alignment horizontal="center" vertical="top" wrapText="1"/>
    </xf>
    <xf numFmtId="0" fontId="118" fillId="0" borderId="14" xfId="6" applyFont="1" applyBorder="1" applyAlignment="1">
      <alignment horizontal="center"/>
    </xf>
    <xf numFmtId="0" fontId="118" fillId="0" borderId="15" xfId="6" applyFont="1" applyBorder="1" applyAlignment="1">
      <alignment horizontal="center"/>
    </xf>
    <xf numFmtId="0" fontId="29" fillId="0" borderId="13" xfId="3" applyFont="1" applyBorder="1" applyAlignment="1">
      <alignment horizontal="center"/>
    </xf>
    <xf numFmtId="0" fontId="29" fillId="0" borderId="14" xfId="3" applyFont="1" applyBorder="1" applyAlignment="1">
      <alignment horizontal="center"/>
    </xf>
    <xf numFmtId="0" fontId="29" fillId="0" borderId="15" xfId="3" applyFont="1" applyBorder="1" applyAlignment="1">
      <alignment horizontal="center"/>
    </xf>
    <xf numFmtId="0" fontId="119" fillId="0" borderId="13" xfId="103" applyFont="1" applyBorder="1" applyAlignment="1">
      <alignment horizontal="center" vertical="center"/>
    </xf>
    <xf numFmtId="0" fontId="119" fillId="0" borderId="14" xfId="103" applyFont="1" applyBorder="1" applyAlignment="1">
      <alignment horizontal="center" vertical="center"/>
    </xf>
    <xf numFmtId="0" fontId="119" fillId="0" borderId="15" xfId="103" applyFont="1" applyBorder="1" applyAlignment="1">
      <alignment horizontal="center" vertical="center"/>
    </xf>
    <xf numFmtId="1" fontId="128" fillId="0" borderId="16" xfId="104" applyNumberFormat="1" applyFont="1" applyBorder="1" applyAlignment="1">
      <alignment horizontal="left" vertical="center" wrapText="1"/>
    </xf>
    <xf numFmtId="0" fontId="128" fillId="0" borderId="0" xfId="104" applyFont="1" applyBorder="1" applyAlignment="1">
      <alignment horizontal="left" vertical="center" wrapText="1"/>
    </xf>
    <xf numFmtId="0" fontId="128" fillId="0" borderId="17" xfId="104" applyFont="1" applyBorder="1" applyAlignment="1">
      <alignment horizontal="left" vertical="center" wrapText="1"/>
    </xf>
    <xf numFmtId="1" fontId="120" fillId="0" borderId="16" xfId="103" applyNumberFormat="1" applyFont="1" applyBorder="1" applyAlignment="1">
      <alignment horizontal="left" vertical="top"/>
    </xf>
    <xf numFmtId="0" fontId="120" fillId="0" borderId="0" xfId="103" applyFont="1" applyBorder="1" applyAlignment="1">
      <alignment horizontal="left" vertical="top"/>
    </xf>
    <xf numFmtId="1" fontId="120" fillId="0" borderId="16" xfId="104" applyNumberFormat="1" applyFont="1" applyBorder="1" applyAlignment="1">
      <alignment horizontal="left" vertical="top"/>
    </xf>
    <xf numFmtId="1" fontId="120" fillId="0" borderId="0" xfId="104" applyNumberFormat="1" applyFont="1" applyBorder="1" applyAlignment="1">
      <alignment horizontal="left" vertical="top"/>
    </xf>
    <xf numFmtId="0" fontId="120" fillId="0" borderId="16" xfId="104" applyFont="1" applyBorder="1" applyAlignment="1">
      <alignment horizontal="left" vertical="top"/>
    </xf>
    <xf numFmtId="0" fontId="120" fillId="0" borderId="0" xfId="104" applyFont="1" applyBorder="1" applyAlignment="1">
      <alignment horizontal="left" vertical="top"/>
    </xf>
    <xf numFmtId="0" fontId="21" fillId="0" borderId="0" xfId="103" applyFont="1" applyBorder="1" applyAlignment="1">
      <alignment horizontal="right"/>
    </xf>
    <xf numFmtId="0" fontId="23" fillId="0" borderId="35" xfId="103" applyFont="1" applyBorder="1" applyAlignment="1">
      <alignment horizontal="right"/>
    </xf>
    <xf numFmtId="0" fontId="120" fillId="0" borderId="20" xfId="103" applyFont="1" applyBorder="1" applyAlignment="1">
      <alignment horizontal="center" vertical="center"/>
    </xf>
    <xf numFmtId="0" fontId="21" fillId="0" borderId="0" xfId="103" applyFont="1" applyAlignment="1">
      <alignment horizontal="left" vertical="top" wrapText="1"/>
    </xf>
    <xf numFmtId="0" fontId="4" fillId="0" borderId="0" xfId="104" applyFont="1" applyAlignment="1">
      <alignment horizontal="right" vertical="top"/>
    </xf>
    <xf numFmtId="4" fontId="23" fillId="0" borderId="0" xfId="103" applyNumberFormat="1" applyFont="1" applyAlignment="1">
      <alignment horizontal="left"/>
    </xf>
    <xf numFmtId="0" fontId="120" fillId="0" borderId="21" xfId="103" applyFont="1" applyBorder="1" applyAlignment="1">
      <alignment horizontal="center" vertical="center"/>
    </xf>
    <xf numFmtId="0" fontId="120" fillId="0" borderId="38" xfId="103" applyFont="1" applyBorder="1" applyAlignment="1">
      <alignment horizontal="center" vertical="center"/>
    </xf>
    <xf numFmtId="0" fontId="127" fillId="0" borderId="0" xfId="103" applyFont="1" applyBorder="1" applyAlignment="1">
      <alignment horizontal="left" vertical="center" wrapText="1"/>
    </xf>
    <xf numFmtId="0" fontId="21" fillId="0" borderId="0" xfId="103" applyFont="1" applyAlignment="1">
      <alignment horizontal="left" vertical="top"/>
    </xf>
    <xf numFmtId="0" fontId="4" fillId="0" borderId="13" xfId="82" applyFont="1" applyBorder="1" applyAlignment="1">
      <alignment horizontal="center"/>
    </xf>
    <xf numFmtId="0" fontId="4" fillId="0" borderId="14" xfId="82" applyFont="1" applyBorder="1" applyAlignment="1">
      <alignment horizontal="center"/>
    </xf>
    <xf numFmtId="0" fontId="4" fillId="0" borderId="15" xfId="82" applyFont="1" applyBorder="1" applyAlignment="1">
      <alignment horizontal="center"/>
    </xf>
    <xf numFmtId="0" fontId="26" fillId="0" borderId="16" xfId="0" applyFont="1" applyBorder="1" applyAlignment="1">
      <alignment horizontal="left" vertical="top" wrapText="1"/>
    </xf>
    <xf numFmtId="0" fontId="26" fillId="0" borderId="0" xfId="0" applyFont="1" applyBorder="1" applyAlignment="1">
      <alignment horizontal="left" vertical="top" wrapText="1"/>
    </xf>
    <xf numFmtId="0" fontId="26" fillId="0" borderId="17" xfId="0" applyFont="1" applyBorder="1" applyAlignment="1">
      <alignment horizontal="left" vertical="top" wrapText="1"/>
    </xf>
    <xf numFmtId="0" fontId="52" fillId="0" borderId="0" xfId="81" applyFont="1" applyBorder="1" applyAlignment="1">
      <alignment horizontal="left" vertical="top" wrapText="1"/>
    </xf>
    <xf numFmtId="0" fontId="4" fillId="0" borderId="0" xfId="82" applyFont="1" applyBorder="1" applyAlignment="1">
      <alignment horizontal="left"/>
    </xf>
    <xf numFmtId="0" fontId="103" fillId="0" borderId="0" xfId="82" applyFont="1" applyBorder="1" applyAlignment="1">
      <alignment horizontal="center"/>
    </xf>
    <xf numFmtId="0" fontId="3" fillId="0" borderId="0" xfId="82" applyAlignment="1">
      <alignment horizontal="left" vertical="top" wrapText="1"/>
    </xf>
    <xf numFmtId="0" fontId="3" fillId="0" borderId="0" xfId="82" applyAlignment="1">
      <alignment horizontal="left"/>
    </xf>
    <xf numFmtId="0" fontId="4" fillId="0" borderId="34" xfId="82" applyFont="1" applyBorder="1" applyAlignment="1">
      <alignment horizontal="center"/>
    </xf>
    <xf numFmtId="0" fontId="4" fillId="0" borderId="35" xfId="82" applyFont="1" applyBorder="1" applyAlignment="1">
      <alignment horizontal="center"/>
    </xf>
    <xf numFmtId="0" fontId="4" fillId="0" borderId="36" xfId="82" applyFont="1" applyBorder="1" applyAlignment="1">
      <alignment horizontal="center"/>
    </xf>
    <xf numFmtId="0" fontId="3" fillId="0" borderId="22" xfId="82" applyBorder="1" applyAlignment="1">
      <alignment horizontal="left"/>
    </xf>
    <xf numFmtId="0" fontId="3" fillId="0" borderId="12" xfId="82" applyBorder="1" applyAlignment="1">
      <alignment horizontal="left"/>
    </xf>
    <xf numFmtId="0" fontId="4" fillId="0" borderId="25" xfId="82" applyFont="1" applyBorder="1" applyAlignment="1">
      <alignment horizontal="center"/>
    </xf>
    <xf numFmtId="0" fontId="4" fillId="0" borderId="26" xfId="82" applyFont="1" applyBorder="1" applyAlignment="1">
      <alignment horizontal="center"/>
    </xf>
    <xf numFmtId="0" fontId="105" fillId="0" borderId="0" xfId="82" applyFont="1" applyAlignment="1">
      <alignment horizontal="left" vertical="top" wrapText="1"/>
    </xf>
    <xf numFmtId="0" fontId="3" fillId="0" borderId="0" xfId="82" applyAlignment="1">
      <alignment horizontal="left" vertical="top"/>
    </xf>
    <xf numFmtId="0" fontId="1" fillId="0" borderId="0" xfId="6" applyFont="1" applyAlignment="1">
      <alignment horizontal="center"/>
    </xf>
    <xf numFmtId="0" fontId="17" fillId="0" borderId="0" xfId="0" applyFont="1" applyBorder="1" applyAlignment="1">
      <alignment horizontal="left" vertical="top" wrapText="1"/>
    </xf>
  </cellXfs>
  <cellStyles count="106">
    <cellStyle name="Comma 2" xfId="4"/>
    <cellStyle name="Comma 3" xfId="22"/>
    <cellStyle name="Comma 3 2" xfId="23"/>
    <cellStyle name="Currency 2" xfId="24"/>
    <cellStyle name="Hyperlink 2" xfId="25"/>
    <cellStyle name="Normal" xfId="0" builtinId="0"/>
    <cellStyle name="Normal 10" xfId="26"/>
    <cellStyle name="Normal 11" xfId="27"/>
    <cellStyle name="Normal 12" xfId="28"/>
    <cellStyle name="Normal 13" xfId="29"/>
    <cellStyle name="Normal 14" xfId="30"/>
    <cellStyle name="Normal 15" xfId="31"/>
    <cellStyle name="Normal 16" xfId="32"/>
    <cellStyle name="Normal 17" xfId="33"/>
    <cellStyle name="Normal 18" xfId="83"/>
    <cellStyle name="Normal 19" xfId="84"/>
    <cellStyle name="Normal 2" xfId="3"/>
    <cellStyle name="Normal 2 10" xfId="5"/>
    <cellStyle name="Normal 2 11" xfId="34"/>
    <cellStyle name="Normal 2 12" xfId="35"/>
    <cellStyle name="Normal 2 13" xfId="36"/>
    <cellStyle name="Normal 2 14" xfId="37"/>
    <cellStyle name="Normal 2 15" xfId="38"/>
    <cellStyle name="Normal 2 16" xfId="39"/>
    <cellStyle name="Normal 2 17" xfId="40"/>
    <cellStyle name="Normal 2 18" xfId="41"/>
    <cellStyle name="Normal 2 18 2" xfId="21"/>
    <cellStyle name="Normal 2 19" xfId="42"/>
    <cellStyle name="Normal 2 2" xfId="6"/>
    <cellStyle name="Normal 2 2 10" xfId="85"/>
    <cellStyle name="Normal 2 2 2" xfId="7"/>
    <cellStyle name="Normal 2 2 2 2" xfId="43"/>
    <cellStyle name="Normal 2 2 3" xfId="44"/>
    <cellStyle name="Normal 2 2 3 2" xfId="86"/>
    <cellStyle name="Normal 2 2 4" xfId="45"/>
    <cellStyle name="Normal 2 2 5" xfId="87"/>
    <cellStyle name="Normal 2 2 6" xfId="88"/>
    <cellStyle name="Normal 2 2 7" xfId="89"/>
    <cellStyle name="Normal 2 2 8" xfId="90"/>
    <cellStyle name="Normal 2 2 9" xfId="91"/>
    <cellStyle name="Normal 2 3" xfId="46"/>
    <cellStyle name="Normal 2 4" xfId="47"/>
    <cellStyle name="Normal 2 5" xfId="48"/>
    <cellStyle name="Normal 2 6" xfId="49"/>
    <cellStyle name="Normal 2 7" xfId="50"/>
    <cellStyle name="Normal 2 8" xfId="51"/>
    <cellStyle name="Normal 2 9" xfId="52"/>
    <cellStyle name="Normal 20" xfId="92"/>
    <cellStyle name="Normal 20 2" xfId="103"/>
    <cellStyle name="Normal 21" xfId="93"/>
    <cellStyle name="Normal 21 2" xfId="94"/>
    <cellStyle name="Normal 22" xfId="95"/>
    <cellStyle name="Normal 22 2" xfId="96"/>
    <cellStyle name="Normal 23" xfId="97"/>
    <cellStyle name="Normal 24" xfId="102"/>
    <cellStyle name="Normal 3" xfId="8"/>
    <cellStyle name="Normal 3 10" xfId="53"/>
    <cellStyle name="Normal 3 11" xfId="54"/>
    <cellStyle name="Normal 3 12" xfId="55"/>
    <cellStyle name="Normal 3 13" xfId="56"/>
    <cellStyle name="Normal 3 14" xfId="57"/>
    <cellStyle name="Normal 3 15" xfId="58"/>
    <cellStyle name="Normal 3 16" xfId="59"/>
    <cellStyle name="Normal 3 17" xfId="60"/>
    <cellStyle name="Normal 3 18" xfId="61"/>
    <cellStyle name="Normal 3 19" xfId="62"/>
    <cellStyle name="Normal 3 2" xfId="9"/>
    <cellStyle name="Normal 3 20" xfId="63"/>
    <cellStyle name="Normal 3 21" xfId="98"/>
    <cellStyle name="Normal 3 22" xfId="105"/>
    <cellStyle name="Normal 3 3" xfId="10"/>
    <cellStyle name="Normal 3 4" xfId="11"/>
    <cellStyle name="Normal 3 4 2" xfId="64"/>
    <cellStyle name="Normal 3 5" xfId="65"/>
    <cellStyle name="Normal 3 6" xfId="66"/>
    <cellStyle name="Normal 3 7" xfId="67"/>
    <cellStyle name="Normal 3 8" xfId="68"/>
    <cellStyle name="Normal 3 9" xfId="12"/>
    <cellStyle name="Normal 3 9 2" xfId="69"/>
    <cellStyle name="Normal 3_Xl0000010" xfId="70"/>
    <cellStyle name="Normal 4" xfId="13"/>
    <cellStyle name="Normal 4 2" xfId="14"/>
    <cellStyle name="Normal 4 2 2" xfId="71"/>
    <cellStyle name="Normal 4 3" xfId="72"/>
    <cellStyle name="Normal 4_MUSSORIE ROAD KEMPTY GATE-1" xfId="73"/>
    <cellStyle name="Normal 5" xfId="15"/>
    <cellStyle name="Normal 5 2" xfId="74"/>
    <cellStyle name="Normal 5 3" xfId="75"/>
    <cellStyle name="Normal 5 4" xfId="99"/>
    <cellStyle name="Normal 5 4 2" xfId="100"/>
    <cellStyle name="Normal 6" xfId="16"/>
    <cellStyle name="Normal 6 2" xfId="17"/>
    <cellStyle name="Normal 6 2 2" xfId="101"/>
    <cellStyle name="Normal 6 3" xfId="76"/>
    <cellStyle name="Normal 7" xfId="18"/>
    <cellStyle name="Normal 7 2" xfId="77"/>
    <cellStyle name="Normal 8" xfId="2"/>
    <cellStyle name="Normal 8 2" xfId="78"/>
    <cellStyle name="Normal 9" xfId="20"/>
    <cellStyle name="Normal_15aem pradeep bill" xfId="80"/>
    <cellStyle name="Normal_1st RA boys hostel" xfId="79"/>
    <cellStyle name="Normal_1st RA boys hostel 2" xfId="1"/>
    <cellStyle name="Normal_78aemtoilet" xfId="81"/>
    <cellStyle name="Normal_8thrabill 12t3 riverview tinshed" xfId="82"/>
    <cellStyle name="Normal_f I&amp;FBill of 125ae of sh anil kumar 2 2" xfId="104"/>
    <cellStyle name="Style 1" xfId="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76200</xdr:rowOff>
    </xdr:from>
    <xdr:to>
      <xdr:col>6</xdr:col>
      <xdr:colOff>0</xdr:colOff>
      <xdr:row>2</xdr:row>
      <xdr:rowOff>9525</xdr:rowOff>
    </xdr:to>
    <xdr:sp macro="" textlink="">
      <xdr:nvSpPr>
        <xdr:cNvPr id="2" name="WordArt 1"/>
        <xdr:cNvSpPr>
          <a:spLocks noChangeArrowheads="1" noChangeShapeType="1" noTextEdit="1"/>
        </xdr:cNvSpPr>
      </xdr:nvSpPr>
      <xdr:spPr bwMode="auto">
        <a:xfrm>
          <a:off x="1819275" y="76200"/>
          <a:ext cx="4391025" cy="323850"/>
        </a:xfrm>
        <a:prstGeom prst="rect">
          <a:avLst/>
        </a:prstGeom>
      </xdr:spPr>
      <xdr:txBody>
        <a:bodyPr wrap="none" fromWordArt="1">
          <a:prstTxWarp prst="textPlain">
            <a:avLst>
              <a:gd name="adj" fmla="val 50000"/>
            </a:avLst>
          </a:prstTxWarp>
        </a:bodyPr>
        <a:lstStyle/>
        <a:p>
          <a:pPr algn="l" rtl="0">
            <a:buNone/>
          </a:pPr>
          <a:endParaRPr lang="en-IN" sz="800" u="sng" strike="sngStrike" kern="10" cap="small" spc="-80">
            <a:ln w="9525">
              <a:solidFill>
                <a:srgbClr val="000000"/>
              </a:solidFill>
              <a:round/>
              <a:headEnd/>
              <a:tailEnd/>
            </a:ln>
            <a:solidFill>
              <a:srgbClr val="000000"/>
            </a:solidFill>
            <a:latin typeface="Courier New"/>
            <a:cs typeface="Courier New"/>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730056</xdr:colOff>
      <xdr:row>29</xdr:row>
      <xdr:rowOff>57350</xdr:rowOff>
    </xdr:from>
    <xdr:ext cx="2055563" cy="667299"/>
    <xdr:sp macro="" textlink="">
      <xdr:nvSpPr>
        <xdr:cNvPr id="2" name="TextBox 1"/>
        <xdr:cNvSpPr txBox="1"/>
      </xdr:nvSpPr>
      <xdr:spPr>
        <a:xfrm>
          <a:off x="3788639" y="8058350"/>
          <a:ext cx="2055563" cy="667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300" b="1" i="1">
              <a:latin typeface="Times New Roman" panose="02020603050405020304" pitchFamily="18" charset="0"/>
              <a:cs typeface="Times New Roman" panose="02020603050405020304" pitchFamily="18" charset="0"/>
            </a:rPr>
            <a:t>Executive Engineer</a:t>
          </a:r>
        </a:p>
        <a:p>
          <a:pPr algn="ctr"/>
          <a:r>
            <a:rPr lang="en-IN" sz="1300" b="1" i="1">
              <a:latin typeface="Times New Roman" panose="02020603050405020304" pitchFamily="18" charset="0"/>
              <a:cs typeface="Times New Roman" panose="02020603050405020304" pitchFamily="18" charset="0"/>
            </a:rPr>
            <a:t>Mussoorie</a:t>
          </a:r>
          <a:r>
            <a:rPr lang="en-IN" sz="1300" b="1" i="1" baseline="0">
              <a:latin typeface="Times New Roman" panose="02020603050405020304" pitchFamily="18" charset="0"/>
              <a:cs typeface="Times New Roman" panose="02020603050405020304" pitchFamily="18" charset="0"/>
            </a:rPr>
            <a:t> Project Division</a:t>
          </a:r>
        </a:p>
        <a:p>
          <a:pPr algn="ctr"/>
          <a:r>
            <a:rPr lang="en-IN" sz="1300" b="1" i="1" baseline="0">
              <a:latin typeface="Times New Roman" panose="02020603050405020304" pitchFamily="18" charset="0"/>
              <a:cs typeface="Times New Roman" panose="02020603050405020304" pitchFamily="18" charset="0"/>
            </a:rPr>
            <a:t>CPWD, Mussoorie</a:t>
          </a:r>
          <a:r>
            <a:rPr lang="en-IN" sz="1200" b="1" i="1" baseline="0">
              <a:latin typeface="Times New Roman" panose="02020603050405020304" pitchFamily="18" charset="0"/>
              <a:cs typeface="Times New Roman" panose="02020603050405020304" pitchFamily="18" charset="0"/>
            </a:rPr>
            <a:t>.</a:t>
          </a:r>
          <a:endParaRPr lang="en-IN" sz="1200" b="1" i="1">
            <a:latin typeface="Times New Roman" panose="02020603050405020304" pitchFamily="18" charset="0"/>
            <a:cs typeface="Times New Roman" panose="02020603050405020304" pitchFamily="18" charset="0"/>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5</xdr:col>
      <xdr:colOff>209550</xdr:colOff>
      <xdr:row>31</xdr:row>
      <xdr:rowOff>104775</xdr:rowOff>
    </xdr:from>
    <xdr:to>
      <xdr:col>7</xdr:col>
      <xdr:colOff>447675</xdr:colOff>
      <xdr:row>35</xdr:row>
      <xdr:rowOff>142875</xdr:rowOff>
    </xdr:to>
    <xdr:sp macro="" textlink="">
      <xdr:nvSpPr>
        <xdr:cNvPr id="2" name="WordArt 1"/>
        <xdr:cNvSpPr>
          <a:spLocks noChangeArrowheads="1" noChangeShapeType="1" noTextEdit="1"/>
        </xdr:cNvSpPr>
      </xdr:nvSpPr>
      <xdr:spPr bwMode="auto">
        <a:xfrm>
          <a:off x="4257675" y="6648450"/>
          <a:ext cx="1457325" cy="723900"/>
        </a:xfrm>
        <a:prstGeom prst="rect">
          <a:avLst/>
        </a:prstGeom>
      </xdr:spPr>
      <xdr:txBody>
        <a:bodyPr wrap="none" fromWordArt="1">
          <a:prstTxWarp prst="textPlain">
            <a:avLst>
              <a:gd name="adj" fmla="val 50000"/>
            </a:avLst>
          </a:prstTxWarp>
        </a:bodyPr>
        <a:lstStyle/>
        <a:p>
          <a:pPr algn="ctr" rtl="0"/>
          <a:r>
            <a:rPr lang="en-IN" sz="1400" kern="10" spc="0">
              <a:ln w="9525">
                <a:solidFill>
                  <a:srgbClr val="000000"/>
                </a:solidFill>
                <a:round/>
                <a:headEnd/>
                <a:tailEnd/>
              </a:ln>
              <a:solidFill>
                <a:srgbClr val="000000"/>
              </a:solidFill>
              <a:effectLst/>
              <a:latin typeface="Kruti Dev 010" pitchFamily="2" charset="0"/>
            </a:rPr>
            <a:t>lgk;d vfHk;ark]</a:t>
          </a:r>
        </a:p>
        <a:p>
          <a:pPr algn="ctr" rtl="0"/>
          <a:r>
            <a:rPr lang="en-IN" sz="1400" kern="10" spc="0">
              <a:ln w="9525">
                <a:solidFill>
                  <a:srgbClr val="000000"/>
                </a:solidFill>
                <a:round/>
                <a:headEnd/>
                <a:tailEnd/>
              </a:ln>
              <a:solidFill>
                <a:srgbClr val="000000"/>
              </a:solidFill>
              <a:effectLst/>
              <a:latin typeface="Kruti Dev 010" pitchFamily="2" charset="0"/>
            </a:rPr>
            <a:t>elwjh ifj;kstuk mieaMy]</a:t>
          </a:r>
        </a:p>
        <a:p>
          <a:pPr algn="ctr" rtl="0"/>
          <a:r>
            <a:rPr lang="en-IN" sz="1400" kern="10" spc="0">
              <a:ln w="9525">
                <a:solidFill>
                  <a:srgbClr val="000000"/>
                </a:solidFill>
                <a:round/>
                <a:headEnd/>
                <a:tailEnd/>
              </a:ln>
              <a:solidFill>
                <a:srgbClr val="000000"/>
              </a:solidFill>
              <a:effectLst/>
              <a:latin typeface="Kruti Dev 010" pitchFamily="2" charset="0"/>
            </a:rPr>
            <a:t>dsyksfufo] yk-c-'kk-jk-iz-vdkneh]</a:t>
          </a:r>
        </a:p>
        <a:p>
          <a:pPr algn="ctr" rtl="0"/>
          <a:r>
            <a:rPr lang="en-IN" sz="1400" kern="10" spc="0">
              <a:ln w="9525">
                <a:solidFill>
                  <a:srgbClr val="000000"/>
                </a:solidFill>
                <a:round/>
                <a:headEnd/>
                <a:tailEnd/>
              </a:ln>
              <a:solidFill>
                <a:srgbClr val="000000"/>
              </a:solidFill>
              <a:effectLst/>
              <a:latin typeface="Kruti Dev 010" pitchFamily="2" charset="0"/>
            </a:rPr>
            <a:t>elwjhA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C++\PS\7th%20R%20A%20bill%20Correct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EE\Desktop\Bills%20Soft%20Copy\Ompal%20Singh%20Phase-III%20(5th%20and%20Final%20Bill)\5th%20&amp;%20Final%20Bill%20Ompal%20SinghPhase-II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C++\PS\5th%20R%20A.Bill%20cozt%20co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d (2)"/>
      <sheetName val="SCRUTINY NOTE"/>
      <sheetName val="bill form1-2"/>
      <sheetName val="bill form 3-4"/>
      <sheetName val="Mest cover sheet "/>
      <sheetName val="Review Notes"/>
      <sheetName val="Measurment"/>
      <sheetName val="Abstract"/>
      <sheetName val="part rate"/>
      <sheetName val="securedadv"/>
      <sheetName val="recovery (2)"/>
      <sheetName val="Text check"/>
      <sheetName val="Sheet5"/>
      <sheetName val="cement (2)"/>
      <sheetName val="steel (2)"/>
      <sheetName val="TESTCHECK"/>
      <sheetName val="bond stone"/>
      <sheetName val="samples"/>
      <sheetName val="abstract of cost"/>
      <sheetName val="Sheet3"/>
      <sheetName val="Sheet4"/>
      <sheetName val="Sheet6"/>
    </sheetNames>
    <sheetDataSet>
      <sheetData sheetId="0"/>
      <sheetData sheetId="1"/>
      <sheetData sheetId="2"/>
      <sheetData sheetId="3"/>
      <sheetData sheetId="4"/>
      <sheetData sheetId="5"/>
      <sheetData sheetId="6"/>
      <sheetData sheetId="7">
        <row r="169">
          <cell r="E169" t="str">
            <v>each</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2)"/>
      <sheetName val="SCRUTINY NOTE"/>
      <sheetName val="bill form 3-4"/>
      <sheetName val="bill form1-2"/>
      <sheetName val="Mest cover sheet "/>
      <sheetName val="Review Notes"/>
      <sheetName val="Schedule"/>
      <sheetName val="Phave-III"/>
      <sheetName val="Sample"/>
      <sheetName val="Abstract of Qty"/>
      <sheetName val="Main Abst"/>
      <sheetName val="completion"/>
      <sheetName val="TESTCHECK"/>
      <sheetName val="Cement Consp (2)"/>
      <sheetName val="Paint "/>
      <sheetName val="Water Proofing"/>
      <sheetName val="Mand "/>
      <sheetName val="DIS-I (i)"/>
      <sheetName val="DIS-II(1)"/>
      <sheetName val="DIS-III"/>
      <sheetName val="DIS-IV"/>
      <sheetName val="EIS-I"/>
      <sheetName val="bond stone"/>
      <sheetName val="Mand"/>
      <sheetName val="DIS-I"/>
      <sheetName val="DIS-II"/>
      <sheetName val="SIS-I"/>
      <sheetName val="EIS-II"/>
      <sheetName val="SIS-I (2)"/>
    </sheetNames>
    <sheetDataSet>
      <sheetData sheetId="0"/>
      <sheetData sheetId="1"/>
      <sheetData sheetId="2"/>
      <sheetData sheetId="3"/>
      <sheetData sheetId="4"/>
      <sheetData sheetId="5"/>
      <sheetData sheetId="6"/>
      <sheetData sheetId="7"/>
      <sheetData sheetId="8"/>
      <sheetData sheetId="9"/>
      <sheetData sheetId="10">
        <row r="328">
          <cell r="E328" t="str">
            <v>Sqm</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d"/>
      <sheetName val="steel"/>
      <sheetName val="bond stone"/>
      <sheetName val="MB no."/>
      <sheetName val="Measurment"/>
      <sheetName val="5th R.A.Bill"/>
      <sheetName val="SCRUTINY NOTE"/>
      <sheetName val="TESTCHECK"/>
      <sheetName val="cement"/>
      <sheetName val="part rate"/>
      <sheetName val="securedadv"/>
      <sheetName val="bill form 1-2"/>
      <sheetName val="bill form 3-4"/>
      <sheetName val="materials"/>
      <sheetName val="Schedule"/>
      <sheetName val="Extra"/>
      <sheetName val="Sheet4"/>
      <sheetName val="Sheet1"/>
    </sheetNames>
    <sheetDataSet>
      <sheetData sheetId="0"/>
      <sheetData sheetId="1"/>
      <sheetData sheetId="2"/>
      <sheetData sheetId="3"/>
      <sheetData sheetId="4"/>
      <sheetData sheetId="5">
        <row r="52">
          <cell r="F52">
            <v>6500</v>
          </cell>
        </row>
        <row r="53">
          <cell r="F53">
            <v>6867.84</v>
          </cell>
        </row>
        <row r="84">
          <cell r="F84">
            <v>90</v>
          </cell>
        </row>
        <row r="85">
          <cell r="F85">
            <v>118.14</v>
          </cell>
        </row>
        <row r="98">
          <cell r="F98">
            <v>4300</v>
          </cell>
        </row>
        <row r="99">
          <cell r="F99">
            <v>4604.4799999999996</v>
          </cell>
        </row>
        <row r="105">
          <cell r="F105">
            <v>525</v>
          </cell>
        </row>
        <row r="106">
          <cell r="F106">
            <v>566.45000000000005</v>
          </cell>
        </row>
        <row r="109">
          <cell r="F109">
            <v>3400</v>
          </cell>
        </row>
        <row r="110">
          <cell r="F110">
            <v>3634.02</v>
          </cell>
        </row>
        <row r="152">
          <cell r="D152">
            <v>72000</v>
          </cell>
        </row>
        <row r="153">
          <cell r="D153">
            <v>80000</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58"/>
  <sheetViews>
    <sheetView view="pageBreakPreview" zoomScaleSheetLayoutView="100" workbookViewId="0">
      <selection activeCell="C5" sqref="C5:F5"/>
    </sheetView>
  </sheetViews>
  <sheetFormatPr defaultColWidth="8" defaultRowHeight="12.75"/>
  <cols>
    <col min="1" max="1" width="5.7109375" style="170" customWidth="1"/>
    <col min="2" max="2" width="14.42578125" style="170" customWidth="1"/>
    <col min="3" max="3" width="7.140625" style="170" customWidth="1"/>
    <col min="4" max="4" width="14" style="170" customWidth="1"/>
    <col min="5" max="5" width="13.85546875" style="170" customWidth="1"/>
    <col min="6" max="6" width="38" style="170" customWidth="1"/>
    <col min="7" max="256" width="8" style="170"/>
    <col min="257" max="257" width="5.7109375" style="170" customWidth="1"/>
    <col min="258" max="258" width="14.42578125" style="170" customWidth="1"/>
    <col min="259" max="259" width="7.140625" style="170" customWidth="1"/>
    <col min="260" max="260" width="14" style="170" customWidth="1"/>
    <col min="261" max="261" width="13.85546875" style="170" customWidth="1"/>
    <col min="262" max="262" width="38" style="170" customWidth="1"/>
    <col min="263" max="512" width="8" style="170"/>
    <col min="513" max="513" width="5.7109375" style="170" customWidth="1"/>
    <col min="514" max="514" width="14.42578125" style="170" customWidth="1"/>
    <col min="515" max="515" width="7.140625" style="170" customWidth="1"/>
    <col min="516" max="516" width="14" style="170" customWidth="1"/>
    <col min="517" max="517" width="13.85546875" style="170" customWidth="1"/>
    <col min="518" max="518" width="38" style="170" customWidth="1"/>
    <col min="519" max="768" width="8" style="170"/>
    <col min="769" max="769" width="5.7109375" style="170" customWidth="1"/>
    <col min="770" max="770" width="14.42578125" style="170" customWidth="1"/>
    <col min="771" max="771" width="7.140625" style="170" customWidth="1"/>
    <col min="772" max="772" width="14" style="170" customWidth="1"/>
    <col min="773" max="773" width="13.85546875" style="170" customWidth="1"/>
    <col min="774" max="774" width="38" style="170" customWidth="1"/>
    <col min="775" max="1024" width="8" style="170"/>
    <col min="1025" max="1025" width="5.7109375" style="170" customWidth="1"/>
    <col min="1026" max="1026" width="14.42578125" style="170" customWidth="1"/>
    <col min="1027" max="1027" width="7.140625" style="170" customWidth="1"/>
    <col min="1028" max="1028" width="14" style="170" customWidth="1"/>
    <col min="1029" max="1029" width="13.85546875" style="170" customWidth="1"/>
    <col min="1030" max="1030" width="38" style="170" customWidth="1"/>
    <col min="1031" max="1280" width="8" style="170"/>
    <col min="1281" max="1281" width="5.7109375" style="170" customWidth="1"/>
    <col min="1282" max="1282" width="14.42578125" style="170" customWidth="1"/>
    <col min="1283" max="1283" width="7.140625" style="170" customWidth="1"/>
    <col min="1284" max="1284" width="14" style="170" customWidth="1"/>
    <col min="1285" max="1285" width="13.85546875" style="170" customWidth="1"/>
    <col min="1286" max="1286" width="38" style="170" customWidth="1"/>
    <col min="1287" max="1536" width="8" style="170"/>
    <col min="1537" max="1537" width="5.7109375" style="170" customWidth="1"/>
    <col min="1538" max="1538" width="14.42578125" style="170" customWidth="1"/>
    <col min="1539" max="1539" width="7.140625" style="170" customWidth="1"/>
    <col min="1540" max="1540" width="14" style="170" customWidth="1"/>
    <col min="1541" max="1541" width="13.85546875" style="170" customWidth="1"/>
    <col min="1542" max="1542" width="38" style="170" customWidth="1"/>
    <col min="1543" max="1792" width="8" style="170"/>
    <col min="1793" max="1793" width="5.7109375" style="170" customWidth="1"/>
    <col min="1794" max="1794" width="14.42578125" style="170" customWidth="1"/>
    <col min="1795" max="1795" width="7.140625" style="170" customWidth="1"/>
    <col min="1796" max="1796" width="14" style="170" customWidth="1"/>
    <col min="1797" max="1797" width="13.85546875" style="170" customWidth="1"/>
    <col min="1798" max="1798" width="38" style="170" customWidth="1"/>
    <col min="1799" max="2048" width="8" style="170"/>
    <col min="2049" max="2049" width="5.7109375" style="170" customWidth="1"/>
    <col min="2050" max="2050" width="14.42578125" style="170" customWidth="1"/>
    <col min="2051" max="2051" width="7.140625" style="170" customWidth="1"/>
    <col min="2052" max="2052" width="14" style="170" customWidth="1"/>
    <col min="2053" max="2053" width="13.85546875" style="170" customWidth="1"/>
    <col min="2054" max="2054" width="38" style="170" customWidth="1"/>
    <col min="2055" max="2304" width="8" style="170"/>
    <col min="2305" max="2305" width="5.7109375" style="170" customWidth="1"/>
    <col min="2306" max="2306" width="14.42578125" style="170" customWidth="1"/>
    <col min="2307" max="2307" width="7.140625" style="170" customWidth="1"/>
    <col min="2308" max="2308" width="14" style="170" customWidth="1"/>
    <col min="2309" max="2309" width="13.85546875" style="170" customWidth="1"/>
    <col min="2310" max="2310" width="38" style="170" customWidth="1"/>
    <col min="2311" max="2560" width="8" style="170"/>
    <col min="2561" max="2561" width="5.7109375" style="170" customWidth="1"/>
    <col min="2562" max="2562" width="14.42578125" style="170" customWidth="1"/>
    <col min="2563" max="2563" width="7.140625" style="170" customWidth="1"/>
    <col min="2564" max="2564" width="14" style="170" customWidth="1"/>
    <col min="2565" max="2565" width="13.85546875" style="170" customWidth="1"/>
    <col min="2566" max="2566" width="38" style="170" customWidth="1"/>
    <col min="2567" max="2816" width="8" style="170"/>
    <col min="2817" max="2817" width="5.7109375" style="170" customWidth="1"/>
    <col min="2818" max="2818" width="14.42578125" style="170" customWidth="1"/>
    <col min="2819" max="2819" width="7.140625" style="170" customWidth="1"/>
    <col min="2820" max="2820" width="14" style="170" customWidth="1"/>
    <col min="2821" max="2821" width="13.85546875" style="170" customWidth="1"/>
    <col min="2822" max="2822" width="38" style="170" customWidth="1"/>
    <col min="2823" max="3072" width="8" style="170"/>
    <col min="3073" max="3073" width="5.7109375" style="170" customWidth="1"/>
    <col min="3074" max="3074" width="14.42578125" style="170" customWidth="1"/>
    <col min="3075" max="3075" width="7.140625" style="170" customWidth="1"/>
    <col min="3076" max="3076" width="14" style="170" customWidth="1"/>
    <col min="3077" max="3077" width="13.85546875" style="170" customWidth="1"/>
    <col min="3078" max="3078" width="38" style="170" customWidth="1"/>
    <col min="3079" max="3328" width="8" style="170"/>
    <col min="3329" max="3329" width="5.7109375" style="170" customWidth="1"/>
    <col min="3330" max="3330" width="14.42578125" style="170" customWidth="1"/>
    <col min="3331" max="3331" width="7.140625" style="170" customWidth="1"/>
    <col min="3332" max="3332" width="14" style="170" customWidth="1"/>
    <col min="3333" max="3333" width="13.85546875" style="170" customWidth="1"/>
    <col min="3334" max="3334" width="38" style="170" customWidth="1"/>
    <col min="3335" max="3584" width="8" style="170"/>
    <col min="3585" max="3585" width="5.7109375" style="170" customWidth="1"/>
    <col min="3586" max="3586" width="14.42578125" style="170" customWidth="1"/>
    <col min="3587" max="3587" width="7.140625" style="170" customWidth="1"/>
    <col min="3588" max="3588" width="14" style="170" customWidth="1"/>
    <col min="3589" max="3589" width="13.85546875" style="170" customWidth="1"/>
    <col min="3590" max="3590" width="38" style="170" customWidth="1"/>
    <col min="3591" max="3840" width="8" style="170"/>
    <col min="3841" max="3841" width="5.7109375" style="170" customWidth="1"/>
    <col min="3842" max="3842" width="14.42578125" style="170" customWidth="1"/>
    <col min="3843" max="3843" width="7.140625" style="170" customWidth="1"/>
    <col min="3844" max="3844" width="14" style="170" customWidth="1"/>
    <col min="3845" max="3845" width="13.85546875" style="170" customWidth="1"/>
    <col min="3846" max="3846" width="38" style="170" customWidth="1"/>
    <col min="3847" max="4096" width="8" style="170"/>
    <col min="4097" max="4097" width="5.7109375" style="170" customWidth="1"/>
    <col min="4098" max="4098" width="14.42578125" style="170" customWidth="1"/>
    <col min="4099" max="4099" width="7.140625" style="170" customWidth="1"/>
    <col min="4100" max="4100" width="14" style="170" customWidth="1"/>
    <col min="4101" max="4101" width="13.85546875" style="170" customWidth="1"/>
    <col min="4102" max="4102" width="38" style="170" customWidth="1"/>
    <col min="4103" max="4352" width="8" style="170"/>
    <col min="4353" max="4353" width="5.7109375" style="170" customWidth="1"/>
    <col min="4354" max="4354" width="14.42578125" style="170" customWidth="1"/>
    <col min="4355" max="4355" width="7.140625" style="170" customWidth="1"/>
    <col min="4356" max="4356" width="14" style="170" customWidth="1"/>
    <col min="4357" max="4357" width="13.85546875" style="170" customWidth="1"/>
    <col min="4358" max="4358" width="38" style="170" customWidth="1"/>
    <col min="4359" max="4608" width="8" style="170"/>
    <col min="4609" max="4609" width="5.7109375" style="170" customWidth="1"/>
    <col min="4610" max="4610" width="14.42578125" style="170" customWidth="1"/>
    <col min="4611" max="4611" width="7.140625" style="170" customWidth="1"/>
    <col min="4612" max="4612" width="14" style="170" customWidth="1"/>
    <col min="4613" max="4613" width="13.85546875" style="170" customWidth="1"/>
    <col min="4614" max="4614" width="38" style="170" customWidth="1"/>
    <col min="4615" max="4864" width="8" style="170"/>
    <col min="4865" max="4865" width="5.7109375" style="170" customWidth="1"/>
    <col min="4866" max="4866" width="14.42578125" style="170" customWidth="1"/>
    <col min="4867" max="4867" width="7.140625" style="170" customWidth="1"/>
    <col min="4868" max="4868" width="14" style="170" customWidth="1"/>
    <col min="4869" max="4869" width="13.85546875" style="170" customWidth="1"/>
    <col min="4870" max="4870" width="38" style="170" customWidth="1"/>
    <col min="4871" max="5120" width="8" style="170"/>
    <col min="5121" max="5121" width="5.7109375" style="170" customWidth="1"/>
    <col min="5122" max="5122" width="14.42578125" style="170" customWidth="1"/>
    <col min="5123" max="5123" width="7.140625" style="170" customWidth="1"/>
    <col min="5124" max="5124" width="14" style="170" customWidth="1"/>
    <col min="5125" max="5125" width="13.85546875" style="170" customWidth="1"/>
    <col min="5126" max="5126" width="38" style="170" customWidth="1"/>
    <col min="5127" max="5376" width="8" style="170"/>
    <col min="5377" max="5377" width="5.7109375" style="170" customWidth="1"/>
    <col min="5378" max="5378" width="14.42578125" style="170" customWidth="1"/>
    <col min="5379" max="5379" width="7.140625" style="170" customWidth="1"/>
    <col min="5380" max="5380" width="14" style="170" customWidth="1"/>
    <col min="5381" max="5381" width="13.85546875" style="170" customWidth="1"/>
    <col min="5382" max="5382" width="38" style="170" customWidth="1"/>
    <col min="5383" max="5632" width="8" style="170"/>
    <col min="5633" max="5633" width="5.7109375" style="170" customWidth="1"/>
    <col min="5634" max="5634" width="14.42578125" style="170" customWidth="1"/>
    <col min="5635" max="5635" width="7.140625" style="170" customWidth="1"/>
    <col min="5636" max="5636" width="14" style="170" customWidth="1"/>
    <col min="5637" max="5637" width="13.85546875" style="170" customWidth="1"/>
    <col min="5638" max="5638" width="38" style="170" customWidth="1"/>
    <col min="5639" max="5888" width="8" style="170"/>
    <col min="5889" max="5889" width="5.7109375" style="170" customWidth="1"/>
    <col min="5890" max="5890" width="14.42578125" style="170" customWidth="1"/>
    <col min="5891" max="5891" width="7.140625" style="170" customWidth="1"/>
    <col min="5892" max="5892" width="14" style="170" customWidth="1"/>
    <col min="5893" max="5893" width="13.85546875" style="170" customWidth="1"/>
    <col min="5894" max="5894" width="38" style="170" customWidth="1"/>
    <col min="5895" max="6144" width="8" style="170"/>
    <col min="6145" max="6145" width="5.7109375" style="170" customWidth="1"/>
    <col min="6146" max="6146" width="14.42578125" style="170" customWidth="1"/>
    <col min="6147" max="6147" width="7.140625" style="170" customWidth="1"/>
    <col min="6148" max="6148" width="14" style="170" customWidth="1"/>
    <col min="6149" max="6149" width="13.85546875" style="170" customWidth="1"/>
    <col min="6150" max="6150" width="38" style="170" customWidth="1"/>
    <col min="6151" max="6400" width="8" style="170"/>
    <col min="6401" max="6401" width="5.7109375" style="170" customWidth="1"/>
    <col min="6402" max="6402" width="14.42578125" style="170" customWidth="1"/>
    <col min="6403" max="6403" width="7.140625" style="170" customWidth="1"/>
    <col min="6404" max="6404" width="14" style="170" customWidth="1"/>
    <col min="6405" max="6405" width="13.85546875" style="170" customWidth="1"/>
    <col min="6406" max="6406" width="38" style="170" customWidth="1"/>
    <col min="6407" max="6656" width="8" style="170"/>
    <col min="6657" max="6657" width="5.7109375" style="170" customWidth="1"/>
    <col min="6658" max="6658" width="14.42578125" style="170" customWidth="1"/>
    <col min="6659" max="6659" width="7.140625" style="170" customWidth="1"/>
    <col min="6660" max="6660" width="14" style="170" customWidth="1"/>
    <col min="6661" max="6661" width="13.85546875" style="170" customWidth="1"/>
    <col min="6662" max="6662" width="38" style="170" customWidth="1"/>
    <col min="6663" max="6912" width="8" style="170"/>
    <col min="6913" max="6913" width="5.7109375" style="170" customWidth="1"/>
    <col min="6914" max="6914" width="14.42578125" style="170" customWidth="1"/>
    <col min="6915" max="6915" width="7.140625" style="170" customWidth="1"/>
    <col min="6916" max="6916" width="14" style="170" customWidth="1"/>
    <col min="6917" max="6917" width="13.85546875" style="170" customWidth="1"/>
    <col min="6918" max="6918" width="38" style="170" customWidth="1"/>
    <col min="6919" max="7168" width="8" style="170"/>
    <col min="7169" max="7169" width="5.7109375" style="170" customWidth="1"/>
    <col min="7170" max="7170" width="14.42578125" style="170" customWidth="1"/>
    <col min="7171" max="7171" width="7.140625" style="170" customWidth="1"/>
    <col min="7172" max="7172" width="14" style="170" customWidth="1"/>
    <col min="7173" max="7173" width="13.85546875" style="170" customWidth="1"/>
    <col min="7174" max="7174" width="38" style="170" customWidth="1"/>
    <col min="7175" max="7424" width="8" style="170"/>
    <col min="7425" max="7425" width="5.7109375" style="170" customWidth="1"/>
    <col min="7426" max="7426" width="14.42578125" style="170" customWidth="1"/>
    <col min="7427" max="7427" width="7.140625" style="170" customWidth="1"/>
    <col min="7428" max="7428" width="14" style="170" customWidth="1"/>
    <col min="7429" max="7429" width="13.85546875" style="170" customWidth="1"/>
    <col min="7430" max="7430" width="38" style="170" customWidth="1"/>
    <col min="7431" max="7680" width="8" style="170"/>
    <col min="7681" max="7681" width="5.7109375" style="170" customWidth="1"/>
    <col min="7682" max="7682" width="14.42578125" style="170" customWidth="1"/>
    <col min="7683" max="7683" width="7.140625" style="170" customWidth="1"/>
    <col min="7684" max="7684" width="14" style="170" customWidth="1"/>
    <col min="7685" max="7685" width="13.85546875" style="170" customWidth="1"/>
    <col min="7686" max="7686" width="38" style="170" customWidth="1"/>
    <col min="7687" max="7936" width="8" style="170"/>
    <col min="7937" max="7937" width="5.7109375" style="170" customWidth="1"/>
    <col min="7938" max="7938" width="14.42578125" style="170" customWidth="1"/>
    <col min="7939" max="7939" width="7.140625" style="170" customWidth="1"/>
    <col min="7940" max="7940" width="14" style="170" customWidth="1"/>
    <col min="7941" max="7941" width="13.85546875" style="170" customWidth="1"/>
    <col min="7942" max="7942" width="38" style="170" customWidth="1"/>
    <col min="7943" max="8192" width="8" style="170"/>
    <col min="8193" max="8193" width="5.7109375" style="170" customWidth="1"/>
    <col min="8194" max="8194" width="14.42578125" style="170" customWidth="1"/>
    <col min="8195" max="8195" width="7.140625" style="170" customWidth="1"/>
    <col min="8196" max="8196" width="14" style="170" customWidth="1"/>
    <col min="8197" max="8197" width="13.85546875" style="170" customWidth="1"/>
    <col min="8198" max="8198" width="38" style="170" customWidth="1"/>
    <col min="8199" max="8448" width="8" style="170"/>
    <col min="8449" max="8449" width="5.7109375" style="170" customWidth="1"/>
    <col min="8450" max="8450" width="14.42578125" style="170" customWidth="1"/>
    <col min="8451" max="8451" width="7.140625" style="170" customWidth="1"/>
    <col min="8452" max="8452" width="14" style="170" customWidth="1"/>
    <col min="8453" max="8453" width="13.85546875" style="170" customWidth="1"/>
    <col min="8454" max="8454" width="38" style="170" customWidth="1"/>
    <col min="8455" max="8704" width="8" style="170"/>
    <col min="8705" max="8705" width="5.7109375" style="170" customWidth="1"/>
    <col min="8706" max="8706" width="14.42578125" style="170" customWidth="1"/>
    <col min="8707" max="8707" width="7.140625" style="170" customWidth="1"/>
    <col min="8708" max="8708" width="14" style="170" customWidth="1"/>
    <col min="8709" max="8709" width="13.85546875" style="170" customWidth="1"/>
    <col min="8710" max="8710" width="38" style="170" customWidth="1"/>
    <col min="8711" max="8960" width="8" style="170"/>
    <col min="8961" max="8961" width="5.7109375" style="170" customWidth="1"/>
    <col min="8962" max="8962" width="14.42578125" style="170" customWidth="1"/>
    <col min="8963" max="8963" width="7.140625" style="170" customWidth="1"/>
    <col min="8964" max="8964" width="14" style="170" customWidth="1"/>
    <col min="8965" max="8965" width="13.85546875" style="170" customWidth="1"/>
    <col min="8966" max="8966" width="38" style="170" customWidth="1"/>
    <col min="8967" max="9216" width="8" style="170"/>
    <col min="9217" max="9217" width="5.7109375" style="170" customWidth="1"/>
    <col min="9218" max="9218" width="14.42578125" style="170" customWidth="1"/>
    <col min="9219" max="9219" width="7.140625" style="170" customWidth="1"/>
    <col min="9220" max="9220" width="14" style="170" customWidth="1"/>
    <col min="9221" max="9221" width="13.85546875" style="170" customWidth="1"/>
    <col min="9222" max="9222" width="38" style="170" customWidth="1"/>
    <col min="9223" max="9472" width="8" style="170"/>
    <col min="9473" max="9473" width="5.7109375" style="170" customWidth="1"/>
    <col min="9474" max="9474" width="14.42578125" style="170" customWidth="1"/>
    <col min="9475" max="9475" width="7.140625" style="170" customWidth="1"/>
    <col min="9476" max="9476" width="14" style="170" customWidth="1"/>
    <col min="9477" max="9477" width="13.85546875" style="170" customWidth="1"/>
    <col min="9478" max="9478" width="38" style="170" customWidth="1"/>
    <col min="9479" max="9728" width="8" style="170"/>
    <col min="9729" max="9729" width="5.7109375" style="170" customWidth="1"/>
    <col min="9730" max="9730" width="14.42578125" style="170" customWidth="1"/>
    <col min="9731" max="9731" width="7.140625" style="170" customWidth="1"/>
    <col min="9732" max="9732" width="14" style="170" customWidth="1"/>
    <col min="9733" max="9733" width="13.85546875" style="170" customWidth="1"/>
    <col min="9734" max="9734" width="38" style="170" customWidth="1"/>
    <col min="9735" max="9984" width="8" style="170"/>
    <col min="9985" max="9985" width="5.7109375" style="170" customWidth="1"/>
    <col min="9986" max="9986" width="14.42578125" style="170" customWidth="1"/>
    <col min="9987" max="9987" width="7.140625" style="170" customWidth="1"/>
    <col min="9988" max="9988" width="14" style="170" customWidth="1"/>
    <col min="9989" max="9989" width="13.85546875" style="170" customWidth="1"/>
    <col min="9990" max="9990" width="38" style="170" customWidth="1"/>
    <col min="9991" max="10240" width="8" style="170"/>
    <col min="10241" max="10241" width="5.7109375" style="170" customWidth="1"/>
    <col min="10242" max="10242" width="14.42578125" style="170" customWidth="1"/>
    <col min="10243" max="10243" width="7.140625" style="170" customWidth="1"/>
    <col min="10244" max="10244" width="14" style="170" customWidth="1"/>
    <col min="10245" max="10245" width="13.85546875" style="170" customWidth="1"/>
    <col min="10246" max="10246" width="38" style="170" customWidth="1"/>
    <col min="10247" max="10496" width="8" style="170"/>
    <col min="10497" max="10497" width="5.7109375" style="170" customWidth="1"/>
    <col min="10498" max="10498" width="14.42578125" style="170" customWidth="1"/>
    <col min="10499" max="10499" width="7.140625" style="170" customWidth="1"/>
    <col min="10500" max="10500" width="14" style="170" customWidth="1"/>
    <col min="10501" max="10501" width="13.85546875" style="170" customWidth="1"/>
    <col min="10502" max="10502" width="38" style="170" customWidth="1"/>
    <col min="10503" max="10752" width="8" style="170"/>
    <col min="10753" max="10753" width="5.7109375" style="170" customWidth="1"/>
    <col min="10754" max="10754" width="14.42578125" style="170" customWidth="1"/>
    <col min="10755" max="10755" width="7.140625" style="170" customWidth="1"/>
    <col min="10756" max="10756" width="14" style="170" customWidth="1"/>
    <col min="10757" max="10757" width="13.85546875" style="170" customWidth="1"/>
    <col min="10758" max="10758" width="38" style="170" customWidth="1"/>
    <col min="10759" max="11008" width="8" style="170"/>
    <col min="11009" max="11009" width="5.7109375" style="170" customWidth="1"/>
    <col min="11010" max="11010" width="14.42578125" style="170" customWidth="1"/>
    <col min="11011" max="11011" width="7.140625" style="170" customWidth="1"/>
    <col min="11012" max="11012" width="14" style="170" customWidth="1"/>
    <col min="11013" max="11013" width="13.85546875" style="170" customWidth="1"/>
    <col min="11014" max="11014" width="38" style="170" customWidth="1"/>
    <col min="11015" max="11264" width="8" style="170"/>
    <col min="11265" max="11265" width="5.7109375" style="170" customWidth="1"/>
    <col min="11266" max="11266" width="14.42578125" style="170" customWidth="1"/>
    <col min="11267" max="11267" width="7.140625" style="170" customWidth="1"/>
    <col min="11268" max="11268" width="14" style="170" customWidth="1"/>
    <col min="11269" max="11269" width="13.85546875" style="170" customWidth="1"/>
    <col min="11270" max="11270" width="38" style="170" customWidth="1"/>
    <col min="11271" max="11520" width="8" style="170"/>
    <col min="11521" max="11521" width="5.7109375" style="170" customWidth="1"/>
    <col min="11522" max="11522" width="14.42578125" style="170" customWidth="1"/>
    <col min="11523" max="11523" width="7.140625" style="170" customWidth="1"/>
    <col min="11524" max="11524" width="14" style="170" customWidth="1"/>
    <col min="11525" max="11525" width="13.85546875" style="170" customWidth="1"/>
    <col min="11526" max="11526" width="38" style="170" customWidth="1"/>
    <col min="11527" max="11776" width="8" style="170"/>
    <col min="11777" max="11777" width="5.7109375" style="170" customWidth="1"/>
    <col min="11778" max="11778" width="14.42578125" style="170" customWidth="1"/>
    <col min="11779" max="11779" width="7.140625" style="170" customWidth="1"/>
    <col min="11780" max="11780" width="14" style="170" customWidth="1"/>
    <col min="11781" max="11781" width="13.85546875" style="170" customWidth="1"/>
    <col min="11782" max="11782" width="38" style="170" customWidth="1"/>
    <col min="11783" max="12032" width="8" style="170"/>
    <col min="12033" max="12033" width="5.7109375" style="170" customWidth="1"/>
    <col min="12034" max="12034" width="14.42578125" style="170" customWidth="1"/>
    <col min="12035" max="12035" width="7.140625" style="170" customWidth="1"/>
    <col min="12036" max="12036" width="14" style="170" customWidth="1"/>
    <col min="12037" max="12037" width="13.85546875" style="170" customWidth="1"/>
    <col min="12038" max="12038" width="38" style="170" customWidth="1"/>
    <col min="12039" max="12288" width="8" style="170"/>
    <col min="12289" max="12289" width="5.7109375" style="170" customWidth="1"/>
    <col min="12290" max="12290" width="14.42578125" style="170" customWidth="1"/>
    <col min="12291" max="12291" width="7.140625" style="170" customWidth="1"/>
    <col min="12292" max="12292" width="14" style="170" customWidth="1"/>
    <col min="12293" max="12293" width="13.85546875" style="170" customWidth="1"/>
    <col min="12294" max="12294" width="38" style="170" customWidth="1"/>
    <col min="12295" max="12544" width="8" style="170"/>
    <col min="12545" max="12545" width="5.7109375" style="170" customWidth="1"/>
    <col min="12546" max="12546" width="14.42578125" style="170" customWidth="1"/>
    <col min="12547" max="12547" width="7.140625" style="170" customWidth="1"/>
    <col min="12548" max="12548" width="14" style="170" customWidth="1"/>
    <col min="12549" max="12549" width="13.85546875" style="170" customWidth="1"/>
    <col min="12550" max="12550" width="38" style="170" customWidth="1"/>
    <col min="12551" max="12800" width="8" style="170"/>
    <col min="12801" max="12801" width="5.7109375" style="170" customWidth="1"/>
    <col min="12802" max="12802" width="14.42578125" style="170" customWidth="1"/>
    <col min="12803" max="12803" width="7.140625" style="170" customWidth="1"/>
    <col min="12804" max="12804" width="14" style="170" customWidth="1"/>
    <col min="12805" max="12805" width="13.85546875" style="170" customWidth="1"/>
    <col min="12806" max="12806" width="38" style="170" customWidth="1"/>
    <col min="12807" max="13056" width="8" style="170"/>
    <col min="13057" max="13057" width="5.7109375" style="170" customWidth="1"/>
    <col min="13058" max="13058" width="14.42578125" style="170" customWidth="1"/>
    <col min="13059" max="13059" width="7.140625" style="170" customWidth="1"/>
    <col min="13060" max="13060" width="14" style="170" customWidth="1"/>
    <col min="13061" max="13061" width="13.85546875" style="170" customWidth="1"/>
    <col min="13062" max="13062" width="38" style="170" customWidth="1"/>
    <col min="13063" max="13312" width="8" style="170"/>
    <col min="13313" max="13313" width="5.7109375" style="170" customWidth="1"/>
    <col min="13314" max="13314" width="14.42578125" style="170" customWidth="1"/>
    <col min="13315" max="13315" width="7.140625" style="170" customWidth="1"/>
    <col min="13316" max="13316" width="14" style="170" customWidth="1"/>
    <col min="13317" max="13317" width="13.85546875" style="170" customWidth="1"/>
    <col min="13318" max="13318" width="38" style="170" customWidth="1"/>
    <col min="13319" max="13568" width="8" style="170"/>
    <col min="13569" max="13569" width="5.7109375" style="170" customWidth="1"/>
    <col min="13570" max="13570" width="14.42578125" style="170" customWidth="1"/>
    <col min="13571" max="13571" width="7.140625" style="170" customWidth="1"/>
    <col min="13572" max="13572" width="14" style="170" customWidth="1"/>
    <col min="13573" max="13573" width="13.85546875" style="170" customWidth="1"/>
    <col min="13574" max="13574" width="38" style="170" customWidth="1"/>
    <col min="13575" max="13824" width="8" style="170"/>
    <col min="13825" max="13825" width="5.7109375" style="170" customWidth="1"/>
    <col min="13826" max="13826" width="14.42578125" style="170" customWidth="1"/>
    <col min="13827" max="13827" width="7.140625" style="170" customWidth="1"/>
    <col min="13828" max="13828" width="14" style="170" customWidth="1"/>
    <col min="13829" max="13829" width="13.85546875" style="170" customWidth="1"/>
    <col min="13830" max="13830" width="38" style="170" customWidth="1"/>
    <col min="13831" max="14080" width="8" style="170"/>
    <col min="14081" max="14081" width="5.7109375" style="170" customWidth="1"/>
    <col min="14082" max="14082" width="14.42578125" style="170" customWidth="1"/>
    <col min="14083" max="14083" width="7.140625" style="170" customWidth="1"/>
    <col min="14084" max="14084" width="14" style="170" customWidth="1"/>
    <col min="14085" max="14085" width="13.85546875" style="170" customWidth="1"/>
    <col min="14086" max="14086" width="38" style="170" customWidth="1"/>
    <col min="14087" max="14336" width="8" style="170"/>
    <col min="14337" max="14337" width="5.7109375" style="170" customWidth="1"/>
    <col min="14338" max="14338" width="14.42578125" style="170" customWidth="1"/>
    <col min="14339" max="14339" width="7.140625" style="170" customWidth="1"/>
    <col min="14340" max="14340" width="14" style="170" customWidth="1"/>
    <col min="14341" max="14341" width="13.85546875" style="170" customWidth="1"/>
    <col min="14342" max="14342" width="38" style="170" customWidth="1"/>
    <col min="14343" max="14592" width="8" style="170"/>
    <col min="14593" max="14593" width="5.7109375" style="170" customWidth="1"/>
    <col min="14594" max="14594" width="14.42578125" style="170" customWidth="1"/>
    <col min="14595" max="14595" width="7.140625" style="170" customWidth="1"/>
    <col min="14596" max="14596" width="14" style="170" customWidth="1"/>
    <col min="14597" max="14597" width="13.85546875" style="170" customWidth="1"/>
    <col min="14598" max="14598" width="38" style="170" customWidth="1"/>
    <col min="14599" max="14848" width="8" style="170"/>
    <col min="14849" max="14849" width="5.7109375" style="170" customWidth="1"/>
    <col min="14850" max="14850" width="14.42578125" style="170" customWidth="1"/>
    <col min="14851" max="14851" width="7.140625" style="170" customWidth="1"/>
    <col min="14852" max="14852" width="14" style="170" customWidth="1"/>
    <col min="14853" max="14853" width="13.85546875" style="170" customWidth="1"/>
    <col min="14854" max="14854" width="38" style="170" customWidth="1"/>
    <col min="14855" max="15104" width="8" style="170"/>
    <col min="15105" max="15105" width="5.7109375" style="170" customWidth="1"/>
    <col min="15106" max="15106" width="14.42578125" style="170" customWidth="1"/>
    <col min="15107" max="15107" width="7.140625" style="170" customWidth="1"/>
    <col min="15108" max="15108" width="14" style="170" customWidth="1"/>
    <col min="15109" max="15109" width="13.85546875" style="170" customWidth="1"/>
    <col min="15110" max="15110" width="38" style="170" customWidth="1"/>
    <col min="15111" max="15360" width="8" style="170"/>
    <col min="15361" max="15361" width="5.7109375" style="170" customWidth="1"/>
    <col min="15362" max="15362" width="14.42578125" style="170" customWidth="1"/>
    <col min="15363" max="15363" width="7.140625" style="170" customWidth="1"/>
    <col min="15364" max="15364" width="14" style="170" customWidth="1"/>
    <col min="15365" max="15365" width="13.85546875" style="170" customWidth="1"/>
    <col min="15366" max="15366" width="38" style="170" customWidth="1"/>
    <col min="15367" max="15616" width="8" style="170"/>
    <col min="15617" max="15617" width="5.7109375" style="170" customWidth="1"/>
    <col min="15618" max="15618" width="14.42578125" style="170" customWidth="1"/>
    <col min="15619" max="15619" width="7.140625" style="170" customWidth="1"/>
    <col min="15620" max="15620" width="14" style="170" customWidth="1"/>
    <col min="15621" max="15621" width="13.85546875" style="170" customWidth="1"/>
    <col min="15622" max="15622" width="38" style="170" customWidth="1"/>
    <col min="15623" max="15872" width="8" style="170"/>
    <col min="15873" max="15873" width="5.7109375" style="170" customWidth="1"/>
    <col min="15874" max="15874" width="14.42578125" style="170" customWidth="1"/>
    <col min="15875" max="15875" width="7.140625" style="170" customWidth="1"/>
    <col min="15876" max="15876" width="14" style="170" customWidth="1"/>
    <col min="15877" max="15877" width="13.85546875" style="170" customWidth="1"/>
    <col min="15878" max="15878" width="38" style="170" customWidth="1"/>
    <col min="15879" max="16128" width="8" style="170"/>
    <col min="16129" max="16129" width="5.7109375" style="170" customWidth="1"/>
    <col min="16130" max="16130" width="14.42578125" style="170" customWidth="1"/>
    <col min="16131" max="16131" width="7.140625" style="170" customWidth="1"/>
    <col min="16132" max="16132" width="14" style="170" customWidth="1"/>
    <col min="16133" max="16133" width="13.85546875" style="170" customWidth="1"/>
    <col min="16134" max="16134" width="38" style="170" customWidth="1"/>
    <col min="16135" max="16384" width="8" style="170"/>
  </cols>
  <sheetData>
    <row r="1" spans="1:6" ht="15.75">
      <c r="A1" s="872" t="s">
        <v>184</v>
      </c>
      <c r="B1" s="873"/>
      <c r="C1" s="873"/>
      <c r="D1" s="873"/>
      <c r="E1" s="873"/>
      <c r="F1" s="873"/>
    </row>
    <row r="2" spans="1:6" ht="15" customHeight="1">
      <c r="A2" s="874"/>
      <c r="B2" s="875"/>
      <c r="C2" s="875"/>
      <c r="D2" s="875"/>
      <c r="E2" s="875"/>
      <c r="F2" s="875"/>
    </row>
    <row r="3" spans="1:6" ht="19.5">
      <c r="A3" s="876" t="s">
        <v>185</v>
      </c>
      <c r="B3" s="877"/>
      <c r="C3" s="877"/>
      <c r="D3" s="877"/>
      <c r="E3" s="877"/>
      <c r="F3" s="878"/>
    </row>
    <row r="4" spans="1:6" ht="19.5" customHeight="1">
      <c r="A4" s="171" t="s">
        <v>186</v>
      </c>
      <c r="B4" s="879" t="s">
        <v>187</v>
      </c>
      <c r="C4" s="879"/>
      <c r="D4" s="879"/>
      <c r="E4" s="172"/>
      <c r="F4" s="173" t="s">
        <v>833</v>
      </c>
    </row>
    <row r="5" spans="1:6" ht="30.75" customHeight="1">
      <c r="A5" s="174" t="s">
        <v>188</v>
      </c>
      <c r="B5" s="175" t="s">
        <v>189</v>
      </c>
      <c r="C5" s="880" t="str">
        <f>Abstract!A3</f>
        <v>Name of work: Construction of Studio Apartment at Cozy Cot at LBSNAA,Mussoorie. (EFC Scheme No.12 A of 12th Five Year Plan).</v>
      </c>
      <c r="D5" s="881"/>
      <c r="E5" s="881"/>
      <c r="F5" s="881"/>
    </row>
    <row r="6" spans="1:6" ht="18.75" customHeight="1">
      <c r="A6" s="174" t="s">
        <v>190</v>
      </c>
      <c r="B6" s="871" t="s">
        <v>191</v>
      </c>
      <c r="C6" s="871"/>
      <c r="D6" s="871"/>
      <c r="E6" s="871"/>
      <c r="F6" s="176" t="s">
        <v>403</v>
      </c>
    </row>
    <row r="7" spans="1:6" ht="17.25" customHeight="1">
      <c r="A7" s="174" t="s">
        <v>192</v>
      </c>
      <c r="B7" s="871" t="s">
        <v>193</v>
      </c>
      <c r="C7" s="871"/>
      <c r="D7" s="871"/>
      <c r="E7" s="871"/>
      <c r="F7" s="176" t="s">
        <v>405</v>
      </c>
    </row>
    <row r="8" spans="1:6" ht="42" customHeight="1">
      <c r="A8" s="174" t="s">
        <v>194</v>
      </c>
      <c r="B8" s="871" t="s">
        <v>195</v>
      </c>
      <c r="C8" s="871"/>
      <c r="D8" s="871"/>
      <c r="E8" s="871"/>
      <c r="F8" s="177" t="s">
        <v>437</v>
      </c>
    </row>
    <row r="9" spans="1:6" ht="45" customHeight="1">
      <c r="A9" s="174" t="s">
        <v>196</v>
      </c>
      <c r="B9" s="871" t="s">
        <v>197</v>
      </c>
      <c r="C9" s="871"/>
      <c r="D9" s="871"/>
      <c r="E9" s="871"/>
      <c r="F9" s="177" t="s">
        <v>438</v>
      </c>
    </row>
    <row r="10" spans="1:6" ht="15.75" customHeight="1">
      <c r="A10" s="174"/>
      <c r="B10" s="871" t="s">
        <v>198</v>
      </c>
      <c r="C10" s="871"/>
      <c r="D10" s="871"/>
      <c r="E10" s="871"/>
      <c r="F10" s="177" t="s">
        <v>406</v>
      </c>
    </row>
    <row r="11" spans="1:6" ht="15.75" customHeight="1">
      <c r="A11" s="174" t="s">
        <v>199</v>
      </c>
      <c r="B11" s="871" t="s">
        <v>200</v>
      </c>
      <c r="C11" s="871"/>
      <c r="D11" s="871"/>
      <c r="E11" s="871"/>
      <c r="F11" s="178">
        <v>41550</v>
      </c>
    </row>
    <row r="12" spans="1:6" ht="17.25" customHeight="1">
      <c r="A12" s="174" t="s">
        <v>201</v>
      </c>
      <c r="B12" s="871" t="s">
        <v>202</v>
      </c>
      <c r="C12" s="871"/>
      <c r="D12" s="871"/>
      <c r="E12" s="871"/>
      <c r="F12" s="179">
        <v>41997</v>
      </c>
    </row>
    <row r="13" spans="1:6" ht="17.25" customHeight="1">
      <c r="A13" s="174" t="s">
        <v>203</v>
      </c>
      <c r="B13" s="871" t="s">
        <v>204</v>
      </c>
      <c r="C13" s="871"/>
      <c r="D13" s="871"/>
      <c r="E13" s="871"/>
      <c r="F13" s="179" t="s">
        <v>404</v>
      </c>
    </row>
    <row r="14" spans="1:6" ht="33" customHeight="1">
      <c r="A14" s="174" t="s">
        <v>205</v>
      </c>
      <c r="B14" s="871" t="s">
        <v>206</v>
      </c>
      <c r="C14" s="871"/>
      <c r="D14" s="871"/>
      <c r="E14" s="871"/>
      <c r="F14" s="176" t="s">
        <v>207</v>
      </c>
    </row>
    <row r="15" spans="1:6" ht="16.5" customHeight="1">
      <c r="A15" s="174" t="s">
        <v>208</v>
      </c>
      <c r="B15" s="871" t="s">
        <v>209</v>
      </c>
      <c r="C15" s="871"/>
      <c r="D15" s="871"/>
      <c r="E15" s="871"/>
      <c r="F15" s="176"/>
    </row>
    <row r="16" spans="1:6" ht="26.25" customHeight="1">
      <c r="A16" s="174" t="s">
        <v>210</v>
      </c>
      <c r="B16" s="871" t="s">
        <v>211</v>
      </c>
      <c r="C16" s="871"/>
      <c r="D16" s="871"/>
      <c r="E16" s="871"/>
      <c r="F16" s="180"/>
    </row>
    <row r="17" spans="1:6" ht="25.5" customHeight="1">
      <c r="A17" s="174" t="s">
        <v>212</v>
      </c>
      <c r="B17" s="871" t="s">
        <v>213</v>
      </c>
      <c r="C17" s="871"/>
      <c r="D17" s="871"/>
      <c r="E17" s="871"/>
      <c r="F17" s="176" t="s">
        <v>214</v>
      </c>
    </row>
    <row r="18" spans="1:6" ht="21.75" customHeight="1">
      <c r="A18" s="174" t="s">
        <v>215</v>
      </c>
      <c r="B18" s="871" t="s">
        <v>216</v>
      </c>
      <c r="C18" s="871"/>
      <c r="D18" s="871"/>
      <c r="E18" s="871"/>
      <c r="F18" s="176"/>
    </row>
    <row r="19" spans="1:6" ht="23.25" customHeight="1">
      <c r="A19" s="181" t="s">
        <v>217</v>
      </c>
      <c r="B19" s="871" t="s">
        <v>218</v>
      </c>
      <c r="C19" s="871"/>
      <c r="D19" s="871"/>
      <c r="E19" s="871"/>
      <c r="F19" s="176" t="s">
        <v>214</v>
      </c>
    </row>
    <row r="20" spans="1:6" ht="15" customHeight="1">
      <c r="A20" s="182">
        <v>12</v>
      </c>
      <c r="B20" s="871" t="s">
        <v>219</v>
      </c>
      <c r="C20" s="871"/>
      <c r="D20" s="871"/>
      <c r="E20" s="871"/>
      <c r="F20" s="176"/>
    </row>
    <row r="21" spans="1:6" ht="32.25" customHeight="1">
      <c r="A21" s="183" t="s">
        <v>210</v>
      </c>
      <c r="B21" s="871" t="s">
        <v>220</v>
      </c>
      <c r="C21" s="871"/>
      <c r="D21" s="871"/>
      <c r="E21" s="871"/>
      <c r="F21" s="184" t="s">
        <v>222</v>
      </c>
    </row>
    <row r="22" spans="1:6" ht="23.25" customHeight="1">
      <c r="A22" s="174" t="s">
        <v>212</v>
      </c>
      <c r="B22" s="871" t="s">
        <v>221</v>
      </c>
      <c r="C22" s="871"/>
      <c r="D22" s="871"/>
      <c r="E22" s="871"/>
      <c r="F22" s="184" t="s">
        <v>222</v>
      </c>
    </row>
    <row r="23" spans="1:6" ht="32.25" customHeight="1">
      <c r="A23" s="174" t="s">
        <v>215</v>
      </c>
      <c r="B23" s="871" t="s">
        <v>223</v>
      </c>
      <c r="C23" s="871"/>
      <c r="D23" s="871"/>
      <c r="E23" s="871"/>
      <c r="F23" s="184" t="s">
        <v>222</v>
      </c>
    </row>
    <row r="24" spans="1:6" ht="24" customHeight="1">
      <c r="A24" s="174" t="s">
        <v>224</v>
      </c>
      <c r="B24" s="871" t="s">
        <v>225</v>
      </c>
      <c r="C24" s="871"/>
      <c r="D24" s="871"/>
      <c r="E24" s="871"/>
      <c r="F24" s="184" t="s">
        <v>226</v>
      </c>
    </row>
    <row r="25" spans="1:6">
      <c r="A25" s="182">
        <v>13</v>
      </c>
      <c r="B25" s="871" t="s">
        <v>227</v>
      </c>
      <c r="C25" s="871"/>
      <c r="D25" s="871"/>
      <c r="E25" s="871"/>
      <c r="F25" s="176"/>
    </row>
    <row r="26" spans="1:6" ht="21" customHeight="1">
      <c r="A26" s="174" t="s">
        <v>210</v>
      </c>
      <c r="B26" s="871" t="s">
        <v>228</v>
      </c>
      <c r="C26" s="871"/>
      <c r="D26" s="871"/>
      <c r="E26" s="871"/>
      <c r="F26" s="176" t="s">
        <v>229</v>
      </c>
    </row>
    <row r="27" spans="1:6" ht="54.75" customHeight="1">
      <c r="A27" s="181" t="s">
        <v>212</v>
      </c>
      <c r="B27" s="871" t="s">
        <v>230</v>
      </c>
      <c r="C27" s="871"/>
      <c r="D27" s="871"/>
      <c r="E27" s="871"/>
      <c r="F27" s="176" t="s">
        <v>231</v>
      </c>
    </row>
    <row r="28" spans="1:6">
      <c r="A28" s="182">
        <v>14</v>
      </c>
      <c r="B28" s="871" t="s">
        <v>232</v>
      </c>
      <c r="C28" s="871"/>
      <c r="D28" s="871"/>
      <c r="E28" s="871"/>
      <c r="F28" s="176"/>
    </row>
    <row r="29" spans="1:6" ht="36" customHeight="1">
      <c r="A29" s="174" t="s">
        <v>210</v>
      </c>
      <c r="B29" s="871" t="s">
        <v>233</v>
      </c>
      <c r="C29" s="871"/>
      <c r="D29" s="871"/>
      <c r="E29" s="871"/>
      <c r="F29" s="176" t="s">
        <v>222</v>
      </c>
    </row>
    <row r="30" spans="1:6" ht="24" customHeight="1">
      <c r="A30" s="174" t="s">
        <v>212</v>
      </c>
      <c r="B30" s="871" t="s">
        <v>234</v>
      </c>
      <c r="C30" s="871"/>
      <c r="D30" s="871"/>
      <c r="E30" s="871"/>
      <c r="F30" s="176" t="s">
        <v>235</v>
      </c>
    </row>
    <row r="31" spans="1:6" ht="33" customHeight="1">
      <c r="A31" s="174" t="s">
        <v>215</v>
      </c>
      <c r="B31" s="871" t="s">
        <v>236</v>
      </c>
      <c r="C31" s="871"/>
      <c r="D31" s="871"/>
      <c r="E31" s="871"/>
      <c r="F31" s="176" t="s">
        <v>222</v>
      </c>
    </row>
    <row r="32" spans="1:6" ht="21.75" customHeight="1">
      <c r="A32" s="174" t="s">
        <v>224</v>
      </c>
      <c r="B32" s="871" t="s">
        <v>237</v>
      </c>
      <c r="C32" s="871"/>
      <c r="D32" s="871"/>
      <c r="E32" s="871"/>
      <c r="F32" s="176" t="s">
        <v>222</v>
      </c>
    </row>
    <row r="33" spans="1:6" ht="25.5" customHeight="1">
      <c r="A33" s="174" t="s">
        <v>238</v>
      </c>
      <c r="B33" s="871" t="s">
        <v>239</v>
      </c>
      <c r="C33" s="871"/>
      <c r="D33" s="871"/>
      <c r="E33" s="871"/>
      <c r="F33" s="176" t="s">
        <v>222</v>
      </c>
    </row>
    <row r="34" spans="1:6" ht="24" customHeight="1">
      <c r="A34" s="174" t="s">
        <v>240</v>
      </c>
      <c r="B34" s="871" t="s">
        <v>241</v>
      </c>
      <c r="C34" s="871"/>
      <c r="D34" s="871"/>
      <c r="E34" s="871"/>
      <c r="F34" s="176" t="s">
        <v>222</v>
      </c>
    </row>
    <row r="35" spans="1:6">
      <c r="A35" s="182">
        <v>15</v>
      </c>
      <c r="B35" s="871" t="s">
        <v>242</v>
      </c>
      <c r="C35" s="871"/>
      <c r="D35" s="871"/>
      <c r="E35" s="871"/>
      <c r="F35" s="176"/>
    </row>
    <row r="36" spans="1:6" ht="45.75" customHeight="1">
      <c r="A36" s="182"/>
      <c r="B36" s="871" t="s">
        <v>243</v>
      </c>
      <c r="C36" s="871"/>
      <c r="D36" s="871"/>
      <c r="E36" s="871"/>
      <c r="F36" s="176"/>
    </row>
    <row r="37" spans="1:6">
      <c r="A37" s="182">
        <v>16</v>
      </c>
      <c r="B37" s="871" t="s">
        <v>244</v>
      </c>
      <c r="C37" s="871"/>
      <c r="D37" s="871"/>
      <c r="E37" s="871"/>
      <c r="F37" s="176"/>
    </row>
    <row r="38" spans="1:6" ht="28.5" customHeight="1">
      <c r="A38" s="182"/>
      <c r="B38" s="871" t="s">
        <v>245</v>
      </c>
      <c r="C38" s="871"/>
      <c r="D38" s="871"/>
      <c r="E38" s="871"/>
      <c r="F38" s="176"/>
    </row>
    <row r="39" spans="1:6" ht="24.75" customHeight="1">
      <c r="A39" s="174" t="s">
        <v>210</v>
      </c>
      <c r="B39" s="871" t="s">
        <v>246</v>
      </c>
      <c r="C39" s="871"/>
      <c r="D39" s="871"/>
      <c r="E39" s="871"/>
      <c r="F39" s="176" t="s">
        <v>222</v>
      </c>
    </row>
    <row r="40" spans="1:6" ht="16.5" customHeight="1">
      <c r="A40" s="174" t="s">
        <v>212</v>
      </c>
      <c r="B40" s="871" t="s">
        <v>247</v>
      </c>
      <c r="C40" s="871"/>
      <c r="D40" s="871"/>
      <c r="E40" s="871"/>
      <c r="F40" s="176" t="s">
        <v>222</v>
      </c>
    </row>
    <row r="41" spans="1:6" ht="16.5" customHeight="1">
      <c r="A41" s="174" t="s">
        <v>215</v>
      </c>
      <c r="B41" s="871" t="s">
        <v>248</v>
      </c>
      <c r="C41" s="871"/>
      <c r="D41" s="871"/>
      <c r="E41" s="871"/>
      <c r="F41" s="176" t="s">
        <v>222</v>
      </c>
    </row>
    <row r="42" spans="1:6" ht="16.5" customHeight="1">
      <c r="A42" s="174" t="s">
        <v>224</v>
      </c>
      <c r="B42" s="871" t="s">
        <v>249</v>
      </c>
      <c r="C42" s="871"/>
      <c r="D42" s="871"/>
      <c r="E42" s="871"/>
      <c r="F42" s="176" t="s">
        <v>222</v>
      </c>
    </row>
    <row r="43" spans="1:6" ht="25.5">
      <c r="A43" s="174" t="s">
        <v>238</v>
      </c>
      <c r="B43" s="871" t="s">
        <v>250</v>
      </c>
      <c r="C43" s="871"/>
      <c r="D43" s="871"/>
      <c r="E43" s="871"/>
      <c r="F43" s="176" t="s">
        <v>222</v>
      </c>
    </row>
    <row r="44" spans="1:6" ht="25.5" customHeight="1">
      <c r="A44" s="174" t="s">
        <v>251</v>
      </c>
      <c r="B44" s="871" t="s">
        <v>252</v>
      </c>
      <c r="C44" s="871"/>
      <c r="D44" s="871"/>
      <c r="E44" s="871"/>
      <c r="F44" s="176" t="s">
        <v>253</v>
      </c>
    </row>
    <row r="45" spans="1:6" ht="32.25" customHeight="1">
      <c r="A45" s="174" t="s">
        <v>254</v>
      </c>
      <c r="B45" s="871" t="s">
        <v>255</v>
      </c>
      <c r="C45" s="871"/>
      <c r="D45" s="871"/>
      <c r="E45" s="871"/>
      <c r="F45" s="176" t="s">
        <v>256</v>
      </c>
    </row>
    <row r="46" spans="1:6" ht="24.75" customHeight="1">
      <c r="A46" s="174" t="s">
        <v>257</v>
      </c>
      <c r="B46" s="871" t="s">
        <v>258</v>
      </c>
      <c r="C46" s="871"/>
      <c r="D46" s="871"/>
      <c r="E46" s="871"/>
      <c r="F46" s="176" t="s">
        <v>222</v>
      </c>
    </row>
    <row r="47" spans="1:6" ht="32.25" customHeight="1">
      <c r="A47" s="174" t="s">
        <v>259</v>
      </c>
      <c r="B47" s="871" t="s">
        <v>260</v>
      </c>
      <c r="C47" s="871"/>
      <c r="D47" s="871"/>
      <c r="E47" s="871"/>
      <c r="F47" s="176" t="s">
        <v>222</v>
      </c>
    </row>
    <row r="48" spans="1:6" ht="34.5" customHeight="1">
      <c r="A48" s="174" t="s">
        <v>261</v>
      </c>
      <c r="B48" s="871" t="s">
        <v>262</v>
      </c>
      <c r="C48" s="871"/>
      <c r="D48" s="871"/>
      <c r="E48" s="871"/>
      <c r="F48" s="176" t="s">
        <v>214</v>
      </c>
    </row>
    <row r="49" spans="1:6" ht="33" customHeight="1">
      <c r="A49" s="174" t="s">
        <v>263</v>
      </c>
      <c r="B49" s="871" t="s">
        <v>264</v>
      </c>
      <c r="C49" s="871"/>
      <c r="D49" s="871"/>
      <c r="E49" s="871"/>
      <c r="F49" s="176" t="s">
        <v>214</v>
      </c>
    </row>
    <row r="50" spans="1:6" ht="38.25">
      <c r="A50" s="174" t="s">
        <v>265</v>
      </c>
      <c r="B50" s="871" t="s">
        <v>266</v>
      </c>
      <c r="C50" s="871"/>
      <c r="D50" s="871"/>
      <c r="E50" s="871"/>
      <c r="F50" s="176" t="s">
        <v>267</v>
      </c>
    </row>
    <row r="51" spans="1:6" ht="32.25" customHeight="1">
      <c r="A51" s="181" t="s">
        <v>268</v>
      </c>
      <c r="B51" s="871" t="s">
        <v>269</v>
      </c>
      <c r="C51" s="871"/>
      <c r="D51" s="871"/>
      <c r="E51" s="871"/>
      <c r="F51" s="185" t="s">
        <v>270</v>
      </c>
    </row>
    <row r="52" spans="1:6" ht="12" customHeight="1">
      <c r="A52" s="181"/>
      <c r="B52" s="186"/>
      <c r="C52" s="175"/>
      <c r="D52" s="175"/>
      <c r="E52" s="175"/>
      <c r="F52" s="187"/>
    </row>
    <row r="53" spans="1:6" ht="22.5" customHeight="1">
      <c r="A53" s="181"/>
      <c r="B53" s="186"/>
      <c r="C53" s="175"/>
      <c r="D53" s="175"/>
      <c r="E53" s="175"/>
      <c r="F53" s="187"/>
    </row>
    <row r="54" spans="1:6" ht="18" customHeight="1">
      <c r="A54" s="174"/>
      <c r="B54" s="882" t="s">
        <v>271</v>
      </c>
      <c r="C54" s="882"/>
      <c r="D54" s="882"/>
      <c r="E54" s="882"/>
      <c r="F54" s="882"/>
    </row>
    <row r="55" spans="1:6" ht="15" customHeight="1">
      <c r="A55" s="174" t="s">
        <v>272</v>
      </c>
      <c r="B55" s="871" t="s">
        <v>273</v>
      </c>
      <c r="C55" s="871"/>
      <c r="D55" s="871"/>
      <c r="E55" s="871"/>
      <c r="F55" s="176"/>
    </row>
    <row r="56" spans="1:6" ht="23.25" customHeight="1">
      <c r="A56" s="174" t="s">
        <v>274</v>
      </c>
      <c r="B56" s="871" t="s">
        <v>275</v>
      </c>
      <c r="C56" s="871"/>
      <c r="D56" s="871"/>
      <c r="E56" s="871"/>
      <c r="F56" s="176"/>
    </row>
    <row r="57" spans="1:6" ht="31.5" customHeight="1">
      <c r="A57" s="174" t="s">
        <v>276</v>
      </c>
      <c r="B57" s="871" t="s">
        <v>277</v>
      </c>
      <c r="C57" s="871"/>
      <c r="D57" s="871"/>
      <c r="E57" s="871"/>
      <c r="F57" s="176"/>
    </row>
    <row r="58" spans="1:6" ht="24.75" customHeight="1">
      <c r="A58" s="174" t="s">
        <v>278</v>
      </c>
      <c r="B58" s="871" t="s">
        <v>279</v>
      </c>
      <c r="C58" s="871"/>
      <c r="D58" s="871"/>
      <c r="E58" s="871"/>
      <c r="F58" s="176"/>
    </row>
  </sheetData>
  <mergeCells count="56">
    <mergeCell ref="B57:E57"/>
    <mergeCell ref="B58:E58"/>
    <mergeCell ref="B49:E49"/>
    <mergeCell ref="B50:E50"/>
    <mergeCell ref="B51:E51"/>
    <mergeCell ref="B54:F54"/>
    <mergeCell ref="B55:E55"/>
    <mergeCell ref="B56:E56"/>
    <mergeCell ref="B48:E48"/>
    <mergeCell ref="B37:E37"/>
    <mergeCell ref="B38:E38"/>
    <mergeCell ref="B39:E39"/>
    <mergeCell ref="B40:E40"/>
    <mergeCell ref="B41:E41"/>
    <mergeCell ref="B42:E42"/>
    <mergeCell ref="B43:E43"/>
    <mergeCell ref="B44:E44"/>
    <mergeCell ref="B45:E45"/>
    <mergeCell ref="B46:E46"/>
    <mergeCell ref="B47:E47"/>
    <mergeCell ref="B36:E36"/>
    <mergeCell ref="B25:E25"/>
    <mergeCell ref="B26:E26"/>
    <mergeCell ref="B27:E27"/>
    <mergeCell ref="B28:E28"/>
    <mergeCell ref="B29:E29"/>
    <mergeCell ref="B30:E30"/>
    <mergeCell ref="B31:E31"/>
    <mergeCell ref="B32:E32"/>
    <mergeCell ref="B33:E33"/>
    <mergeCell ref="B34:E34"/>
    <mergeCell ref="B35:E35"/>
    <mergeCell ref="B24:E24"/>
    <mergeCell ref="B13:E13"/>
    <mergeCell ref="B14:E14"/>
    <mergeCell ref="B15:E15"/>
    <mergeCell ref="B16:E16"/>
    <mergeCell ref="B17:E17"/>
    <mergeCell ref="B18:E18"/>
    <mergeCell ref="B19:E19"/>
    <mergeCell ref="B20:E20"/>
    <mergeCell ref="B21:E21"/>
    <mergeCell ref="B22:E22"/>
    <mergeCell ref="B23:E23"/>
    <mergeCell ref="B12:E12"/>
    <mergeCell ref="A1:F1"/>
    <mergeCell ref="A2:F2"/>
    <mergeCell ref="A3:F3"/>
    <mergeCell ref="B4:D4"/>
    <mergeCell ref="C5:F5"/>
    <mergeCell ref="B6:E6"/>
    <mergeCell ref="B7:E7"/>
    <mergeCell ref="B8:E8"/>
    <mergeCell ref="B9:E9"/>
    <mergeCell ref="B10:E10"/>
    <mergeCell ref="B11:E11"/>
  </mergeCells>
  <pageMargins left="0.70866141732283472" right="0.23622047244094491" top="0.51181102362204722" bottom="0.23622047244094491" header="0.51181102362204722" footer="0.51181102362204722"/>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44"/>
  <sheetViews>
    <sheetView view="pageBreakPreview" zoomScale="90" zoomScaleSheetLayoutView="90" workbookViewId="0">
      <selection activeCell="D11" sqref="D11"/>
    </sheetView>
  </sheetViews>
  <sheetFormatPr defaultColWidth="9.140625" defaultRowHeight="15"/>
  <cols>
    <col min="1" max="1" width="9.140625" style="168"/>
    <col min="2" max="2" width="37.85546875" style="168" customWidth="1"/>
    <col min="3" max="3" width="4.7109375" style="168" customWidth="1"/>
    <col min="4" max="4" width="17.140625" style="168" customWidth="1"/>
    <col min="5" max="5" width="6.140625" style="168" customWidth="1"/>
    <col min="6" max="6" width="14.140625" style="168" customWidth="1"/>
    <col min="7" max="7" width="5.85546875" style="168" customWidth="1"/>
    <col min="8" max="8" width="16.28515625" style="168" customWidth="1"/>
    <col min="9" max="16384" width="9.140625" style="120"/>
  </cols>
  <sheetData>
    <row r="1" spans="1:8" ht="23.25" thickBot="1">
      <c r="A1" s="1128" t="s">
        <v>168</v>
      </c>
      <c r="B1" s="1129"/>
      <c r="C1" s="1130"/>
      <c r="D1" s="1130"/>
      <c r="E1" s="1130"/>
      <c r="F1" s="1130"/>
      <c r="G1" s="1130"/>
      <c r="H1" s="1131"/>
    </row>
    <row r="2" spans="1:8" ht="14.25">
      <c r="A2" s="121"/>
      <c r="B2" s="122"/>
      <c r="C2" s="123"/>
      <c r="D2" s="124"/>
      <c r="E2" s="124"/>
      <c r="F2" s="1132" t="s">
        <v>169</v>
      </c>
      <c r="G2" s="1132"/>
      <c r="H2" s="607">
        <f>Abstract!G332</f>
        <v>20143238</v>
      </c>
    </row>
    <row r="3" spans="1:8" ht="21.75" customHeight="1">
      <c r="A3" s="125"/>
      <c r="B3" s="1133" t="s">
        <v>821</v>
      </c>
      <c r="C3" s="1134"/>
      <c r="D3" s="1135"/>
      <c r="E3" s="127"/>
      <c r="F3" s="128"/>
      <c r="G3" s="128"/>
      <c r="H3" s="608">
        <f>-Abstract!H332</f>
        <v>-18091469</v>
      </c>
    </row>
    <row r="4" spans="1:8">
      <c r="A4" s="125"/>
      <c r="B4" s="122" t="s">
        <v>170</v>
      </c>
      <c r="C4" s="126"/>
      <c r="D4" s="127"/>
      <c r="E4" s="127"/>
      <c r="F4" s="128"/>
      <c r="G4" s="128"/>
      <c r="H4" s="609">
        <f>SUM(H2:H3)</f>
        <v>2051769</v>
      </c>
    </row>
    <row r="5" spans="1:8">
      <c r="A5" s="125"/>
      <c r="B5" s="126" t="s">
        <v>414</v>
      </c>
      <c r="C5" s="126"/>
      <c r="D5" s="127"/>
      <c r="E5" s="127"/>
      <c r="F5" s="128"/>
      <c r="G5" s="128"/>
      <c r="H5" s="608">
        <f>Abstract!G375</f>
        <v>-151623</v>
      </c>
    </row>
    <row r="6" spans="1:8">
      <c r="A6" s="125"/>
      <c r="B6" s="127"/>
      <c r="C6" s="127"/>
      <c r="D6" s="127"/>
      <c r="E6" s="127"/>
      <c r="F6" s="128"/>
      <c r="G6" s="128"/>
      <c r="H6" s="609">
        <f>SUM(H4:H5)</f>
        <v>1900146</v>
      </c>
    </row>
    <row r="7" spans="1:8">
      <c r="A7" s="125"/>
      <c r="B7" s="127"/>
      <c r="C7" s="127"/>
      <c r="D7" s="127"/>
      <c r="E7" s="127"/>
      <c r="F7" s="128"/>
      <c r="G7" s="128"/>
      <c r="H7" s="609"/>
    </row>
    <row r="8" spans="1:8" ht="23.25" customHeight="1">
      <c r="A8" s="131">
        <v>1</v>
      </c>
      <c r="B8" s="132" t="s">
        <v>171</v>
      </c>
      <c r="C8" s="133"/>
      <c r="D8" s="134">
        <f>ROUND(B9*5%,0)</f>
        <v>1007162</v>
      </c>
      <c r="E8" s="135"/>
      <c r="F8" s="136"/>
      <c r="G8" s="135"/>
      <c r="H8" s="129"/>
    </row>
    <row r="9" spans="1:8">
      <c r="A9" s="131"/>
      <c r="B9" s="137">
        <f>H2</f>
        <v>20143238</v>
      </c>
      <c r="C9" s="133"/>
      <c r="D9" s="134"/>
      <c r="E9" s="135"/>
      <c r="F9" s="136"/>
      <c r="G9" s="135"/>
      <c r="H9" s="129"/>
    </row>
    <row r="10" spans="1:8" ht="22.5" customHeight="1">
      <c r="A10" s="131"/>
      <c r="B10" s="138" t="s">
        <v>173</v>
      </c>
      <c r="C10" s="133"/>
      <c r="D10" s="134">
        <v>-1018655</v>
      </c>
      <c r="E10" s="135"/>
      <c r="F10" s="136"/>
      <c r="G10" s="135"/>
      <c r="H10" s="129"/>
    </row>
    <row r="11" spans="1:8" ht="18" customHeight="1">
      <c r="A11" s="131"/>
      <c r="B11" s="139" t="s">
        <v>174</v>
      </c>
      <c r="C11" s="133"/>
      <c r="D11" s="140">
        <f>SUM(D8:D10)</f>
        <v>-11493</v>
      </c>
      <c r="E11" s="135"/>
      <c r="F11" s="141">
        <v>0</v>
      </c>
      <c r="G11" s="135"/>
      <c r="H11" s="142"/>
    </row>
    <row r="12" spans="1:8" ht="11.25" customHeight="1">
      <c r="A12" s="131"/>
      <c r="B12" s="139"/>
      <c r="C12" s="133"/>
      <c r="D12" s="140"/>
      <c r="E12" s="135"/>
      <c r="F12" s="141"/>
      <c r="G12" s="135"/>
      <c r="H12" s="142"/>
    </row>
    <row r="13" spans="1:8">
      <c r="A13" s="131">
        <v>2</v>
      </c>
      <c r="B13" s="138" t="s">
        <v>175</v>
      </c>
      <c r="C13" s="133"/>
      <c r="D13" s="134">
        <f>ROUND(2%*H2,0)</f>
        <v>402865</v>
      </c>
      <c r="E13" s="135"/>
      <c r="F13" s="135"/>
      <c r="G13" s="135"/>
      <c r="H13" s="142"/>
    </row>
    <row r="14" spans="1:8">
      <c r="A14" s="131"/>
      <c r="B14" s="138" t="s">
        <v>176</v>
      </c>
      <c r="C14" s="133"/>
      <c r="D14" s="134">
        <v>-361829</v>
      </c>
      <c r="E14" s="135"/>
      <c r="F14" s="135"/>
      <c r="G14" s="135"/>
      <c r="H14" s="142"/>
    </row>
    <row r="15" spans="1:8">
      <c r="A15" s="131"/>
      <c r="B15" s="139" t="s">
        <v>174</v>
      </c>
      <c r="C15" s="133"/>
      <c r="D15" s="143">
        <f>SUM(D13:D14)</f>
        <v>41036</v>
      </c>
      <c r="E15" s="135"/>
      <c r="F15" s="141">
        <f>D15</f>
        <v>41036</v>
      </c>
      <c r="G15" s="135"/>
      <c r="H15" s="142"/>
    </row>
    <row r="16" spans="1:8">
      <c r="A16" s="131"/>
      <c r="B16" s="139"/>
      <c r="C16" s="133"/>
      <c r="D16" s="143"/>
      <c r="E16" s="135"/>
      <c r="F16" s="141"/>
      <c r="G16" s="135"/>
      <c r="H16" s="142"/>
    </row>
    <row r="17" spans="1:8">
      <c r="A17" s="131">
        <v>3</v>
      </c>
      <c r="B17" s="138" t="s">
        <v>177</v>
      </c>
      <c r="C17" s="133"/>
      <c r="D17" s="134">
        <f>ROUND(2%*D15,0)</f>
        <v>821</v>
      </c>
      <c r="E17" s="135"/>
      <c r="F17" s="141">
        <f>D17</f>
        <v>821</v>
      </c>
      <c r="G17" s="135"/>
      <c r="H17" s="142"/>
    </row>
    <row r="18" spans="1:8" ht="37.5" customHeight="1">
      <c r="A18" s="131"/>
      <c r="B18" s="138" t="s">
        <v>178</v>
      </c>
      <c r="C18" s="133"/>
      <c r="D18" s="134">
        <f>ROUND(1%*D15,0)</f>
        <v>410</v>
      </c>
      <c r="E18" s="135"/>
      <c r="F18" s="141">
        <f>D18</f>
        <v>410</v>
      </c>
      <c r="G18" s="135"/>
      <c r="H18" s="142"/>
    </row>
    <row r="19" spans="1:8" ht="30" customHeight="1">
      <c r="A19" s="131">
        <v>4</v>
      </c>
      <c r="B19" s="138" t="s">
        <v>183</v>
      </c>
      <c r="C19" s="133"/>
      <c r="D19" s="134">
        <f>ROUND(2%*H2,0)</f>
        <v>402865</v>
      </c>
      <c r="E19" s="135"/>
      <c r="F19" s="135"/>
      <c r="G19" s="135"/>
      <c r="H19" s="142"/>
    </row>
    <row r="20" spans="1:8">
      <c r="A20" s="131"/>
      <c r="B20" s="138" t="s">
        <v>176</v>
      </c>
      <c r="C20" s="133"/>
      <c r="D20" s="134">
        <v>-361829</v>
      </c>
      <c r="E20" s="135"/>
      <c r="F20" s="135"/>
      <c r="G20" s="135"/>
      <c r="H20" s="142"/>
    </row>
    <row r="21" spans="1:8" ht="25.5" customHeight="1">
      <c r="A21" s="131"/>
      <c r="B21" s="139" t="s">
        <v>174</v>
      </c>
      <c r="C21" s="133"/>
      <c r="D21" s="143">
        <f>SUM(D19:D20)</f>
        <v>41036</v>
      </c>
      <c r="E21" s="135"/>
      <c r="F21" s="141">
        <f>D21</f>
        <v>41036</v>
      </c>
      <c r="G21" s="135"/>
      <c r="H21" s="142"/>
    </row>
    <row r="22" spans="1:8" ht="41.25" customHeight="1">
      <c r="A22" s="131">
        <v>5</v>
      </c>
      <c r="B22" s="138" t="s">
        <v>179</v>
      </c>
      <c r="C22" s="133"/>
      <c r="D22" s="134">
        <f>ROUND(1%*H4,0)</f>
        <v>20518</v>
      </c>
      <c r="E22" s="135"/>
      <c r="F22" s="141">
        <f>D22</f>
        <v>20518</v>
      </c>
      <c r="G22" s="135"/>
      <c r="H22" s="142"/>
    </row>
    <row r="23" spans="1:8" ht="41.25" customHeight="1">
      <c r="A23" s="131">
        <v>6</v>
      </c>
      <c r="B23" s="138" t="s">
        <v>433</v>
      </c>
      <c r="C23" s="133"/>
      <c r="D23" s="134">
        <v>1629312</v>
      </c>
      <c r="E23" s="135"/>
      <c r="F23" s="136"/>
      <c r="G23" s="135"/>
      <c r="H23" s="142"/>
    </row>
    <row r="24" spans="1:8" ht="32.25" customHeight="1">
      <c r="A24" s="131"/>
      <c r="B24" s="169" t="s">
        <v>413</v>
      </c>
      <c r="C24" s="133"/>
      <c r="D24" s="134">
        <v>-1629312</v>
      </c>
      <c r="E24" s="135"/>
      <c r="F24" s="136"/>
      <c r="G24" s="135"/>
      <c r="H24" s="142"/>
    </row>
    <row r="25" spans="1:8" ht="32.25" customHeight="1">
      <c r="A25" s="131"/>
      <c r="B25" s="37" t="s">
        <v>109</v>
      </c>
      <c r="C25" s="133"/>
      <c r="D25" s="134">
        <f>SUM(D23:D24)</f>
        <v>0</v>
      </c>
      <c r="E25" s="135"/>
      <c r="F25" s="136">
        <f>D25</f>
        <v>0</v>
      </c>
      <c r="G25" s="135"/>
      <c r="H25" s="142"/>
    </row>
    <row r="26" spans="1:8" ht="23.25" customHeight="1">
      <c r="A26" s="131">
        <v>7</v>
      </c>
      <c r="B26" s="37" t="s">
        <v>436</v>
      </c>
      <c r="C26" s="133"/>
      <c r="D26" s="136">
        <v>200000</v>
      </c>
      <c r="E26" s="135"/>
      <c r="G26" s="135"/>
      <c r="H26" s="142"/>
    </row>
    <row r="27" spans="1:8" ht="26.25" customHeight="1">
      <c r="A27" s="125"/>
      <c r="B27" s="138" t="s">
        <v>173</v>
      </c>
      <c r="C27" s="133" t="s">
        <v>172</v>
      </c>
      <c r="D27" s="143">
        <v>-200000</v>
      </c>
      <c r="E27" s="135"/>
      <c r="F27" s="141"/>
      <c r="G27" s="135"/>
      <c r="H27" s="142"/>
    </row>
    <row r="28" spans="1:8" ht="26.25" customHeight="1">
      <c r="A28" s="125"/>
      <c r="B28" s="37" t="s">
        <v>109</v>
      </c>
      <c r="C28" s="133"/>
      <c r="D28" s="143">
        <f>SUM(D26:D27)</f>
        <v>0</v>
      </c>
      <c r="E28" s="135"/>
      <c r="F28" s="143">
        <v>0</v>
      </c>
      <c r="G28" s="135"/>
      <c r="H28" s="142"/>
    </row>
    <row r="29" spans="1:8">
      <c r="A29" s="125"/>
      <c r="B29" s="144" t="s">
        <v>110</v>
      </c>
      <c r="C29" s="135"/>
      <c r="D29" s="136"/>
      <c r="E29" s="135"/>
      <c r="F29" s="143">
        <f>SUM(F11:F28)</f>
        <v>103821</v>
      </c>
      <c r="G29" s="135"/>
      <c r="H29" s="130"/>
    </row>
    <row r="30" spans="1:8">
      <c r="A30" s="125"/>
      <c r="B30" s="145"/>
      <c r="C30" s="135"/>
      <c r="D30" s="136"/>
      <c r="E30" s="135"/>
      <c r="F30" s="136"/>
      <c r="G30" s="146"/>
      <c r="H30" s="142"/>
    </row>
    <row r="31" spans="1:8" ht="15.75" thickBot="1">
      <c r="A31" s="147"/>
      <c r="B31" s="148" t="s">
        <v>180</v>
      </c>
      <c r="C31" s="135"/>
      <c r="D31" s="610">
        <f>H6</f>
        <v>1900146</v>
      </c>
      <c r="E31" s="122"/>
      <c r="F31" s="148">
        <f>-F29</f>
        <v>-103821</v>
      </c>
      <c r="G31" s="133" t="s">
        <v>172</v>
      </c>
      <c r="H31" s="606">
        <f>SUM(D31:F31)</f>
        <v>1796325</v>
      </c>
    </row>
    <row r="32" spans="1:8">
      <c r="A32" s="149"/>
      <c r="B32" s="150"/>
      <c r="C32" s="150"/>
      <c r="D32" s="151"/>
      <c r="E32" s="151"/>
      <c r="F32" s="151"/>
      <c r="G32" s="152"/>
      <c r="H32" s="153"/>
    </row>
    <row r="33" spans="1:8">
      <c r="A33" s="154"/>
      <c r="B33" s="155" t="s">
        <v>111</v>
      </c>
      <c r="C33" s="155"/>
      <c r="D33" s="156"/>
      <c r="E33" s="157"/>
      <c r="F33" s="158"/>
      <c r="G33" s="158"/>
      <c r="H33" s="158"/>
    </row>
    <row r="34" spans="1:8">
      <c r="A34" s="154" t="s">
        <v>112</v>
      </c>
      <c r="B34" s="159" t="s">
        <v>113</v>
      </c>
      <c r="C34" s="159"/>
      <c r="D34" s="159"/>
      <c r="E34" s="159"/>
      <c r="F34" s="158"/>
      <c r="G34" s="158"/>
      <c r="H34" s="158"/>
    </row>
    <row r="35" spans="1:8">
      <c r="A35" s="154" t="s">
        <v>114</v>
      </c>
      <c r="B35" s="159" t="s">
        <v>115</v>
      </c>
      <c r="C35" s="159"/>
      <c r="D35" s="159"/>
      <c r="E35" s="159"/>
      <c r="F35" s="158"/>
      <c r="G35" s="158"/>
      <c r="H35" s="158"/>
    </row>
    <row r="36" spans="1:8">
      <c r="A36" s="154" t="s">
        <v>116</v>
      </c>
      <c r="B36" s="159" t="s">
        <v>117</v>
      </c>
      <c r="C36" s="159"/>
      <c r="D36" s="159"/>
      <c r="E36" s="159"/>
      <c r="F36" s="158"/>
      <c r="G36" s="158"/>
      <c r="H36" s="158"/>
    </row>
    <row r="37" spans="1:8">
      <c r="A37" s="160" t="s">
        <v>118</v>
      </c>
      <c r="B37" s="159" t="s">
        <v>120</v>
      </c>
      <c r="C37" s="159"/>
      <c r="D37" s="159"/>
      <c r="E37" s="159"/>
      <c r="F37" s="158"/>
      <c r="G37" s="158"/>
      <c r="H37" s="158"/>
    </row>
    <row r="38" spans="1:8">
      <c r="A38" s="160" t="s">
        <v>119</v>
      </c>
      <c r="B38" s="159" t="s">
        <v>181</v>
      </c>
      <c r="C38" s="159"/>
      <c r="D38" s="159"/>
      <c r="E38" s="159"/>
      <c r="F38" s="158"/>
      <c r="G38" s="158"/>
      <c r="H38" s="158"/>
    </row>
    <row r="39" spans="1:8">
      <c r="A39" s="160" t="s">
        <v>121</v>
      </c>
      <c r="B39" s="159" t="s">
        <v>182</v>
      </c>
      <c r="C39" s="161"/>
      <c r="D39" s="159"/>
      <c r="E39" s="159"/>
      <c r="F39" s="158"/>
      <c r="G39" s="158"/>
      <c r="H39" s="158"/>
    </row>
    <row r="40" spans="1:8">
      <c r="A40" s="160"/>
      <c r="B40" s="158"/>
      <c r="C40" s="162"/>
      <c r="D40" s="158"/>
      <c r="E40" s="157"/>
      <c r="F40" s="158"/>
      <c r="G40" s="158"/>
      <c r="H40" s="158"/>
    </row>
    <row r="41" spans="1:8">
      <c r="A41" s="160"/>
      <c r="B41" s="158"/>
      <c r="C41" s="162"/>
      <c r="D41" s="158"/>
      <c r="E41" s="157"/>
      <c r="F41" s="158"/>
      <c r="G41" s="158"/>
      <c r="H41" s="158"/>
    </row>
    <row r="42" spans="1:8">
      <c r="A42" s="160"/>
      <c r="B42" s="158"/>
      <c r="C42" s="162"/>
      <c r="D42" s="158"/>
      <c r="E42" s="157"/>
      <c r="F42" s="158"/>
      <c r="G42" s="158"/>
      <c r="H42" s="158"/>
    </row>
    <row r="43" spans="1:8">
      <c r="A43" s="160"/>
      <c r="B43" s="158"/>
      <c r="C43" s="162"/>
      <c r="D43" s="158"/>
      <c r="E43" s="157"/>
      <c r="F43" s="158"/>
      <c r="G43" s="158"/>
      <c r="H43" s="158"/>
    </row>
    <row r="44" spans="1:8" s="167" customFormat="1">
      <c r="A44" s="163"/>
      <c r="B44" s="164"/>
      <c r="C44" s="165"/>
      <c r="D44" s="165"/>
      <c r="E44" s="166"/>
      <c r="F44" s="166"/>
      <c r="G44" s="166"/>
      <c r="H44" s="163"/>
    </row>
  </sheetData>
  <mergeCells count="3">
    <mergeCell ref="A1:H1"/>
    <mergeCell ref="F2:G2"/>
    <mergeCell ref="B3:D3"/>
  </mergeCells>
  <pageMargins left="0.70866141732283472" right="0.70866141732283472" top="0.94488188976377963" bottom="0.74803149606299213" header="0.31496062992125984" footer="0.31496062992125984"/>
  <pageSetup scale="80" firstPageNumber="62" orientation="portrait" useFirstPageNumber="1" horizontalDpi="300" verticalDpi="300" r:id="rId1"/>
  <headerFooter>
    <oddHeader>&amp;RPage - &amp;P</oddHeader>
    <oddFooter>&amp;LContractor&amp;CJ.E.&amp;RAssistant Engg.</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37"/>
  <sheetViews>
    <sheetView view="pageBreakPreview" topLeftCell="A22" zoomScaleSheetLayoutView="100" workbookViewId="0">
      <selection activeCell="J36" sqref="J36"/>
    </sheetView>
  </sheetViews>
  <sheetFormatPr defaultRowHeight="13.5"/>
  <cols>
    <col min="1" max="1" width="4.140625" style="313" customWidth="1"/>
    <col min="2" max="2" width="22.7109375" style="313" customWidth="1"/>
    <col min="3" max="3" width="16.5703125" style="313" customWidth="1"/>
    <col min="4" max="4" width="9.140625" style="313"/>
    <col min="5" max="5" width="14" style="313" customWidth="1"/>
    <col min="6" max="6" width="12.5703125" style="313" customWidth="1"/>
    <col min="7" max="8" width="9.140625" style="313"/>
    <col min="9" max="9" width="9.140625" style="298"/>
    <col min="10" max="10" width="10.42578125" style="298" bestFit="1" customWidth="1"/>
    <col min="11" max="256" width="9.140625" style="298"/>
    <col min="257" max="257" width="4.140625" style="298" customWidth="1"/>
    <col min="258" max="258" width="30.85546875" style="298" customWidth="1"/>
    <col min="259" max="260" width="9.140625" style="298"/>
    <col min="261" max="261" width="9.42578125" style="298" bestFit="1" customWidth="1"/>
    <col min="262" max="512" width="9.140625" style="298"/>
    <col min="513" max="513" width="4.140625" style="298" customWidth="1"/>
    <col min="514" max="514" width="30.85546875" style="298" customWidth="1"/>
    <col min="515" max="516" width="9.140625" style="298"/>
    <col min="517" max="517" width="9.42578125" style="298" bestFit="1" customWidth="1"/>
    <col min="518" max="768" width="9.140625" style="298"/>
    <col min="769" max="769" width="4.140625" style="298" customWidth="1"/>
    <col min="770" max="770" width="30.85546875" style="298" customWidth="1"/>
    <col min="771" max="772" width="9.140625" style="298"/>
    <col min="773" max="773" width="9.42578125" style="298" bestFit="1" customWidth="1"/>
    <col min="774" max="1024" width="9.140625" style="298"/>
    <col min="1025" max="1025" width="4.140625" style="298" customWidth="1"/>
    <col min="1026" max="1026" width="30.85546875" style="298" customWidth="1"/>
    <col min="1027" max="1028" width="9.140625" style="298"/>
    <col min="1029" max="1029" width="9.42578125" style="298" bestFit="1" customWidth="1"/>
    <col min="1030" max="1280" width="9.140625" style="298"/>
    <col min="1281" max="1281" width="4.140625" style="298" customWidth="1"/>
    <col min="1282" max="1282" width="30.85546875" style="298" customWidth="1"/>
    <col min="1283" max="1284" width="9.140625" style="298"/>
    <col min="1285" max="1285" width="9.42578125" style="298" bestFit="1" customWidth="1"/>
    <col min="1286" max="1536" width="9.140625" style="298"/>
    <col min="1537" max="1537" width="4.140625" style="298" customWidth="1"/>
    <col min="1538" max="1538" width="30.85546875" style="298" customWidth="1"/>
    <col min="1539" max="1540" width="9.140625" style="298"/>
    <col min="1541" max="1541" width="9.42578125" style="298" bestFit="1" customWidth="1"/>
    <col min="1542" max="1792" width="9.140625" style="298"/>
    <col min="1793" max="1793" width="4.140625" style="298" customWidth="1"/>
    <col min="1794" max="1794" width="30.85546875" style="298" customWidth="1"/>
    <col min="1795" max="1796" width="9.140625" style="298"/>
    <col min="1797" max="1797" width="9.42578125" style="298" bestFit="1" customWidth="1"/>
    <col min="1798" max="2048" width="9.140625" style="298"/>
    <col min="2049" max="2049" width="4.140625" style="298" customWidth="1"/>
    <col min="2050" max="2050" width="30.85546875" style="298" customWidth="1"/>
    <col min="2051" max="2052" width="9.140625" style="298"/>
    <col min="2053" max="2053" width="9.42578125" style="298" bestFit="1" customWidth="1"/>
    <col min="2054" max="2304" width="9.140625" style="298"/>
    <col min="2305" max="2305" width="4.140625" style="298" customWidth="1"/>
    <col min="2306" max="2306" width="30.85546875" style="298" customWidth="1"/>
    <col min="2307" max="2308" width="9.140625" style="298"/>
    <col min="2309" max="2309" width="9.42578125" style="298" bestFit="1" customWidth="1"/>
    <col min="2310" max="2560" width="9.140625" style="298"/>
    <col min="2561" max="2561" width="4.140625" style="298" customWidth="1"/>
    <col min="2562" max="2562" width="30.85546875" style="298" customWidth="1"/>
    <col min="2563" max="2564" width="9.140625" style="298"/>
    <col min="2565" max="2565" width="9.42578125" style="298" bestFit="1" customWidth="1"/>
    <col min="2566" max="2816" width="9.140625" style="298"/>
    <col min="2817" max="2817" width="4.140625" style="298" customWidth="1"/>
    <col min="2818" max="2818" width="30.85546875" style="298" customWidth="1"/>
    <col min="2819" max="2820" width="9.140625" style="298"/>
    <col min="2821" max="2821" width="9.42578125" style="298" bestFit="1" customWidth="1"/>
    <col min="2822" max="3072" width="9.140625" style="298"/>
    <col min="3073" max="3073" width="4.140625" style="298" customWidth="1"/>
    <col min="3074" max="3074" width="30.85546875" style="298" customWidth="1"/>
    <col min="3075" max="3076" width="9.140625" style="298"/>
    <col min="3077" max="3077" width="9.42578125" style="298" bestFit="1" customWidth="1"/>
    <col min="3078" max="3328" width="9.140625" style="298"/>
    <col min="3329" max="3329" width="4.140625" style="298" customWidth="1"/>
    <col min="3330" max="3330" width="30.85546875" style="298" customWidth="1"/>
    <col min="3331" max="3332" width="9.140625" style="298"/>
    <col min="3333" max="3333" width="9.42578125" style="298" bestFit="1" customWidth="1"/>
    <col min="3334" max="3584" width="9.140625" style="298"/>
    <col min="3585" max="3585" width="4.140625" style="298" customWidth="1"/>
    <col min="3586" max="3586" width="30.85546875" style="298" customWidth="1"/>
    <col min="3587" max="3588" width="9.140625" style="298"/>
    <col min="3589" max="3589" width="9.42578125" style="298" bestFit="1" customWidth="1"/>
    <col min="3590" max="3840" width="9.140625" style="298"/>
    <col min="3841" max="3841" width="4.140625" style="298" customWidth="1"/>
    <col min="3842" max="3842" width="30.85546875" style="298" customWidth="1"/>
    <col min="3843" max="3844" width="9.140625" style="298"/>
    <col min="3845" max="3845" width="9.42578125" style="298" bestFit="1" customWidth="1"/>
    <col min="3846" max="4096" width="9.140625" style="298"/>
    <col min="4097" max="4097" width="4.140625" style="298" customWidth="1"/>
    <col min="4098" max="4098" width="30.85546875" style="298" customWidth="1"/>
    <col min="4099" max="4100" width="9.140625" style="298"/>
    <col min="4101" max="4101" width="9.42578125" style="298" bestFit="1" customWidth="1"/>
    <col min="4102" max="4352" width="9.140625" style="298"/>
    <col min="4353" max="4353" width="4.140625" style="298" customWidth="1"/>
    <col min="4354" max="4354" width="30.85546875" style="298" customWidth="1"/>
    <col min="4355" max="4356" width="9.140625" style="298"/>
    <col min="4357" max="4357" width="9.42578125" style="298" bestFit="1" customWidth="1"/>
    <col min="4358" max="4608" width="9.140625" style="298"/>
    <col min="4609" max="4609" width="4.140625" style="298" customWidth="1"/>
    <col min="4610" max="4610" width="30.85546875" style="298" customWidth="1"/>
    <col min="4611" max="4612" width="9.140625" style="298"/>
    <col min="4613" max="4613" width="9.42578125" style="298" bestFit="1" customWidth="1"/>
    <col min="4614" max="4864" width="9.140625" style="298"/>
    <col min="4865" max="4865" width="4.140625" style="298" customWidth="1"/>
    <col min="4866" max="4866" width="30.85546875" style="298" customWidth="1"/>
    <col min="4867" max="4868" width="9.140625" style="298"/>
    <col min="4869" max="4869" width="9.42578125" style="298" bestFit="1" customWidth="1"/>
    <col min="4870" max="5120" width="9.140625" style="298"/>
    <col min="5121" max="5121" width="4.140625" style="298" customWidth="1"/>
    <col min="5122" max="5122" width="30.85546875" style="298" customWidth="1"/>
    <col min="5123" max="5124" width="9.140625" style="298"/>
    <col min="5125" max="5125" width="9.42578125" style="298" bestFit="1" customWidth="1"/>
    <col min="5126" max="5376" width="9.140625" style="298"/>
    <col min="5377" max="5377" width="4.140625" style="298" customWidth="1"/>
    <col min="5378" max="5378" width="30.85546875" style="298" customWidth="1"/>
    <col min="5379" max="5380" width="9.140625" style="298"/>
    <col min="5381" max="5381" width="9.42578125" style="298" bestFit="1" customWidth="1"/>
    <col min="5382" max="5632" width="9.140625" style="298"/>
    <col min="5633" max="5633" width="4.140625" style="298" customWidth="1"/>
    <col min="5634" max="5634" width="30.85546875" style="298" customWidth="1"/>
    <col min="5635" max="5636" width="9.140625" style="298"/>
    <col min="5637" max="5637" width="9.42578125" style="298" bestFit="1" customWidth="1"/>
    <col min="5638" max="5888" width="9.140625" style="298"/>
    <col min="5889" max="5889" width="4.140625" style="298" customWidth="1"/>
    <col min="5890" max="5890" width="30.85546875" style="298" customWidth="1"/>
    <col min="5891" max="5892" width="9.140625" style="298"/>
    <col min="5893" max="5893" width="9.42578125" style="298" bestFit="1" customWidth="1"/>
    <col min="5894" max="6144" width="9.140625" style="298"/>
    <col min="6145" max="6145" width="4.140625" style="298" customWidth="1"/>
    <col min="6146" max="6146" width="30.85546875" style="298" customWidth="1"/>
    <col min="6147" max="6148" width="9.140625" style="298"/>
    <col min="6149" max="6149" width="9.42578125" style="298" bestFit="1" customWidth="1"/>
    <col min="6150" max="6400" width="9.140625" style="298"/>
    <col min="6401" max="6401" width="4.140625" style="298" customWidth="1"/>
    <col min="6402" max="6402" width="30.85546875" style="298" customWidth="1"/>
    <col min="6403" max="6404" width="9.140625" style="298"/>
    <col min="6405" max="6405" width="9.42578125" style="298" bestFit="1" customWidth="1"/>
    <col min="6406" max="6656" width="9.140625" style="298"/>
    <col min="6657" max="6657" width="4.140625" style="298" customWidth="1"/>
    <col min="6658" max="6658" width="30.85546875" style="298" customWidth="1"/>
    <col min="6659" max="6660" width="9.140625" style="298"/>
    <col min="6661" max="6661" width="9.42578125" style="298" bestFit="1" customWidth="1"/>
    <col min="6662" max="6912" width="9.140625" style="298"/>
    <col min="6913" max="6913" width="4.140625" style="298" customWidth="1"/>
    <col min="6914" max="6914" width="30.85546875" style="298" customWidth="1"/>
    <col min="6915" max="6916" width="9.140625" style="298"/>
    <col min="6917" max="6917" width="9.42578125" style="298" bestFit="1" customWidth="1"/>
    <col min="6918" max="7168" width="9.140625" style="298"/>
    <col min="7169" max="7169" width="4.140625" style="298" customWidth="1"/>
    <col min="7170" max="7170" width="30.85546875" style="298" customWidth="1"/>
    <col min="7171" max="7172" width="9.140625" style="298"/>
    <col min="7173" max="7173" width="9.42578125" style="298" bestFit="1" customWidth="1"/>
    <col min="7174" max="7424" width="9.140625" style="298"/>
    <col min="7425" max="7425" width="4.140625" style="298" customWidth="1"/>
    <col min="7426" max="7426" width="30.85546875" style="298" customWidth="1"/>
    <col min="7427" max="7428" width="9.140625" style="298"/>
    <col min="7429" max="7429" width="9.42578125" style="298" bestFit="1" customWidth="1"/>
    <col min="7430" max="7680" width="9.140625" style="298"/>
    <col min="7681" max="7681" width="4.140625" style="298" customWidth="1"/>
    <col min="7682" max="7682" width="30.85546875" style="298" customWidth="1"/>
    <col min="7683" max="7684" width="9.140625" style="298"/>
    <col min="7685" max="7685" width="9.42578125" style="298" bestFit="1" customWidth="1"/>
    <col min="7686" max="7936" width="9.140625" style="298"/>
    <col min="7937" max="7937" width="4.140625" style="298" customWidth="1"/>
    <col min="7938" max="7938" width="30.85546875" style="298" customWidth="1"/>
    <col min="7939" max="7940" width="9.140625" style="298"/>
    <col min="7941" max="7941" width="9.42578125" style="298" bestFit="1" customWidth="1"/>
    <col min="7942" max="8192" width="9.140625" style="298"/>
    <col min="8193" max="8193" width="4.140625" style="298" customWidth="1"/>
    <col min="8194" max="8194" width="30.85546875" style="298" customWidth="1"/>
    <col min="8195" max="8196" width="9.140625" style="298"/>
    <col min="8197" max="8197" width="9.42578125" style="298" bestFit="1" customWidth="1"/>
    <col min="8198" max="8448" width="9.140625" style="298"/>
    <col min="8449" max="8449" width="4.140625" style="298" customWidth="1"/>
    <col min="8450" max="8450" width="30.85546875" style="298" customWidth="1"/>
    <col min="8451" max="8452" width="9.140625" style="298"/>
    <col min="8453" max="8453" width="9.42578125" style="298" bestFit="1" customWidth="1"/>
    <col min="8454" max="8704" width="9.140625" style="298"/>
    <col min="8705" max="8705" width="4.140625" style="298" customWidth="1"/>
    <col min="8706" max="8706" width="30.85546875" style="298" customWidth="1"/>
    <col min="8707" max="8708" width="9.140625" style="298"/>
    <col min="8709" max="8709" width="9.42578125" style="298" bestFit="1" customWidth="1"/>
    <col min="8710" max="8960" width="9.140625" style="298"/>
    <col min="8961" max="8961" width="4.140625" style="298" customWidth="1"/>
    <col min="8962" max="8962" width="30.85546875" style="298" customWidth="1"/>
    <col min="8963" max="8964" width="9.140625" style="298"/>
    <col min="8965" max="8965" width="9.42578125" style="298" bestFit="1" customWidth="1"/>
    <col min="8966" max="9216" width="9.140625" style="298"/>
    <col min="9217" max="9217" width="4.140625" style="298" customWidth="1"/>
    <col min="9218" max="9218" width="30.85546875" style="298" customWidth="1"/>
    <col min="9219" max="9220" width="9.140625" style="298"/>
    <col min="9221" max="9221" width="9.42578125" style="298" bestFit="1" customWidth="1"/>
    <col min="9222" max="9472" width="9.140625" style="298"/>
    <col min="9473" max="9473" width="4.140625" style="298" customWidth="1"/>
    <col min="9474" max="9474" width="30.85546875" style="298" customWidth="1"/>
    <col min="9475" max="9476" width="9.140625" style="298"/>
    <col min="9477" max="9477" width="9.42578125" style="298" bestFit="1" customWidth="1"/>
    <col min="9478" max="9728" width="9.140625" style="298"/>
    <col min="9729" max="9729" width="4.140625" style="298" customWidth="1"/>
    <col min="9730" max="9730" width="30.85546875" style="298" customWidth="1"/>
    <col min="9731" max="9732" width="9.140625" style="298"/>
    <col min="9733" max="9733" width="9.42578125" style="298" bestFit="1" customWidth="1"/>
    <col min="9734" max="9984" width="9.140625" style="298"/>
    <col min="9985" max="9985" width="4.140625" style="298" customWidth="1"/>
    <col min="9986" max="9986" width="30.85546875" style="298" customWidth="1"/>
    <col min="9987" max="9988" width="9.140625" style="298"/>
    <col min="9989" max="9989" width="9.42578125" style="298" bestFit="1" customWidth="1"/>
    <col min="9990" max="10240" width="9.140625" style="298"/>
    <col min="10241" max="10241" width="4.140625" style="298" customWidth="1"/>
    <col min="10242" max="10242" width="30.85546875" style="298" customWidth="1"/>
    <col min="10243" max="10244" width="9.140625" style="298"/>
    <col min="10245" max="10245" width="9.42578125" style="298" bestFit="1" customWidth="1"/>
    <col min="10246" max="10496" width="9.140625" style="298"/>
    <col min="10497" max="10497" width="4.140625" style="298" customWidth="1"/>
    <col min="10498" max="10498" width="30.85546875" style="298" customWidth="1"/>
    <col min="10499" max="10500" width="9.140625" style="298"/>
    <col min="10501" max="10501" width="9.42578125" style="298" bestFit="1" customWidth="1"/>
    <col min="10502" max="10752" width="9.140625" style="298"/>
    <col min="10753" max="10753" width="4.140625" style="298" customWidth="1"/>
    <col min="10754" max="10754" width="30.85546875" style="298" customWidth="1"/>
    <col min="10755" max="10756" width="9.140625" style="298"/>
    <col min="10757" max="10757" width="9.42578125" style="298" bestFit="1" customWidth="1"/>
    <col min="10758" max="11008" width="9.140625" style="298"/>
    <col min="11009" max="11009" width="4.140625" style="298" customWidth="1"/>
    <col min="11010" max="11010" width="30.85546875" style="298" customWidth="1"/>
    <col min="11011" max="11012" width="9.140625" style="298"/>
    <col min="11013" max="11013" width="9.42578125" style="298" bestFit="1" customWidth="1"/>
    <col min="11014" max="11264" width="9.140625" style="298"/>
    <col min="11265" max="11265" width="4.140625" style="298" customWidth="1"/>
    <col min="11266" max="11266" width="30.85546875" style="298" customWidth="1"/>
    <col min="11267" max="11268" width="9.140625" style="298"/>
    <col min="11269" max="11269" width="9.42578125" style="298" bestFit="1" customWidth="1"/>
    <col min="11270" max="11520" width="9.140625" style="298"/>
    <col min="11521" max="11521" width="4.140625" style="298" customWidth="1"/>
    <col min="11522" max="11522" width="30.85546875" style="298" customWidth="1"/>
    <col min="11523" max="11524" width="9.140625" style="298"/>
    <col min="11525" max="11525" width="9.42578125" style="298" bestFit="1" customWidth="1"/>
    <col min="11526" max="11776" width="9.140625" style="298"/>
    <col min="11777" max="11777" width="4.140625" style="298" customWidth="1"/>
    <col min="11778" max="11778" width="30.85546875" style="298" customWidth="1"/>
    <col min="11779" max="11780" width="9.140625" style="298"/>
    <col min="11781" max="11781" width="9.42578125" style="298" bestFit="1" customWidth="1"/>
    <col min="11782" max="12032" width="9.140625" style="298"/>
    <col min="12033" max="12033" width="4.140625" style="298" customWidth="1"/>
    <col min="12034" max="12034" width="30.85546875" style="298" customWidth="1"/>
    <col min="12035" max="12036" width="9.140625" style="298"/>
    <col min="12037" max="12037" width="9.42578125" style="298" bestFit="1" customWidth="1"/>
    <col min="12038" max="12288" width="9.140625" style="298"/>
    <col min="12289" max="12289" width="4.140625" style="298" customWidth="1"/>
    <col min="12290" max="12290" width="30.85546875" style="298" customWidth="1"/>
    <col min="12291" max="12292" width="9.140625" style="298"/>
    <col min="12293" max="12293" width="9.42578125" style="298" bestFit="1" customWidth="1"/>
    <col min="12294" max="12544" width="9.140625" style="298"/>
    <col min="12545" max="12545" width="4.140625" style="298" customWidth="1"/>
    <col min="12546" max="12546" width="30.85546875" style="298" customWidth="1"/>
    <col min="12547" max="12548" width="9.140625" style="298"/>
    <col min="12549" max="12549" width="9.42578125" style="298" bestFit="1" customWidth="1"/>
    <col min="12550" max="12800" width="9.140625" style="298"/>
    <col min="12801" max="12801" width="4.140625" style="298" customWidth="1"/>
    <col min="12802" max="12802" width="30.85546875" style="298" customWidth="1"/>
    <col min="12803" max="12804" width="9.140625" style="298"/>
    <col min="12805" max="12805" width="9.42578125" style="298" bestFit="1" customWidth="1"/>
    <col min="12806" max="13056" width="9.140625" style="298"/>
    <col min="13057" max="13057" width="4.140625" style="298" customWidth="1"/>
    <col min="13058" max="13058" width="30.85546875" style="298" customWidth="1"/>
    <col min="13059" max="13060" width="9.140625" style="298"/>
    <col min="13061" max="13061" width="9.42578125" style="298" bestFit="1" customWidth="1"/>
    <col min="13062" max="13312" width="9.140625" style="298"/>
    <col min="13313" max="13313" width="4.140625" style="298" customWidth="1"/>
    <col min="13314" max="13314" width="30.85546875" style="298" customWidth="1"/>
    <col min="13315" max="13316" width="9.140625" style="298"/>
    <col min="13317" max="13317" width="9.42578125" style="298" bestFit="1" customWidth="1"/>
    <col min="13318" max="13568" width="9.140625" style="298"/>
    <col min="13569" max="13569" width="4.140625" style="298" customWidth="1"/>
    <col min="13570" max="13570" width="30.85546875" style="298" customWidth="1"/>
    <col min="13571" max="13572" width="9.140625" style="298"/>
    <col min="13573" max="13573" width="9.42578125" style="298" bestFit="1" customWidth="1"/>
    <col min="13574" max="13824" width="9.140625" style="298"/>
    <col min="13825" max="13825" width="4.140625" style="298" customWidth="1"/>
    <col min="13826" max="13826" width="30.85546875" style="298" customWidth="1"/>
    <col min="13827" max="13828" width="9.140625" style="298"/>
    <col min="13829" max="13829" width="9.42578125" style="298" bestFit="1" customWidth="1"/>
    <col min="13830" max="14080" width="9.140625" style="298"/>
    <col min="14081" max="14081" width="4.140625" style="298" customWidth="1"/>
    <col min="14082" max="14082" width="30.85546875" style="298" customWidth="1"/>
    <col min="14083" max="14084" width="9.140625" style="298"/>
    <col min="14085" max="14085" width="9.42578125" style="298" bestFit="1" customWidth="1"/>
    <col min="14086" max="14336" width="9.140625" style="298"/>
    <col min="14337" max="14337" width="4.140625" style="298" customWidth="1"/>
    <col min="14338" max="14338" width="30.85546875" style="298" customWidth="1"/>
    <col min="14339" max="14340" width="9.140625" style="298"/>
    <col min="14341" max="14341" width="9.42578125" style="298" bestFit="1" customWidth="1"/>
    <col min="14342" max="14592" width="9.140625" style="298"/>
    <col min="14593" max="14593" width="4.140625" style="298" customWidth="1"/>
    <col min="14594" max="14594" width="30.85546875" style="298" customWidth="1"/>
    <col min="14595" max="14596" width="9.140625" style="298"/>
    <col min="14597" max="14597" width="9.42578125" style="298" bestFit="1" customWidth="1"/>
    <col min="14598" max="14848" width="9.140625" style="298"/>
    <col min="14849" max="14849" width="4.140625" style="298" customWidth="1"/>
    <col min="14850" max="14850" width="30.85546875" style="298" customWidth="1"/>
    <col min="14851" max="14852" width="9.140625" style="298"/>
    <col min="14853" max="14853" width="9.42578125" style="298" bestFit="1" customWidth="1"/>
    <col min="14854" max="15104" width="9.140625" style="298"/>
    <col min="15105" max="15105" width="4.140625" style="298" customWidth="1"/>
    <col min="15106" max="15106" width="30.85546875" style="298" customWidth="1"/>
    <col min="15107" max="15108" width="9.140625" style="298"/>
    <col min="15109" max="15109" width="9.42578125" style="298" bestFit="1" customWidth="1"/>
    <col min="15110" max="15360" width="9.140625" style="298"/>
    <col min="15361" max="15361" width="4.140625" style="298" customWidth="1"/>
    <col min="15362" max="15362" width="30.85546875" style="298" customWidth="1"/>
    <col min="15363" max="15364" width="9.140625" style="298"/>
    <col min="15365" max="15365" width="9.42578125" style="298" bestFit="1" customWidth="1"/>
    <col min="15366" max="15616" width="9.140625" style="298"/>
    <col min="15617" max="15617" width="4.140625" style="298" customWidth="1"/>
    <col min="15618" max="15618" width="30.85546875" style="298" customWidth="1"/>
    <col min="15619" max="15620" width="9.140625" style="298"/>
    <col min="15621" max="15621" width="9.42578125" style="298" bestFit="1" customWidth="1"/>
    <col min="15622" max="15872" width="9.140625" style="298"/>
    <col min="15873" max="15873" width="4.140625" style="298" customWidth="1"/>
    <col min="15874" max="15874" width="30.85546875" style="298" customWidth="1"/>
    <col min="15875" max="15876" width="9.140625" style="298"/>
    <col min="15877" max="15877" width="9.42578125" style="298" bestFit="1" customWidth="1"/>
    <col min="15878" max="16128" width="9.140625" style="298"/>
    <col min="16129" max="16129" width="4.140625" style="298" customWidth="1"/>
    <col min="16130" max="16130" width="30.85546875" style="298" customWidth="1"/>
    <col min="16131" max="16132" width="9.140625" style="298"/>
    <col min="16133" max="16133" width="9.42578125" style="298" bestFit="1" customWidth="1"/>
    <col min="16134" max="16384" width="9.140625" style="298"/>
  </cols>
  <sheetData>
    <row r="1" spans="1:10" ht="16.5">
      <c r="A1" s="1138" t="s">
        <v>388</v>
      </c>
      <c r="B1" s="1139"/>
      <c r="C1" s="1139"/>
      <c r="D1" s="1139"/>
      <c r="E1" s="1139"/>
      <c r="F1" s="1139"/>
      <c r="G1" s="1139"/>
      <c r="H1" s="1140"/>
    </row>
    <row r="2" spans="1:10" ht="15">
      <c r="A2" s="299"/>
      <c r="B2" s="1141" t="s">
        <v>828</v>
      </c>
      <c r="C2" s="1141"/>
      <c r="D2" s="1141"/>
      <c r="E2" s="1141"/>
      <c r="F2" s="1141"/>
      <c r="G2" s="1141"/>
      <c r="H2" s="300"/>
    </row>
    <row r="3" spans="1:10" ht="20.25" customHeight="1">
      <c r="A3" s="299"/>
      <c r="B3" s="301" t="s">
        <v>389</v>
      </c>
      <c r="C3" s="301"/>
      <c r="D3" s="301"/>
      <c r="E3" s="301"/>
      <c r="F3" s="301"/>
      <c r="G3" s="301" t="s">
        <v>390</v>
      </c>
      <c r="H3" s="302" t="s">
        <v>391</v>
      </c>
    </row>
    <row r="4" spans="1:10" ht="41.25" customHeight="1">
      <c r="A4" s="299"/>
      <c r="B4" s="1142" t="s">
        <v>1</v>
      </c>
      <c r="C4" s="1143"/>
      <c r="D4" s="1143"/>
      <c r="E4" s="1143"/>
      <c r="F4" s="1143"/>
      <c r="G4" s="1143"/>
      <c r="H4" s="1144"/>
    </row>
    <row r="5" spans="1:10" ht="17.25" customHeight="1">
      <c r="A5" s="299"/>
      <c r="B5" s="1145" t="str">
        <f>Measurment!A354</f>
        <v>Name of Contractor: Anil Dutt Sharma</v>
      </c>
      <c r="C5" s="1146"/>
      <c r="D5" s="1146"/>
      <c r="E5" s="1146"/>
      <c r="F5" s="303"/>
      <c r="G5" s="303"/>
      <c r="H5" s="300"/>
    </row>
    <row r="6" spans="1:10" ht="16.5" customHeight="1">
      <c r="A6" s="299"/>
      <c r="B6" s="1147" t="str">
        <f>Measurment!A355</f>
        <v>Agmt. No. : 36/EE/MPD/2013-14</v>
      </c>
      <c r="C6" s="1148"/>
      <c r="D6" s="1148"/>
      <c r="E6" s="1148"/>
      <c r="F6" s="303"/>
      <c r="G6" s="303"/>
      <c r="H6" s="300"/>
    </row>
    <row r="7" spans="1:10" ht="14.25" thickBot="1">
      <c r="A7" s="304"/>
      <c r="B7" s="305"/>
      <c r="C7" s="305"/>
      <c r="D7" s="305"/>
      <c r="E7" s="305"/>
      <c r="F7" s="305"/>
      <c r="G7" s="305"/>
      <c r="H7" s="306"/>
    </row>
    <row r="8" spans="1:10" ht="30.75" thickBot="1">
      <c r="A8" s="307" t="s">
        <v>392</v>
      </c>
      <c r="B8" s="308" t="s">
        <v>393</v>
      </c>
      <c r="C8" s="308" t="s">
        <v>394</v>
      </c>
      <c r="D8" s="308" t="s">
        <v>395</v>
      </c>
      <c r="E8" s="308" t="s">
        <v>396</v>
      </c>
      <c r="F8" s="308" t="s">
        <v>397</v>
      </c>
      <c r="G8" s="1149" t="s">
        <v>398</v>
      </c>
      <c r="H8" s="1150"/>
    </row>
    <row r="9" spans="1:10">
      <c r="A9" s="353"/>
      <c r="B9" s="353"/>
      <c r="C9" s="353"/>
      <c r="D9" s="353"/>
      <c r="E9" s="801"/>
      <c r="F9" s="801"/>
      <c r="G9" s="309"/>
      <c r="H9" s="310"/>
      <c r="J9" s="311"/>
    </row>
    <row r="10" spans="1:10">
      <c r="A10" s="353">
        <v>1</v>
      </c>
      <c r="B10" s="353" t="s">
        <v>827</v>
      </c>
      <c r="C10" s="353"/>
      <c r="D10" s="353"/>
      <c r="E10" s="801">
        <v>15770548</v>
      </c>
      <c r="F10" s="801">
        <v>4352191</v>
      </c>
      <c r="G10" s="303"/>
      <c r="H10" s="300"/>
      <c r="J10" s="311"/>
    </row>
    <row r="11" spans="1:10">
      <c r="A11" s="353">
        <v>2</v>
      </c>
      <c r="B11" s="353" t="s">
        <v>922</v>
      </c>
      <c r="C11" s="804" t="s">
        <v>923</v>
      </c>
      <c r="D11" s="353"/>
      <c r="E11" s="801"/>
      <c r="F11" s="801"/>
      <c r="G11" s="312"/>
      <c r="H11" s="300"/>
      <c r="J11" s="311"/>
    </row>
    <row r="12" spans="1:10" ht="25.5">
      <c r="A12" s="353"/>
      <c r="B12" s="353"/>
      <c r="C12" s="805" t="s">
        <v>925</v>
      </c>
      <c r="D12" s="353"/>
      <c r="E12" s="801">
        <v>766530</v>
      </c>
      <c r="F12" s="801"/>
      <c r="G12" s="303"/>
      <c r="H12" s="300"/>
      <c r="J12" s="311"/>
    </row>
    <row r="13" spans="1:10">
      <c r="A13" s="353"/>
      <c r="B13" s="353"/>
      <c r="C13" s="806"/>
      <c r="D13" s="353"/>
      <c r="E13" s="801"/>
      <c r="F13" s="801"/>
      <c r="G13" s="303"/>
      <c r="H13" s="300"/>
    </row>
    <row r="14" spans="1:10">
      <c r="A14" s="353"/>
      <c r="B14" s="353"/>
      <c r="C14" s="807" t="s">
        <v>923</v>
      </c>
      <c r="D14" s="353"/>
      <c r="E14" s="801"/>
      <c r="F14" s="801"/>
      <c r="G14" s="303"/>
      <c r="H14" s="300"/>
    </row>
    <row r="15" spans="1:10">
      <c r="A15" s="353"/>
      <c r="B15" s="353"/>
      <c r="C15" s="805" t="s">
        <v>924</v>
      </c>
      <c r="D15" s="353"/>
      <c r="E15" s="801">
        <v>622537</v>
      </c>
      <c r="F15" s="801"/>
      <c r="G15" s="303"/>
      <c r="H15" s="300"/>
    </row>
    <row r="16" spans="1:10">
      <c r="A16" s="353"/>
      <c r="B16" s="353"/>
      <c r="C16" s="806"/>
      <c r="D16" s="353"/>
      <c r="E16" s="801"/>
      <c r="F16" s="801"/>
      <c r="G16" s="303"/>
      <c r="H16" s="300"/>
    </row>
    <row r="17" spans="1:8">
      <c r="A17" s="353"/>
      <c r="B17" s="353"/>
      <c r="C17" s="803"/>
      <c r="D17" s="353"/>
      <c r="E17" s="801"/>
      <c r="F17" s="801"/>
      <c r="G17" s="303"/>
      <c r="H17" s="300"/>
    </row>
    <row r="18" spans="1:8">
      <c r="A18" s="353"/>
      <c r="B18" s="353"/>
      <c r="C18" s="804" t="s">
        <v>21</v>
      </c>
      <c r="D18" s="357"/>
      <c r="E18" s="802">
        <f>SUM(E10:E15)</f>
        <v>17159615</v>
      </c>
      <c r="F18" s="802">
        <f>F10</f>
        <v>4352191</v>
      </c>
      <c r="G18" s="303"/>
      <c r="H18" s="300"/>
    </row>
    <row r="19" spans="1:8">
      <c r="A19" s="353"/>
      <c r="B19" s="353"/>
      <c r="C19" s="353"/>
      <c r="D19" s="353"/>
      <c r="E19" s="354"/>
      <c r="F19" s="353"/>
      <c r="G19" s="303"/>
      <c r="H19" s="300"/>
    </row>
    <row r="20" spans="1:8">
      <c r="A20" s="353"/>
      <c r="B20" s="353"/>
      <c r="C20" s="353"/>
      <c r="D20" s="353"/>
      <c r="E20" s="354"/>
      <c r="F20" s="354"/>
      <c r="G20" s="303"/>
      <c r="H20" s="300"/>
    </row>
    <row r="21" spans="1:8">
      <c r="A21" s="353"/>
      <c r="B21" s="353"/>
      <c r="C21" s="353"/>
      <c r="D21" s="353"/>
      <c r="E21" s="355"/>
      <c r="F21" s="355"/>
      <c r="G21" s="303"/>
      <c r="H21" s="300"/>
    </row>
    <row r="22" spans="1:8">
      <c r="A22" s="353"/>
      <c r="B22" s="353"/>
      <c r="C22" s="353"/>
      <c r="D22" s="353"/>
      <c r="E22" s="353"/>
      <c r="F22" s="353"/>
      <c r="G22" s="303"/>
      <c r="H22" s="300"/>
    </row>
    <row r="23" spans="1:8">
      <c r="A23" s="353"/>
      <c r="B23" s="353"/>
      <c r="C23" s="353"/>
      <c r="D23" s="353"/>
      <c r="E23" s="353"/>
      <c r="F23" s="353"/>
      <c r="G23" s="303"/>
      <c r="H23" s="300"/>
    </row>
    <row r="24" spans="1:8" s="313" customFormat="1" ht="17.25" customHeight="1">
      <c r="A24" s="353"/>
      <c r="B24" s="353"/>
      <c r="C24" s="353"/>
      <c r="D24" s="353"/>
      <c r="E24" s="353"/>
      <c r="F24" s="353"/>
      <c r="G24" s="303"/>
      <c r="H24" s="300"/>
    </row>
    <row r="25" spans="1:8">
      <c r="A25" s="353"/>
      <c r="B25" s="356" t="s">
        <v>399</v>
      </c>
      <c r="C25" s="357"/>
      <c r="D25" s="357"/>
      <c r="E25" s="802">
        <f>Abstract!G332</f>
        <v>20143238</v>
      </c>
      <c r="F25" s="353"/>
      <c r="G25" s="303"/>
      <c r="H25" s="300"/>
    </row>
    <row r="26" spans="1:8">
      <c r="A26" s="299"/>
      <c r="B26" s="303"/>
      <c r="C26" s="303"/>
      <c r="D26" s="303"/>
      <c r="E26" s="303"/>
      <c r="F26" s="303"/>
      <c r="G26" s="303"/>
      <c r="H26" s="300"/>
    </row>
    <row r="27" spans="1:8">
      <c r="A27" s="299"/>
      <c r="B27" s="303"/>
      <c r="C27" s="303"/>
      <c r="D27" s="303"/>
      <c r="E27" s="303"/>
      <c r="F27" s="303"/>
      <c r="G27" s="303"/>
      <c r="H27" s="300"/>
    </row>
    <row r="28" spans="1:8">
      <c r="A28" s="299"/>
      <c r="B28" s="303"/>
      <c r="C28" s="303"/>
      <c r="D28" s="303"/>
      <c r="E28" s="303"/>
      <c r="F28" s="303"/>
      <c r="G28" s="303"/>
      <c r="H28" s="300"/>
    </row>
    <row r="29" spans="1:8" s="313" customFormat="1" ht="27" customHeight="1">
      <c r="A29" s="303"/>
      <c r="B29" s="1136" t="s">
        <v>400</v>
      </c>
      <c r="C29" s="1136"/>
      <c r="D29" s="1136"/>
      <c r="E29" s="1136"/>
      <c r="F29" s="1136"/>
      <c r="G29" s="303"/>
      <c r="H29" s="303"/>
    </row>
    <row r="30" spans="1:8" s="313" customFormat="1" ht="27" customHeight="1">
      <c r="A30" s="314"/>
      <c r="B30" s="800"/>
      <c r="C30" s="800"/>
      <c r="D30" s="800"/>
      <c r="E30" s="800"/>
      <c r="F30" s="800"/>
      <c r="G30" s="314"/>
      <c r="H30" s="314"/>
    </row>
    <row r="31" spans="1:8" s="313" customFormat="1" ht="22.5" customHeight="1">
      <c r="A31" s="314"/>
      <c r="B31" s="1137"/>
      <c r="C31" s="1137"/>
      <c r="D31" s="1137"/>
      <c r="E31" s="1137"/>
      <c r="F31" s="1137"/>
      <c r="G31" s="314"/>
      <c r="H31" s="314"/>
    </row>
    <row r="32" spans="1:8">
      <c r="A32" s="314"/>
      <c r="B32" s="314"/>
      <c r="C32" s="314"/>
      <c r="D32" s="314"/>
      <c r="E32" s="314"/>
      <c r="F32" s="314"/>
      <c r="G32" s="314"/>
      <c r="H32" s="314"/>
    </row>
    <row r="33" spans="1:8">
      <c r="A33" s="314"/>
      <c r="B33" s="314"/>
      <c r="C33" s="314"/>
      <c r="D33" s="314"/>
      <c r="E33" s="314"/>
      <c r="F33" s="314"/>
      <c r="G33" s="314"/>
      <c r="H33" s="314"/>
    </row>
    <row r="34" spans="1:8">
      <c r="A34" s="314"/>
      <c r="B34" s="314"/>
      <c r="C34" s="314"/>
      <c r="D34" s="314"/>
      <c r="E34" s="314"/>
      <c r="F34" s="314"/>
      <c r="G34" s="314"/>
      <c r="H34" s="314"/>
    </row>
    <row r="35" spans="1:8">
      <c r="A35" s="314"/>
      <c r="B35" s="314"/>
      <c r="C35" s="314"/>
      <c r="D35" s="314"/>
      <c r="E35" s="314"/>
      <c r="F35" s="314"/>
      <c r="G35" s="314"/>
      <c r="H35" s="314"/>
    </row>
    <row r="36" spans="1:8">
      <c r="A36" s="314"/>
      <c r="B36" s="314"/>
      <c r="C36" s="314"/>
      <c r="D36" s="314"/>
      <c r="E36" s="314"/>
      <c r="F36" s="314"/>
      <c r="G36" s="314"/>
      <c r="H36" s="314"/>
    </row>
    <row r="37" spans="1:8">
      <c r="A37" s="314"/>
      <c r="B37" s="314"/>
      <c r="C37" s="314"/>
      <c r="D37" s="314"/>
      <c r="E37" s="314"/>
      <c r="F37" s="314"/>
      <c r="G37" s="314"/>
      <c r="H37" s="314"/>
    </row>
  </sheetData>
  <mergeCells count="8">
    <mergeCell ref="B29:F29"/>
    <mergeCell ref="B31:F31"/>
    <mergeCell ref="A1:H1"/>
    <mergeCell ref="B2:G2"/>
    <mergeCell ref="B4:H4"/>
    <mergeCell ref="B5:E5"/>
    <mergeCell ref="B6:E6"/>
    <mergeCell ref="G8:H8"/>
  </mergeCells>
  <pageMargins left="0.39370078740157483" right="0.39370078740157483" top="0.98425196850393704" bottom="0.98425196850393704" header="0.51181102362204722" footer="0.51181102362204722"/>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Zeros="0" view="pageBreakPreview" zoomScaleNormal="100" zoomScaleSheetLayoutView="100" workbookViewId="0">
      <selection activeCell="A24" sqref="A24"/>
    </sheetView>
  </sheetViews>
  <sheetFormatPr defaultRowHeight="15"/>
  <cols>
    <col min="1" max="1" width="7.7109375" style="335" customWidth="1"/>
    <col min="2" max="2" width="42" style="335" customWidth="1"/>
    <col min="3" max="3" width="7.28515625" style="335" customWidth="1"/>
    <col min="4" max="4" width="5.28515625" style="335" customWidth="1"/>
    <col min="5" max="5" width="10.85546875" style="335" customWidth="1"/>
    <col min="6" max="6" width="5.5703125" style="335" customWidth="1"/>
    <col min="7" max="7" width="4.5703125" style="335" customWidth="1"/>
    <col min="8" max="8" width="13.5703125" style="335" customWidth="1"/>
    <col min="9" max="258" width="9.140625" style="335"/>
    <col min="259" max="259" width="7.28515625" style="335" customWidth="1"/>
    <col min="260" max="260" width="38.42578125" style="335" customWidth="1"/>
    <col min="261" max="261" width="13.5703125" style="335" customWidth="1"/>
    <col min="262" max="262" width="14" style="335" customWidth="1"/>
    <col min="263" max="263" width="21" style="335" customWidth="1"/>
    <col min="264" max="264" width="13.42578125" style="335" customWidth="1"/>
    <col min="265" max="514" width="9.140625" style="335"/>
    <col min="515" max="515" width="7.28515625" style="335" customWidth="1"/>
    <col min="516" max="516" width="38.42578125" style="335" customWidth="1"/>
    <col min="517" max="517" width="13.5703125" style="335" customWidth="1"/>
    <col min="518" max="518" width="14" style="335" customWidth="1"/>
    <col min="519" max="519" width="21" style="335" customWidth="1"/>
    <col min="520" max="520" width="13.42578125" style="335" customWidth="1"/>
    <col min="521" max="770" width="9.140625" style="335"/>
    <col min="771" max="771" width="7.28515625" style="335" customWidth="1"/>
    <col min="772" max="772" width="38.42578125" style="335" customWidth="1"/>
    <col min="773" max="773" width="13.5703125" style="335" customWidth="1"/>
    <col min="774" max="774" width="14" style="335" customWidth="1"/>
    <col min="775" max="775" width="21" style="335" customWidth="1"/>
    <col min="776" max="776" width="13.42578125" style="335" customWidth="1"/>
    <col min="777" max="1026" width="9.140625" style="335"/>
    <col min="1027" max="1027" width="7.28515625" style="335" customWidth="1"/>
    <col min="1028" max="1028" width="38.42578125" style="335" customWidth="1"/>
    <col min="1029" max="1029" width="13.5703125" style="335" customWidth="1"/>
    <col min="1030" max="1030" width="14" style="335" customWidth="1"/>
    <col min="1031" max="1031" width="21" style="335" customWidth="1"/>
    <col min="1032" max="1032" width="13.42578125" style="335" customWidth="1"/>
    <col min="1033" max="1282" width="9.140625" style="335"/>
    <col min="1283" max="1283" width="7.28515625" style="335" customWidth="1"/>
    <col min="1284" max="1284" width="38.42578125" style="335" customWidth="1"/>
    <col min="1285" max="1285" width="13.5703125" style="335" customWidth="1"/>
    <col min="1286" max="1286" width="14" style="335" customWidth="1"/>
    <col min="1287" max="1287" width="21" style="335" customWidth="1"/>
    <col min="1288" max="1288" width="13.42578125" style="335" customWidth="1"/>
    <col min="1289" max="1538" width="9.140625" style="335"/>
    <col min="1539" max="1539" width="7.28515625" style="335" customWidth="1"/>
    <col min="1540" max="1540" width="38.42578125" style="335" customWidth="1"/>
    <col min="1541" max="1541" width="13.5703125" style="335" customWidth="1"/>
    <col min="1542" max="1542" width="14" style="335" customWidth="1"/>
    <col min="1543" max="1543" width="21" style="335" customWidth="1"/>
    <col min="1544" max="1544" width="13.42578125" style="335" customWidth="1"/>
    <col min="1545" max="1794" width="9.140625" style="335"/>
    <col min="1795" max="1795" width="7.28515625" style="335" customWidth="1"/>
    <col min="1796" max="1796" width="38.42578125" style="335" customWidth="1"/>
    <col min="1797" max="1797" width="13.5703125" style="335" customWidth="1"/>
    <col min="1798" max="1798" width="14" style="335" customWidth="1"/>
    <col min="1799" max="1799" width="21" style="335" customWidth="1"/>
    <col min="1800" max="1800" width="13.42578125" style="335" customWidth="1"/>
    <col min="1801" max="2050" width="9.140625" style="335"/>
    <col min="2051" max="2051" width="7.28515625" style="335" customWidth="1"/>
    <col min="2052" max="2052" width="38.42578125" style="335" customWidth="1"/>
    <col min="2053" max="2053" width="13.5703125" style="335" customWidth="1"/>
    <col min="2054" max="2054" width="14" style="335" customWidth="1"/>
    <col min="2055" max="2055" width="21" style="335" customWidth="1"/>
    <col min="2056" max="2056" width="13.42578125" style="335" customWidth="1"/>
    <col min="2057" max="2306" width="9.140625" style="335"/>
    <col min="2307" max="2307" width="7.28515625" style="335" customWidth="1"/>
    <col min="2308" max="2308" width="38.42578125" style="335" customWidth="1"/>
    <col min="2309" max="2309" width="13.5703125" style="335" customWidth="1"/>
    <col min="2310" max="2310" width="14" style="335" customWidth="1"/>
    <col min="2311" max="2311" width="21" style="335" customWidth="1"/>
    <col min="2312" max="2312" width="13.42578125" style="335" customWidth="1"/>
    <col min="2313" max="2562" width="9.140625" style="335"/>
    <col min="2563" max="2563" width="7.28515625" style="335" customWidth="1"/>
    <col min="2564" max="2564" width="38.42578125" style="335" customWidth="1"/>
    <col min="2565" max="2565" width="13.5703125" style="335" customWidth="1"/>
    <col min="2566" max="2566" width="14" style="335" customWidth="1"/>
    <col min="2567" max="2567" width="21" style="335" customWidth="1"/>
    <col min="2568" max="2568" width="13.42578125" style="335" customWidth="1"/>
    <col min="2569" max="2818" width="9.140625" style="335"/>
    <col min="2819" max="2819" width="7.28515625" style="335" customWidth="1"/>
    <col min="2820" max="2820" width="38.42578125" style="335" customWidth="1"/>
    <col min="2821" max="2821" width="13.5703125" style="335" customWidth="1"/>
    <col min="2822" max="2822" width="14" style="335" customWidth="1"/>
    <col min="2823" max="2823" width="21" style="335" customWidth="1"/>
    <col min="2824" max="2824" width="13.42578125" style="335" customWidth="1"/>
    <col min="2825" max="3074" width="9.140625" style="335"/>
    <col min="3075" max="3075" width="7.28515625" style="335" customWidth="1"/>
    <col min="3076" max="3076" width="38.42578125" style="335" customWidth="1"/>
    <col min="3077" max="3077" width="13.5703125" style="335" customWidth="1"/>
    <col min="3078" max="3078" width="14" style="335" customWidth="1"/>
    <col min="3079" max="3079" width="21" style="335" customWidth="1"/>
    <col min="3080" max="3080" width="13.42578125" style="335" customWidth="1"/>
    <col min="3081" max="3330" width="9.140625" style="335"/>
    <col min="3331" max="3331" width="7.28515625" style="335" customWidth="1"/>
    <col min="3332" max="3332" width="38.42578125" style="335" customWidth="1"/>
    <col min="3333" max="3333" width="13.5703125" style="335" customWidth="1"/>
    <col min="3334" max="3334" width="14" style="335" customWidth="1"/>
    <col min="3335" max="3335" width="21" style="335" customWidth="1"/>
    <col min="3336" max="3336" width="13.42578125" style="335" customWidth="1"/>
    <col min="3337" max="3586" width="9.140625" style="335"/>
    <col min="3587" max="3587" width="7.28515625" style="335" customWidth="1"/>
    <col min="3588" max="3588" width="38.42578125" style="335" customWidth="1"/>
    <col min="3589" max="3589" width="13.5703125" style="335" customWidth="1"/>
    <col min="3590" max="3590" width="14" style="335" customWidth="1"/>
    <col min="3591" max="3591" width="21" style="335" customWidth="1"/>
    <col min="3592" max="3592" width="13.42578125" style="335" customWidth="1"/>
    <col min="3593" max="3842" width="9.140625" style="335"/>
    <col min="3843" max="3843" width="7.28515625" style="335" customWidth="1"/>
    <col min="3844" max="3844" width="38.42578125" style="335" customWidth="1"/>
    <col min="3845" max="3845" width="13.5703125" style="335" customWidth="1"/>
    <col min="3846" max="3846" width="14" style="335" customWidth="1"/>
    <col min="3847" max="3847" width="21" style="335" customWidth="1"/>
    <col min="3848" max="3848" width="13.42578125" style="335" customWidth="1"/>
    <col min="3849" max="4098" width="9.140625" style="335"/>
    <col min="4099" max="4099" width="7.28515625" style="335" customWidth="1"/>
    <col min="4100" max="4100" width="38.42578125" style="335" customWidth="1"/>
    <col min="4101" max="4101" width="13.5703125" style="335" customWidth="1"/>
    <col min="4102" max="4102" width="14" style="335" customWidth="1"/>
    <col min="4103" max="4103" width="21" style="335" customWidth="1"/>
    <col min="4104" max="4104" width="13.42578125" style="335" customWidth="1"/>
    <col min="4105" max="4354" width="9.140625" style="335"/>
    <col min="4355" max="4355" width="7.28515625" style="335" customWidth="1"/>
    <col min="4356" max="4356" width="38.42578125" style="335" customWidth="1"/>
    <col min="4357" max="4357" width="13.5703125" style="335" customWidth="1"/>
    <col min="4358" max="4358" width="14" style="335" customWidth="1"/>
    <col min="4359" max="4359" width="21" style="335" customWidth="1"/>
    <col min="4360" max="4360" width="13.42578125" style="335" customWidth="1"/>
    <col min="4361" max="4610" width="9.140625" style="335"/>
    <col min="4611" max="4611" width="7.28515625" style="335" customWidth="1"/>
    <col min="4612" max="4612" width="38.42578125" style="335" customWidth="1"/>
    <col min="4613" max="4613" width="13.5703125" style="335" customWidth="1"/>
    <col min="4614" max="4614" width="14" style="335" customWidth="1"/>
    <col min="4615" max="4615" width="21" style="335" customWidth="1"/>
    <col min="4616" max="4616" width="13.42578125" style="335" customWidth="1"/>
    <col min="4617" max="4866" width="9.140625" style="335"/>
    <col min="4867" max="4867" width="7.28515625" style="335" customWidth="1"/>
    <col min="4868" max="4868" width="38.42578125" style="335" customWidth="1"/>
    <col min="4869" max="4869" width="13.5703125" style="335" customWidth="1"/>
    <col min="4870" max="4870" width="14" style="335" customWidth="1"/>
    <col min="4871" max="4871" width="21" style="335" customWidth="1"/>
    <col min="4872" max="4872" width="13.42578125" style="335" customWidth="1"/>
    <col min="4873" max="5122" width="9.140625" style="335"/>
    <col min="5123" max="5123" width="7.28515625" style="335" customWidth="1"/>
    <col min="5124" max="5124" width="38.42578125" style="335" customWidth="1"/>
    <col min="5125" max="5125" width="13.5703125" style="335" customWidth="1"/>
    <col min="5126" max="5126" width="14" style="335" customWidth="1"/>
    <col min="5127" max="5127" width="21" style="335" customWidth="1"/>
    <col min="5128" max="5128" width="13.42578125" style="335" customWidth="1"/>
    <col min="5129" max="5378" width="9.140625" style="335"/>
    <col min="5379" max="5379" width="7.28515625" style="335" customWidth="1"/>
    <col min="5380" max="5380" width="38.42578125" style="335" customWidth="1"/>
    <col min="5381" max="5381" width="13.5703125" style="335" customWidth="1"/>
    <col min="5382" max="5382" width="14" style="335" customWidth="1"/>
    <col min="5383" max="5383" width="21" style="335" customWidth="1"/>
    <col min="5384" max="5384" width="13.42578125" style="335" customWidth="1"/>
    <col min="5385" max="5634" width="9.140625" style="335"/>
    <col min="5635" max="5635" width="7.28515625" style="335" customWidth="1"/>
    <col min="5636" max="5636" width="38.42578125" style="335" customWidth="1"/>
    <col min="5637" max="5637" width="13.5703125" style="335" customWidth="1"/>
    <col min="5638" max="5638" width="14" style="335" customWidth="1"/>
    <col min="5639" max="5639" width="21" style="335" customWidth="1"/>
    <col min="5640" max="5640" width="13.42578125" style="335" customWidth="1"/>
    <col min="5641" max="5890" width="9.140625" style="335"/>
    <col min="5891" max="5891" width="7.28515625" style="335" customWidth="1"/>
    <col min="5892" max="5892" width="38.42578125" style="335" customWidth="1"/>
    <col min="5893" max="5893" width="13.5703125" style="335" customWidth="1"/>
    <col min="5894" max="5894" width="14" style="335" customWidth="1"/>
    <col min="5895" max="5895" width="21" style="335" customWidth="1"/>
    <col min="5896" max="5896" width="13.42578125" style="335" customWidth="1"/>
    <col min="5897" max="6146" width="9.140625" style="335"/>
    <col min="6147" max="6147" width="7.28515625" style="335" customWidth="1"/>
    <col min="6148" max="6148" width="38.42578125" style="335" customWidth="1"/>
    <col min="6149" max="6149" width="13.5703125" style="335" customWidth="1"/>
    <col min="6150" max="6150" width="14" style="335" customWidth="1"/>
    <col min="6151" max="6151" width="21" style="335" customWidth="1"/>
    <col min="6152" max="6152" width="13.42578125" style="335" customWidth="1"/>
    <col min="6153" max="6402" width="9.140625" style="335"/>
    <col min="6403" max="6403" width="7.28515625" style="335" customWidth="1"/>
    <col min="6404" max="6404" width="38.42578125" style="335" customWidth="1"/>
    <col min="6405" max="6405" width="13.5703125" style="335" customWidth="1"/>
    <col min="6406" max="6406" width="14" style="335" customWidth="1"/>
    <col min="6407" max="6407" width="21" style="335" customWidth="1"/>
    <col min="6408" max="6408" width="13.42578125" style="335" customWidth="1"/>
    <col min="6409" max="6658" width="9.140625" style="335"/>
    <col min="6659" max="6659" width="7.28515625" style="335" customWidth="1"/>
    <col min="6660" max="6660" width="38.42578125" style="335" customWidth="1"/>
    <col min="6661" max="6661" width="13.5703125" style="335" customWidth="1"/>
    <col min="6662" max="6662" width="14" style="335" customWidth="1"/>
    <col min="6663" max="6663" width="21" style="335" customWidth="1"/>
    <col min="6664" max="6664" width="13.42578125" style="335" customWidth="1"/>
    <col min="6665" max="6914" width="9.140625" style="335"/>
    <col min="6915" max="6915" width="7.28515625" style="335" customWidth="1"/>
    <col min="6916" max="6916" width="38.42578125" style="335" customWidth="1"/>
    <col min="6917" max="6917" width="13.5703125" style="335" customWidth="1"/>
    <col min="6918" max="6918" width="14" style="335" customWidth="1"/>
    <col min="6919" max="6919" width="21" style="335" customWidth="1"/>
    <col min="6920" max="6920" width="13.42578125" style="335" customWidth="1"/>
    <col min="6921" max="7170" width="9.140625" style="335"/>
    <col min="7171" max="7171" width="7.28515625" style="335" customWidth="1"/>
    <col min="7172" max="7172" width="38.42578125" style="335" customWidth="1"/>
    <col min="7173" max="7173" width="13.5703125" style="335" customWidth="1"/>
    <col min="7174" max="7174" width="14" style="335" customWidth="1"/>
    <col min="7175" max="7175" width="21" style="335" customWidth="1"/>
    <col min="7176" max="7176" width="13.42578125" style="335" customWidth="1"/>
    <col min="7177" max="7426" width="9.140625" style="335"/>
    <col min="7427" max="7427" width="7.28515625" style="335" customWidth="1"/>
    <col min="7428" max="7428" width="38.42578125" style="335" customWidth="1"/>
    <col min="7429" max="7429" width="13.5703125" style="335" customWidth="1"/>
    <col min="7430" max="7430" width="14" style="335" customWidth="1"/>
    <col min="7431" max="7431" width="21" style="335" customWidth="1"/>
    <col min="7432" max="7432" width="13.42578125" style="335" customWidth="1"/>
    <col min="7433" max="7682" width="9.140625" style="335"/>
    <col min="7683" max="7683" width="7.28515625" style="335" customWidth="1"/>
    <col min="7684" max="7684" width="38.42578125" style="335" customWidth="1"/>
    <col min="7685" max="7685" width="13.5703125" style="335" customWidth="1"/>
    <col min="7686" max="7686" width="14" style="335" customWidth="1"/>
    <col min="7687" max="7687" width="21" style="335" customWidth="1"/>
    <col min="7688" max="7688" width="13.42578125" style="335" customWidth="1"/>
    <col min="7689" max="7938" width="9.140625" style="335"/>
    <col min="7939" max="7939" width="7.28515625" style="335" customWidth="1"/>
    <col min="7940" max="7940" width="38.42578125" style="335" customWidth="1"/>
    <col min="7941" max="7941" width="13.5703125" style="335" customWidth="1"/>
    <col min="7942" max="7942" width="14" style="335" customWidth="1"/>
    <col min="7943" max="7943" width="21" style="335" customWidth="1"/>
    <col min="7944" max="7944" width="13.42578125" style="335" customWidth="1"/>
    <col min="7945" max="8194" width="9.140625" style="335"/>
    <col min="8195" max="8195" width="7.28515625" style="335" customWidth="1"/>
    <col min="8196" max="8196" width="38.42578125" style="335" customWidth="1"/>
    <col min="8197" max="8197" width="13.5703125" style="335" customWidth="1"/>
    <col min="8198" max="8198" width="14" style="335" customWidth="1"/>
    <col min="8199" max="8199" width="21" style="335" customWidth="1"/>
    <col min="8200" max="8200" width="13.42578125" style="335" customWidth="1"/>
    <col min="8201" max="8450" width="9.140625" style="335"/>
    <col min="8451" max="8451" width="7.28515625" style="335" customWidth="1"/>
    <col min="8452" max="8452" width="38.42578125" style="335" customWidth="1"/>
    <col min="8453" max="8453" width="13.5703125" style="335" customWidth="1"/>
    <col min="8454" max="8454" width="14" style="335" customWidth="1"/>
    <col min="8455" max="8455" width="21" style="335" customWidth="1"/>
    <col min="8456" max="8456" width="13.42578125" style="335" customWidth="1"/>
    <col min="8457" max="8706" width="9.140625" style="335"/>
    <col min="8707" max="8707" width="7.28515625" style="335" customWidth="1"/>
    <col min="8708" max="8708" width="38.42578125" style="335" customWidth="1"/>
    <col min="8709" max="8709" width="13.5703125" style="335" customWidth="1"/>
    <col min="8710" max="8710" width="14" style="335" customWidth="1"/>
    <col min="8711" max="8711" width="21" style="335" customWidth="1"/>
    <col min="8712" max="8712" width="13.42578125" style="335" customWidth="1"/>
    <col min="8713" max="8962" width="9.140625" style="335"/>
    <col min="8963" max="8963" width="7.28515625" style="335" customWidth="1"/>
    <col min="8964" max="8964" width="38.42578125" style="335" customWidth="1"/>
    <col min="8965" max="8965" width="13.5703125" style="335" customWidth="1"/>
    <col min="8966" max="8966" width="14" style="335" customWidth="1"/>
    <col min="8967" max="8967" width="21" style="335" customWidth="1"/>
    <col min="8968" max="8968" width="13.42578125" style="335" customWidth="1"/>
    <col min="8969" max="9218" width="9.140625" style="335"/>
    <col min="9219" max="9219" width="7.28515625" style="335" customWidth="1"/>
    <col min="9220" max="9220" width="38.42578125" style="335" customWidth="1"/>
    <col min="9221" max="9221" width="13.5703125" style="335" customWidth="1"/>
    <col min="9222" max="9222" width="14" style="335" customWidth="1"/>
    <col min="9223" max="9223" width="21" style="335" customWidth="1"/>
    <col min="9224" max="9224" width="13.42578125" style="335" customWidth="1"/>
    <col min="9225" max="9474" width="9.140625" style="335"/>
    <col min="9475" max="9475" width="7.28515625" style="335" customWidth="1"/>
    <col min="9476" max="9476" width="38.42578125" style="335" customWidth="1"/>
    <col min="9477" max="9477" width="13.5703125" style="335" customWidth="1"/>
    <col min="9478" max="9478" width="14" style="335" customWidth="1"/>
    <col min="9479" max="9479" width="21" style="335" customWidth="1"/>
    <col min="9480" max="9480" width="13.42578125" style="335" customWidth="1"/>
    <col min="9481" max="9730" width="9.140625" style="335"/>
    <col min="9731" max="9731" width="7.28515625" style="335" customWidth="1"/>
    <col min="9732" max="9732" width="38.42578125" style="335" customWidth="1"/>
    <col min="9733" max="9733" width="13.5703125" style="335" customWidth="1"/>
    <col min="9734" max="9734" width="14" style="335" customWidth="1"/>
    <col min="9735" max="9735" width="21" style="335" customWidth="1"/>
    <col min="9736" max="9736" width="13.42578125" style="335" customWidth="1"/>
    <col min="9737" max="9986" width="9.140625" style="335"/>
    <col min="9987" max="9987" width="7.28515625" style="335" customWidth="1"/>
    <col min="9988" max="9988" width="38.42578125" style="335" customWidth="1"/>
    <col min="9989" max="9989" width="13.5703125" style="335" customWidth="1"/>
    <col min="9990" max="9990" width="14" style="335" customWidth="1"/>
    <col min="9991" max="9991" width="21" style="335" customWidth="1"/>
    <col min="9992" max="9992" width="13.42578125" style="335" customWidth="1"/>
    <col min="9993" max="10242" width="9.140625" style="335"/>
    <col min="10243" max="10243" width="7.28515625" style="335" customWidth="1"/>
    <col min="10244" max="10244" width="38.42578125" style="335" customWidth="1"/>
    <col min="10245" max="10245" width="13.5703125" style="335" customWidth="1"/>
    <col min="10246" max="10246" width="14" style="335" customWidth="1"/>
    <col min="10247" max="10247" width="21" style="335" customWidth="1"/>
    <col min="10248" max="10248" width="13.42578125" style="335" customWidth="1"/>
    <col min="10249" max="10498" width="9.140625" style="335"/>
    <col min="10499" max="10499" width="7.28515625" style="335" customWidth="1"/>
    <col min="10500" max="10500" width="38.42578125" style="335" customWidth="1"/>
    <col min="10501" max="10501" width="13.5703125" style="335" customWidth="1"/>
    <col min="10502" max="10502" width="14" style="335" customWidth="1"/>
    <col min="10503" max="10503" width="21" style="335" customWidth="1"/>
    <col min="10504" max="10504" width="13.42578125" style="335" customWidth="1"/>
    <col min="10505" max="10754" width="9.140625" style="335"/>
    <col min="10755" max="10755" width="7.28515625" style="335" customWidth="1"/>
    <col min="10756" max="10756" width="38.42578125" style="335" customWidth="1"/>
    <col min="10757" max="10757" width="13.5703125" style="335" customWidth="1"/>
    <col min="10758" max="10758" width="14" style="335" customWidth="1"/>
    <col min="10759" max="10759" width="21" style="335" customWidth="1"/>
    <col min="10760" max="10760" width="13.42578125" style="335" customWidth="1"/>
    <col min="10761" max="11010" width="9.140625" style="335"/>
    <col min="11011" max="11011" width="7.28515625" style="335" customWidth="1"/>
    <col min="11012" max="11012" width="38.42578125" style="335" customWidth="1"/>
    <col min="11013" max="11013" width="13.5703125" style="335" customWidth="1"/>
    <col min="11014" max="11014" width="14" style="335" customWidth="1"/>
    <col min="11015" max="11015" width="21" style="335" customWidth="1"/>
    <col min="11016" max="11016" width="13.42578125" style="335" customWidth="1"/>
    <col min="11017" max="11266" width="9.140625" style="335"/>
    <col min="11267" max="11267" width="7.28515625" style="335" customWidth="1"/>
    <col min="11268" max="11268" width="38.42578125" style="335" customWidth="1"/>
    <col min="11269" max="11269" width="13.5703125" style="335" customWidth="1"/>
    <col min="11270" max="11270" width="14" style="335" customWidth="1"/>
    <col min="11271" max="11271" width="21" style="335" customWidth="1"/>
    <col min="11272" max="11272" width="13.42578125" style="335" customWidth="1"/>
    <col min="11273" max="11522" width="9.140625" style="335"/>
    <col min="11523" max="11523" width="7.28515625" style="335" customWidth="1"/>
    <col min="11524" max="11524" width="38.42578125" style="335" customWidth="1"/>
    <col min="11525" max="11525" width="13.5703125" style="335" customWidth="1"/>
    <col min="11526" max="11526" width="14" style="335" customWidth="1"/>
    <col min="11527" max="11527" width="21" style="335" customWidth="1"/>
    <col min="11528" max="11528" width="13.42578125" style="335" customWidth="1"/>
    <col min="11529" max="11778" width="9.140625" style="335"/>
    <col min="11779" max="11779" width="7.28515625" style="335" customWidth="1"/>
    <col min="11780" max="11780" width="38.42578125" style="335" customWidth="1"/>
    <col min="11781" max="11781" width="13.5703125" style="335" customWidth="1"/>
    <col min="11782" max="11782" width="14" style="335" customWidth="1"/>
    <col min="11783" max="11783" width="21" style="335" customWidth="1"/>
    <col min="11784" max="11784" width="13.42578125" style="335" customWidth="1"/>
    <col min="11785" max="12034" width="9.140625" style="335"/>
    <col min="12035" max="12035" width="7.28515625" style="335" customWidth="1"/>
    <col min="12036" max="12036" width="38.42578125" style="335" customWidth="1"/>
    <col min="12037" max="12037" width="13.5703125" style="335" customWidth="1"/>
    <col min="12038" max="12038" width="14" style="335" customWidth="1"/>
    <col min="12039" max="12039" width="21" style="335" customWidth="1"/>
    <col min="12040" max="12040" width="13.42578125" style="335" customWidth="1"/>
    <col min="12041" max="12290" width="9.140625" style="335"/>
    <col min="12291" max="12291" width="7.28515625" style="335" customWidth="1"/>
    <col min="12292" max="12292" width="38.42578125" style="335" customWidth="1"/>
    <col min="12293" max="12293" width="13.5703125" style="335" customWidth="1"/>
    <col min="12294" max="12294" width="14" style="335" customWidth="1"/>
    <col min="12295" max="12295" width="21" style="335" customWidth="1"/>
    <col min="12296" max="12296" width="13.42578125" style="335" customWidth="1"/>
    <col min="12297" max="12546" width="9.140625" style="335"/>
    <col min="12547" max="12547" width="7.28515625" style="335" customWidth="1"/>
    <col min="12548" max="12548" width="38.42578125" style="335" customWidth="1"/>
    <col min="12549" max="12549" width="13.5703125" style="335" customWidth="1"/>
    <col min="12550" max="12550" width="14" style="335" customWidth="1"/>
    <col min="12551" max="12551" width="21" style="335" customWidth="1"/>
    <col min="12552" max="12552" width="13.42578125" style="335" customWidth="1"/>
    <col min="12553" max="12802" width="9.140625" style="335"/>
    <col min="12803" max="12803" width="7.28515625" style="335" customWidth="1"/>
    <col min="12804" max="12804" width="38.42578125" style="335" customWidth="1"/>
    <col min="12805" max="12805" width="13.5703125" style="335" customWidth="1"/>
    <col min="12806" max="12806" width="14" style="335" customWidth="1"/>
    <col min="12807" max="12807" width="21" style="335" customWidth="1"/>
    <col min="12808" max="12808" width="13.42578125" style="335" customWidth="1"/>
    <col min="12809" max="13058" width="9.140625" style="335"/>
    <col min="13059" max="13059" width="7.28515625" style="335" customWidth="1"/>
    <col min="13060" max="13060" width="38.42578125" style="335" customWidth="1"/>
    <col min="13061" max="13061" width="13.5703125" style="335" customWidth="1"/>
    <col min="13062" max="13062" width="14" style="335" customWidth="1"/>
    <col min="13063" max="13063" width="21" style="335" customWidth="1"/>
    <col min="13064" max="13064" width="13.42578125" style="335" customWidth="1"/>
    <col min="13065" max="13314" width="9.140625" style="335"/>
    <col min="13315" max="13315" width="7.28515625" style="335" customWidth="1"/>
    <col min="13316" max="13316" width="38.42578125" style="335" customWidth="1"/>
    <col min="13317" max="13317" width="13.5703125" style="335" customWidth="1"/>
    <col min="13318" max="13318" width="14" style="335" customWidth="1"/>
    <col min="13319" max="13319" width="21" style="335" customWidth="1"/>
    <col min="13320" max="13320" width="13.42578125" style="335" customWidth="1"/>
    <col min="13321" max="13570" width="9.140625" style="335"/>
    <col min="13571" max="13571" width="7.28515625" style="335" customWidth="1"/>
    <col min="13572" max="13572" width="38.42578125" style="335" customWidth="1"/>
    <col min="13573" max="13573" width="13.5703125" style="335" customWidth="1"/>
    <col min="13574" max="13574" width="14" style="335" customWidth="1"/>
    <col min="13575" max="13575" width="21" style="335" customWidth="1"/>
    <col min="13576" max="13576" width="13.42578125" style="335" customWidth="1"/>
    <col min="13577" max="13826" width="9.140625" style="335"/>
    <col min="13827" max="13827" width="7.28515625" style="335" customWidth="1"/>
    <col min="13828" max="13828" width="38.42578125" style="335" customWidth="1"/>
    <col min="13829" max="13829" width="13.5703125" style="335" customWidth="1"/>
    <col min="13830" max="13830" width="14" style="335" customWidth="1"/>
    <col min="13831" max="13831" width="21" style="335" customWidth="1"/>
    <col min="13832" max="13832" width="13.42578125" style="335" customWidth="1"/>
    <col min="13833" max="14082" width="9.140625" style="335"/>
    <col min="14083" max="14083" width="7.28515625" style="335" customWidth="1"/>
    <col min="14084" max="14084" width="38.42578125" style="335" customWidth="1"/>
    <col min="14085" max="14085" width="13.5703125" style="335" customWidth="1"/>
    <col min="14086" max="14086" width="14" style="335" customWidth="1"/>
    <col min="14087" max="14087" width="21" style="335" customWidth="1"/>
    <col min="14088" max="14088" width="13.42578125" style="335" customWidth="1"/>
    <col min="14089" max="14338" width="9.140625" style="335"/>
    <col min="14339" max="14339" width="7.28515625" style="335" customWidth="1"/>
    <col min="14340" max="14340" width="38.42578125" style="335" customWidth="1"/>
    <col min="14341" max="14341" width="13.5703125" style="335" customWidth="1"/>
    <col min="14342" max="14342" width="14" style="335" customWidth="1"/>
    <col min="14343" max="14343" width="21" style="335" customWidth="1"/>
    <col min="14344" max="14344" width="13.42578125" style="335" customWidth="1"/>
    <col min="14345" max="14594" width="9.140625" style="335"/>
    <col min="14595" max="14595" width="7.28515625" style="335" customWidth="1"/>
    <col min="14596" max="14596" width="38.42578125" style="335" customWidth="1"/>
    <col min="14597" max="14597" width="13.5703125" style="335" customWidth="1"/>
    <col min="14598" max="14598" width="14" style="335" customWidth="1"/>
    <col min="14599" max="14599" width="21" style="335" customWidth="1"/>
    <col min="14600" max="14600" width="13.42578125" style="335" customWidth="1"/>
    <col min="14601" max="14850" width="9.140625" style="335"/>
    <col min="14851" max="14851" width="7.28515625" style="335" customWidth="1"/>
    <col min="14852" max="14852" width="38.42578125" style="335" customWidth="1"/>
    <col min="14853" max="14853" width="13.5703125" style="335" customWidth="1"/>
    <col min="14854" max="14854" width="14" style="335" customWidth="1"/>
    <col min="14855" max="14855" width="21" style="335" customWidth="1"/>
    <col min="14856" max="14856" width="13.42578125" style="335" customWidth="1"/>
    <col min="14857" max="15106" width="9.140625" style="335"/>
    <col min="15107" max="15107" width="7.28515625" style="335" customWidth="1"/>
    <col min="15108" max="15108" width="38.42578125" style="335" customWidth="1"/>
    <col min="15109" max="15109" width="13.5703125" style="335" customWidth="1"/>
    <col min="15110" max="15110" width="14" style="335" customWidth="1"/>
    <col min="15111" max="15111" width="21" style="335" customWidth="1"/>
    <col min="15112" max="15112" width="13.42578125" style="335" customWidth="1"/>
    <col min="15113" max="15362" width="9.140625" style="335"/>
    <col min="15363" max="15363" width="7.28515625" style="335" customWidth="1"/>
    <col min="15364" max="15364" width="38.42578125" style="335" customWidth="1"/>
    <col min="15365" max="15365" width="13.5703125" style="335" customWidth="1"/>
    <col min="15366" max="15366" width="14" style="335" customWidth="1"/>
    <col min="15367" max="15367" width="21" style="335" customWidth="1"/>
    <col min="15368" max="15368" width="13.42578125" style="335" customWidth="1"/>
    <col min="15369" max="15618" width="9.140625" style="335"/>
    <col min="15619" max="15619" width="7.28515625" style="335" customWidth="1"/>
    <col min="15620" max="15620" width="38.42578125" style="335" customWidth="1"/>
    <col min="15621" max="15621" width="13.5703125" style="335" customWidth="1"/>
    <col min="15622" max="15622" width="14" style="335" customWidth="1"/>
    <col min="15623" max="15623" width="21" style="335" customWidth="1"/>
    <col min="15624" max="15624" width="13.42578125" style="335" customWidth="1"/>
    <col min="15625" max="15874" width="9.140625" style="335"/>
    <col min="15875" max="15875" width="7.28515625" style="335" customWidth="1"/>
    <col min="15876" max="15876" width="38.42578125" style="335" customWidth="1"/>
    <col min="15877" max="15877" width="13.5703125" style="335" customWidth="1"/>
    <col min="15878" max="15878" width="14" style="335" customWidth="1"/>
    <col min="15879" max="15879" width="21" style="335" customWidth="1"/>
    <col min="15880" max="15880" width="13.42578125" style="335" customWidth="1"/>
    <col min="15881" max="16130" width="9.140625" style="335"/>
    <col min="16131" max="16131" width="7.28515625" style="335" customWidth="1"/>
    <col min="16132" max="16132" width="38.42578125" style="335" customWidth="1"/>
    <col min="16133" max="16133" width="13.5703125" style="335" customWidth="1"/>
    <col min="16134" max="16134" width="14" style="335" customWidth="1"/>
    <col min="16135" max="16135" width="21" style="335" customWidth="1"/>
    <col min="16136" max="16136" width="13.42578125" style="335" customWidth="1"/>
    <col min="16137" max="16384" width="9.140625" style="335"/>
  </cols>
  <sheetData>
    <row r="1" spans="1:10">
      <c r="A1" s="732"/>
      <c r="B1" s="733"/>
      <c r="C1" s="733"/>
      <c r="D1" s="733"/>
      <c r="E1" s="733"/>
      <c r="F1" s="733"/>
      <c r="G1" s="733"/>
      <c r="H1" s="734"/>
    </row>
    <row r="2" spans="1:10" ht="15.75">
      <c r="A2" s="1151" t="s">
        <v>856</v>
      </c>
      <c r="B2" s="1152"/>
      <c r="C2" s="1152"/>
      <c r="D2" s="1152"/>
      <c r="E2" s="1152"/>
      <c r="F2" s="1152"/>
      <c r="G2" s="1152"/>
      <c r="H2" s="1153"/>
    </row>
    <row r="3" spans="1:10" s="315" customFormat="1" ht="39.75" customHeight="1">
      <c r="A3" s="1158" t="s">
        <v>1</v>
      </c>
      <c r="B3" s="1159"/>
      <c r="C3" s="1159"/>
      <c r="D3" s="1159"/>
      <c r="E3" s="1159"/>
      <c r="F3" s="1159"/>
      <c r="G3" s="1159"/>
      <c r="H3" s="1160"/>
      <c r="J3" s="714"/>
    </row>
    <row r="4" spans="1:10" s="315" customFormat="1" ht="18.75" customHeight="1">
      <c r="A4" s="682" t="s">
        <v>2</v>
      </c>
      <c r="B4" s="665"/>
      <c r="C4" s="665"/>
      <c r="D4" s="665"/>
      <c r="E4" s="683" t="s">
        <v>68</v>
      </c>
      <c r="F4" s="735"/>
      <c r="G4" s="735"/>
      <c r="H4" s="731"/>
      <c r="J4" s="714"/>
    </row>
    <row r="5" spans="1:10" s="315" customFormat="1" ht="16.5" customHeight="1">
      <c r="A5" s="685" t="s">
        <v>3</v>
      </c>
      <c r="B5" s="686"/>
      <c r="C5" s="686"/>
      <c r="D5" s="686"/>
      <c r="E5" s="683" t="s">
        <v>845</v>
      </c>
      <c r="F5" s="687"/>
      <c r="G5" s="735"/>
      <c r="H5" s="684"/>
      <c r="J5" s="714"/>
    </row>
    <row r="6" spans="1:10" s="315" customFormat="1" ht="18" customHeight="1" thickBot="1">
      <c r="A6" s="688"/>
      <c r="B6" s="689"/>
      <c r="C6" s="690"/>
      <c r="D6" s="689"/>
      <c r="E6" s="691" t="s">
        <v>829</v>
      </c>
      <c r="F6" s="736"/>
      <c r="G6" s="689"/>
      <c r="H6" s="692"/>
    </row>
    <row r="7" spans="1:10" ht="27" customHeight="1" thickBot="1">
      <c r="A7" s="744" t="s">
        <v>401</v>
      </c>
      <c r="B7" s="745" t="s">
        <v>402</v>
      </c>
      <c r="C7" s="1154" t="s">
        <v>857</v>
      </c>
      <c r="D7" s="1155"/>
      <c r="E7" s="746" t="s">
        <v>858</v>
      </c>
      <c r="F7" s="1156" t="s">
        <v>71</v>
      </c>
      <c r="G7" s="1157"/>
      <c r="H7" s="747" t="s">
        <v>859</v>
      </c>
    </row>
    <row r="8" spans="1:10" ht="20.100000000000001" customHeight="1">
      <c r="A8" s="737">
        <v>8.1</v>
      </c>
      <c r="B8" s="738" t="s">
        <v>860</v>
      </c>
      <c r="C8" s="739">
        <f>Abstract!D38</f>
        <v>8.81</v>
      </c>
      <c r="D8" s="740" t="s">
        <v>23</v>
      </c>
      <c r="E8" s="741">
        <v>3.2</v>
      </c>
      <c r="F8" s="742">
        <v>1</v>
      </c>
      <c r="G8" s="740" t="s">
        <v>23</v>
      </c>
      <c r="H8" s="743">
        <f t="shared" ref="H8:H17" si="0">ROUND(C8*E8,2)</f>
        <v>28.19</v>
      </c>
    </row>
    <row r="9" spans="1:10" ht="20.100000000000001" customHeight="1">
      <c r="A9" s="715">
        <v>8.1999999999999993</v>
      </c>
      <c r="B9" s="655" t="s">
        <v>861</v>
      </c>
      <c r="C9" s="716">
        <f>Abstract!D44</f>
        <v>78.81</v>
      </c>
      <c r="D9" s="717" t="s">
        <v>23</v>
      </c>
      <c r="E9" s="651">
        <v>1.3</v>
      </c>
      <c r="F9" s="718">
        <v>1</v>
      </c>
      <c r="G9" s="717" t="s">
        <v>23</v>
      </c>
      <c r="H9" s="652">
        <f t="shared" si="0"/>
        <v>102.45</v>
      </c>
    </row>
    <row r="10" spans="1:10" ht="20.100000000000001" customHeight="1">
      <c r="A10" s="715">
        <v>10.1</v>
      </c>
      <c r="B10" s="655" t="s">
        <v>862</v>
      </c>
      <c r="C10" s="716">
        <f>Abstract!D53</f>
        <v>315.78999999999996</v>
      </c>
      <c r="D10" s="717" t="s">
        <v>23</v>
      </c>
      <c r="E10" s="651">
        <v>3.3</v>
      </c>
      <c r="F10" s="718">
        <v>1</v>
      </c>
      <c r="G10" s="717" t="s">
        <v>23</v>
      </c>
      <c r="H10" s="652">
        <f t="shared" si="0"/>
        <v>1042.1099999999999</v>
      </c>
    </row>
    <row r="11" spans="1:10" ht="20.100000000000001" customHeight="1">
      <c r="A11" s="715">
        <v>10.199999999999999</v>
      </c>
      <c r="B11" s="655" t="s">
        <v>862</v>
      </c>
      <c r="C11" s="716">
        <f>Abstract!D59</f>
        <v>366.3</v>
      </c>
      <c r="D11" s="717" t="s">
        <v>23</v>
      </c>
      <c r="E11" s="651">
        <v>3.3</v>
      </c>
      <c r="F11" s="718">
        <v>1</v>
      </c>
      <c r="G11" s="717" t="s">
        <v>23</v>
      </c>
      <c r="H11" s="652">
        <f t="shared" si="0"/>
        <v>1208.79</v>
      </c>
    </row>
    <row r="12" spans="1:10" ht="20.100000000000001" customHeight="1">
      <c r="A12" s="715">
        <v>13.1</v>
      </c>
      <c r="B12" s="655" t="s">
        <v>871</v>
      </c>
      <c r="C12" s="716">
        <f>Abstract!D123</f>
        <v>6.6799999999999988</v>
      </c>
      <c r="D12" s="717" t="s">
        <v>23</v>
      </c>
      <c r="E12" s="799">
        <v>0.625</v>
      </c>
      <c r="F12" s="718">
        <v>1</v>
      </c>
      <c r="G12" s="717" t="s">
        <v>23</v>
      </c>
      <c r="H12" s="652">
        <f t="shared" si="0"/>
        <v>4.18</v>
      </c>
    </row>
    <row r="13" spans="1:10" ht="20.100000000000001" customHeight="1">
      <c r="A13" s="715">
        <v>14.1</v>
      </c>
      <c r="B13" s="655" t="s">
        <v>410</v>
      </c>
      <c r="C13" s="716">
        <f>Abstract!D130</f>
        <v>284.68999999999994</v>
      </c>
      <c r="D13" s="717" t="s">
        <v>64</v>
      </c>
      <c r="E13" s="719">
        <v>0.625</v>
      </c>
      <c r="F13" s="718">
        <v>1</v>
      </c>
      <c r="G13" s="717" t="s">
        <v>23</v>
      </c>
      <c r="H13" s="652">
        <f t="shared" si="0"/>
        <v>177.93</v>
      </c>
    </row>
    <row r="14" spans="1:10" ht="20.100000000000001" customHeight="1">
      <c r="A14" s="715">
        <v>15.1</v>
      </c>
      <c r="B14" s="655" t="s">
        <v>863</v>
      </c>
      <c r="C14" s="716">
        <f>Abstract!D140</f>
        <v>491.76</v>
      </c>
      <c r="D14" s="717" t="s">
        <v>38</v>
      </c>
      <c r="E14" s="716">
        <v>10.64</v>
      </c>
      <c r="F14" s="720">
        <v>100</v>
      </c>
      <c r="G14" s="717" t="s">
        <v>38</v>
      </c>
      <c r="H14" s="652">
        <f>ROUND(C14*E14/F14,2)</f>
        <v>52.32</v>
      </c>
    </row>
    <row r="15" spans="1:10" ht="20.100000000000001" customHeight="1">
      <c r="A15" s="715">
        <v>16.100000000000001</v>
      </c>
      <c r="B15" s="655" t="s">
        <v>864</v>
      </c>
      <c r="C15" s="716">
        <f>Abstract!D146</f>
        <v>205.87</v>
      </c>
      <c r="D15" s="717" t="s">
        <v>23</v>
      </c>
      <c r="E15" s="719">
        <v>0.82499999999999996</v>
      </c>
      <c r="F15" s="718">
        <v>1</v>
      </c>
      <c r="G15" s="717" t="s">
        <v>23</v>
      </c>
      <c r="H15" s="652">
        <f t="shared" si="0"/>
        <v>169.84</v>
      </c>
    </row>
    <row r="16" spans="1:10" ht="20.100000000000001" customHeight="1">
      <c r="A16" s="715"/>
      <c r="B16" s="655" t="s">
        <v>865</v>
      </c>
      <c r="C16" s="716">
        <v>682.09</v>
      </c>
      <c r="D16" s="717" t="s">
        <v>64</v>
      </c>
      <c r="E16" s="651">
        <v>0.5</v>
      </c>
      <c r="F16" s="718">
        <v>1</v>
      </c>
      <c r="G16" s="717" t="s">
        <v>23</v>
      </c>
      <c r="H16" s="652">
        <f t="shared" si="0"/>
        <v>341.05</v>
      </c>
    </row>
    <row r="17" spans="1:12" ht="20.100000000000001" customHeight="1">
      <c r="A17" s="715"/>
      <c r="B17" s="655" t="s">
        <v>866</v>
      </c>
      <c r="C17" s="716">
        <v>13.85</v>
      </c>
      <c r="D17" s="717" t="s">
        <v>23</v>
      </c>
      <c r="E17" s="651">
        <v>2.2000000000000002</v>
      </c>
      <c r="F17" s="720">
        <v>1</v>
      </c>
      <c r="G17" s="717" t="s">
        <v>23</v>
      </c>
      <c r="H17" s="652">
        <f t="shared" si="0"/>
        <v>30.47</v>
      </c>
      <c r="L17" s="335">
        <f>285*500</f>
        <v>142500</v>
      </c>
    </row>
    <row r="18" spans="1:12" ht="20.100000000000001" customHeight="1">
      <c r="A18" s="715" t="s">
        <v>867</v>
      </c>
      <c r="B18" s="655" t="s">
        <v>868</v>
      </c>
      <c r="C18" s="716">
        <f>Abstract!D313</f>
        <v>576</v>
      </c>
      <c r="D18" s="717" t="str">
        <f>[1]Abstract!E169</f>
        <v>each</v>
      </c>
      <c r="E18" s="651">
        <v>1.1000000000000001</v>
      </c>
      <c r="F18" s="718">
        <v>100</v>
      </c>
      <c r="G18" s="717" t="s">
        <v>409</v>
      </c>
      <c r="H18" s="654">
        <f>ROUND(C18*E18/100,2)</f>
        <v>6.34</v>
      </c>
    </row>
    <row r="19" spans="1:12" ht="20.100000000000001" customHeight="1">
      <c r="A19" s="715" t="s">
        <v>872</v>
      </c>
      <c r="B19" s="655" t="s">
        <v>873</v>
      </c>
      <c r="C19" s="716">
        <f>Abstract!D320</f>
        <v>117.26</v>
      </c>
      <c r="D19" s="717" t="s">
        <v>38</v>
      </c>
      <c r="E19" s="748">
        <v>7.67</v>
      </c>
      <c r="F19" s="718">
        <v>100</v>
      </c>
      <c r="G19" s="717" t="s">
        <v>85</v>
      </c>
      <c r="H19" s="654">
        <f>ROUND(C19*E19/100,2)</f>
        <v>8.99</v>
      </c>
    </row>
    <row r="20" spans="1:12" ht="20.100000000000001" customHeight="1">
      <c r="A20" s="715"/>
      <c r="B20" s="655"/>
      <c r="C20" s="721"/>
      <c r="D20" s="722"/>
      <c r="E20" s="650"/>
      <c r="F20" s="722"/>
      <c r="G20" s="723"/>
      <c r="H20" s="653">
        <f>SUM(H8:H19)</f>
        <v>3172.66</v>
      </c>
      <c r="L20" s="335">
        <f>500*0.115*500</f>
        <v>28750</v>
      </c>
    </row>
    <row r="21" spans="1:12" ht="20.100000000000001" customHeight="1">
      <c r="A21" s="724"/>
      <c r="B21" s="724"/>
      <c r="C21" s="725"/>
      <c r="D21" s="726"/>
      <c r="E21" s="656" t="s">
        <v>869</v>
      </c>
      <c r="F21" s="726"/>
      <c r="G21" s="727"/>
      <c r="H21" s="728">
        <f>ROUND(H20*2,0)</f>
        <v>6345</v>
      </c>
      <c r="L21" s="335">
        <f>L17+L20</f>
        <v>171250</v>
      </c>
    </row>
    <row r="22" spans="1:12" ht="20.100000000000001" customHeight="1">
      <c r="A22" s="724"/>
      <c r="B22" s="724"/>
      <c r="C22" s="725"/>
      <c r="D22" s="726"/>
      <c r="E22" s="727"/>
      <c r="F22" s="726"/>
      <c r="G22" s="726"/>
      <c r="H22" s="729" t="s">
        <v>870</v>
      </c>
    </row>
    <row r="23" spans="1:12" ht="20.100000000000001" customHeight="1">
      <c r="A23" s="1161" t="s">
        <v>920</v>
      </c>
      <c r="B23" s="1161"/>
      <c r="C23" s="1161"/>
      <c r="D23" s="1161"/>
      <c r="E23" s="1161"/>
      <c r="F23" s="1161"/>
      <c r="G23" s="1161"/>
      <c r="H23" s="1161"/>
    </row>
    <row r="24" spans="1:12" ht="20.100000000000001" customHeight="1">
      <c r="A24" s="730"/>
      <c r="B24" s="730"/>
      <c r="C24" s="730"/>
      <c r="D24" s="730"/>
      <c r="E24" s="730"/>
      <c r="F24" s="730"/>
      <c r="G24" s="730"/>
      <c r="H24" s="730"/>
    </row>
    <row r="25" spans="1:12" ht="20.100000000000001" customHeight="1">
      <c r="A25" s="730"/>
      <c r="B25" s="730"/>
      <c r="C25" s="730"/>
      <c r="D25" s="730"/>
      <c r="E25" s="730"/>
      <c r="F25" s="730"/>
      <c r="G25" s="730"/>
      <c r="H25" s="730"/>
    </row>
  </sheetData>
  <mergeCells count="5">
    <mergeCell ref="A2:H2"/>
    <mergeCell ref="C7:D7"/>
    <mergeCell ref="F7:G7"/>
    <mergeCell ref="A3:H3"/>
    <mergeCell ref="A23:H23"/>
  </mergeCells>
  <pageMargins left="0.39370078740157483" right="0.39370078740157483" top="0.78740157480314965" bottom="0.39370078740157483" header="0.51181102362204722" footer="0.51181102362204722"/>
  <pageSetup orientation="portrait" r:id="rId1"/>
  <headerFooter>
    <oddFooter>&amp;LSignature of Contractor &amp;CSignature of JE&amp;RSignature of AE</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Zeros="0" view="pageBreakPreview" topLeftCell="A9" zoomScaleNormal="100" zoomScaleSheetLayoutView="100" workbookViewId="0">
      <selection activeCell="K7" sqref="K7"/>
    </sheetView>
  </sheetViews>
  <sheetFormatPr defaultRowHeight="15"/>
  <cols>
    <col min="1" max="1" width="4.5703125" style="657" customWidth="1"/>
    <col min="2" max="2" width="22.85546875" style="657" customWidth="1"/>
    <col min="3" max="3" width="10.5703125" style="657" customWidth="1"/>
    <col min="4" max="4" width="10" style="657" customWidth="1"/>
    <col min="5" max="6" width="9.7109375" style="657" customWidth="1"/>
    <col min="7" max="7" width="9.5703125" style="657" customWidth="1"/>
    <col min="8" max="8" width="9.85546875" style="657" customWidth="1"/>
    <col min="9" max="9" width="10.42578125" style="657" customWidth="1"/>
    <col min="10" max="249" width="9.140625" style="657"/>
    <col min="250" max="250" width="5.85546875" style="657" customWidth="1"/>
    <col min="251" max="251" width="27.140625" style="657" customWidth="1"/>
    <col min="252" max="253" width="8.7109375" style="657" customWidth="1"/>
    <col min="254" max="254" width="9.7109375" style="657" customWidth="1"/>
    <col min="255" max="255" width="7.85546875" style="657" customWidth="1"/>
    <col min="256" max="256" width="6.5703125" style="657" customWidth="1"/>
    <col min="257" max="257" width="7.28515625" style="657" customWidth="1"/>
    <col min="258" max="258" width="11" style="657" customWidth="1"/>
    <col min="259" max="505" width="9.140625" style="657"/>
    <col min="506" max="506" width="5.85546875" style="657" customWidth="1"/>
    <col min="507" max="507" width="27.140625" style="657" customWidth="1"/>
    <col min="508" max="509" width="8.7109375" style="657" customWidth="1"/>
    <col min="510" max="510" width="9.7109375" style="657" customWidth="1"/>
    <col min="511" max="511" width="7.85546875" style="657" customWidth="1"/>
    <col min="512" max="512" width="6.5703125" style="657" customWidth="1"/>
    <col min="513" max="513" width="7.28515625" style="657" customWidth="1"/>
    <col min="514" max="514" width="11" style="657" customWidth="1"/>
    <col min="515" max="761" width="9.140625" style="657"/>
    <col min="762" max="762" width="5.85546875" style="657" customWidth="1"/>
    <col min="763" max="763" width="27.140625" style="657" customWidth="1"/>
    <col min="764" max="765" width="8.7109375" style="657" customWidth="1"/>
    <col min="766" max="766" width="9.7109375" style="657" customWidth="1"/>
    <col min="767" max="767" width="7.85546875" style="657" customWidth="1"/>
    <col min="768" max="768" width="6.5703125" style="657" customWidth="1"/>
    <col min="769" max="769" width="7.28515625" style="657" customWidth="1"/>
    <col min="770" max="770" width="11" style="657" customWidth="1"/>
    <col min="771" max="1017" width="9.140625" style="657"/>
    <col min="1018" max="1018" width="5.85546875" style="657" customWidth="1"/>
    <col min="1019" max="1019" width="27.140625" style="657" customWidth="1"/>
    <col min="1020" max="1021" width="8.7109375" style="657" customWidth="1"/>
    <col min="1022" max="1022" width="9.7109375" style="657" customWidth="1"/>
    <col min="1023" max="1023" width="7.85546875" style="657" customWidth="1"/>
    <col min="1024" max="1024" width="6.5703125" style="657" customWidth="1"/>
    <col min="1025" max="1025" width="7.28515625" style="657" customWidth="1"/>
    <col min="1026" max="1026" width="11" style="657" customWidth="1"/>
    <col min="1027" max="1273" width="9.140625" style="657"/>
    <col min="1274" max="1274" width="5.85546875" style="657" customWidth="1"/>
    <col min="1275" max="1275" width="27.140625" style="657" customWidth="1"/>
    <col min="1276" max="1277" width="8.7109375" style="657" customWidth="1"/>
    <col min="1278" max="1278" width="9.7109375" style="657" customWidth="1"/>
    <col min="1279" max="1279" width="7.85546875" style="657" customWidth="1"/>
    <col min="1280" max="1280" width="6.5703125" style="657" customWidth="1"/>
    <col min="1281" max="1281" width="7.28515625" style="657" customWidth="1"/>
    <col min="1282" max="1282" width="11" style="657" customWidth="1"/>
    <col min="1283" max="1529" width="9.140625" style="657"/>
    <col min="1530" max="1530" width="5.85546875" style="657" customWidth="1"/>
    <col min="1531" max="1531" width="27.140625" style="657" customWidth="1"/>
    <col min="1532" max="1533" width="8.7109375" style="657" customWidth="1"/>
    <col min="1534" max="1534" width="9.7109375" style="657" customWidth="1"/>
    <col min="1535" max="1535" width="7.85546875" style="657" customWidth="1"/>
    <col min="1536" max="1536" width="6.5703125" style="657" customWidth="1"/>
    <col min="1537" max="1537" width="7.28515625" style="657" customWidth="1"/>
    <col min="1538" max="1538" width="11" style="657" customWidth="1"/>
    <col min="1539" max="1785" width="9.140625" style="657"/>
    <col min="1786" max="1786" width="5.85546875" style="657" customWidth="1"/>
    <col min="1787" max="1787" width="27.140625" style="657" customWidth="1"/>
    <col min="1788" max="1789" width="8.7109375" style="657" customWidth="1"/>
    <col min="1790" max="1790" width="9.7109375" style="657" customWidth="1"/>
    <col min="1791" max="1791" width="7.85546875" style="657" customWidth="1"/>
    <col min="1792" max="1792" width="6.5703125" style="657" customWidth="1"/>
    <col min="1793" max="1793" width="7.28515625" style="657" customWidth="1"/>
    <col min="1794" max="1794" width="11" style="657" customWidth="1"/>
    <col min="1795" max="2041" width="9.140625" style="657"/>
    <col min="2042" max="2042" width="5.85546875" style="657" customWidth="1"/>
    <col min="2043" max="2043" width="27.140625" style="657" customWidth="1"/>
    <col min="2044" max="2045" width="8.7109375" style="657" customWidth="1"/>
    <col min="2046" max="2046" width="9.7109375" style="657" customWidth="1"/>
    <col min="2047" max="2047" width="7.85546875" style="657" customWidth="1"/>
    <col min="2048" max="2048" width="6.5703125" style="657" customWidth="1"/>
    <col min="2049" max="2049" width="7.28515625" style="657" customWidth="1"/>
    <col min="2050" max="2050" width="11" style="657" customWidth="1"/>
    <col min="2051" max="2297" width="9.140625" style="657"/>
    <col min="2298" max="2298" width="5.85546875" style="657" customWidth="1"/>
    <col min="2299" max="2299" width="27.140625" style="657" customWidth="1"/>
    <col min="2300" max="2301" width="8.7109375" style="657" customWidth="1"/>
    <col min="2302" max="2302" width="9.7109375" style="657" customWidth="1"/>
    <col min="2303" max="2303" width="7.85546875" style="657" customWidth="1"/>
    <col min="2304" max="2304" width="6.5703125" style="657" customWidth="1"/>
    <col min="2305" max="2305" width="7.28515625" style="657" customWidth="1"/>
    <col min="2306" max="2306" width="11" style="657" customWidth="1"/>
    <col min="2307" max="2553" width="9.140625" style="657"/>
    <col min="2554" max="2554" width="5.85546875" style="657" customWidth="1"/>
    <col min="2555" max="2555" width="27.140625" style="657" customWidth="1"/>
    <col min="2556" max="2557" width="8.7109375" style="657" customWidth="1"/>
    <col min="2558" max="2558" width="9.7109375" style="657" customWidth="1"/>
    <col min="2559" max="2559" width="7.85546875" style="657" customWidth="1"/>
    <col min="2560" max="2560" width="6.5703125" style="657" customWidth="1"/>
    <col min="2561" max="2561" width="7.28515625" style="657" customWidth="1"/>
    <col min="2562" max="2562" width="11" style="657" customWidth="1"/>
    <col min="2563" max="2809" width="9.140625" style="657"/>
    <col min="2810" max="2810" width="5.85546875" style="657" customWidth="1"/>
    <col min="2811" max="2811" width="27.140625" style="657" customWidth="1"/>
    <col min="2812" max="2813" width="8.7109375" style="657" customWidth="1"/>
    <col min="2814" max="2814" width="9.7109375" style="657" customWidth="1"/>
    <col min="2815" max="2815" width="7.85546875" style="657" customWidth="1"/>
    <col min="2816" max="2816" width="6.5703125" style="657" customWidth="1"/>
    <col min="2817" max="2817" width="7.28515625" style="657" customWidth="1"/>
    <col min="2818" max="2818" width="11" style="657" customWidth="1"/>
    <col min="2819" max="3065" width="9.140625" style="657"/>
    <col min="3066" max="3066" width="5.85546875" style="657" customWidth="1"/>
    <col min="3067" max="3067" width="27.140625" style="657" customWidth="1"/>
    <col min="3068" max="3069" width="8.7109375" style="657" customWidth="1"/>
    <col min="3070" max="3070" width="9.7109375" style="657" customWidth="1"/>
    <col min="3071" max="3071" width="7.85546875" style="657" customWidth="1"/>
    <col min="3072" max="3072" width="6.5703125" style="657" customWidth="1"/>
    <col min="3073" max="3073" width="7.28515625" style="657" customWidth="1"/>
    <col min="3074" max="3074" width="11" style="657" customWidth="1"/>
    <col min="3075" max="3321" width="9.140625" style="657"/>
    <col min="3322" max="3322" width="5.85546875" style="657" customWidth="1"/>
    <col min="3323" max="3323" width="27.140625" style="657" customWidth="1"/>
    <col min="3324" max="3325" width="8.7109375" style="657" customWidth="1"/>
    <col min="3326" max="3326" width="9.7109375" style="657" customWidth="1"/>
    <col min="3327" max="3327" width="7.85546875" style="657" customWidth="1"/>
    <col min="3328" max="3328" width="6.5703125" style="657" customWidth="1"/>
    <col min="3329" max="3329" width="7.28515625" style="657" customWidth="1"/>
    <col min="3330" max="3330" width="11" style="657" customWidth="1"/>
    <col min="3331" max="3577" width="9.140625" style="657"/>
    <col min="3578" max="3578" width="5.85546875" style="657" customWidth="1"/>
    <col min="3579" max="3579" width="27.140625" style="657" customWidth="1"/>
    <col min="3580" max="3581" width="8.7109375" style="657" customWidth="1"/>
    <col min="3582" max="3582" width="9.7109375" style="657" customWidth="1"/>
    <col min="3583" max="3583" width="7.85546875" style="657" customWidth="1"/>
    <col min="3584" max="3584" width="6.5703125" style="657" customWidth="1"/>
    <col min="3585" max="3585" width="7.28515625" style="657" customWidth="1"/>
    <col min="3586" max="3586" width="11" style="657" customWidth="1"/>
    <col min="3587" max="3833" width="9.140625" style="657"/>
    <col min="3834" max="3834" width="5.85546875" style="657" customWidth="1"/>
    <col min="3835" max="3835" width="27.140625" style="657" customWidth="1"/>
    <col min="3836" max="3837" width="8.7109375" style="657" customWidth="1"/>
    <col min="3838" max="3838" width="9.7109375" style="657" customWidth="1"/>
    <col min="3839" max="3839" width="7.85546875" style="657" customWidth="1"/>
    <col min="3840" max="3840" width="6.5703125" style="657" customWidth="1"/>
    <col min="3841" max="3841" width="7.28515625" style="657" customWidth="1"/>
    <col min="3842" max="3842" width="11" style="657" customWidth="1"/>
    <col min="3843" max="4089" width="9.140625" style="657"/>
    <col min="4090" max="4090" width="5.85546875" style="657" customWidth="1"/>
    <col min="4091" max="4091" width="27.140625" style="657" customWidth="1"/>
    <col min="4092" max="4093" width="8.7109375" style="657" customWidth="1"/>
    <col min="4094" max="4094" width="9.7109375" style="657" customWidth="1"/>
    <col min="4095" max="4095" width="7.85546875" style="657" customWidth="1"/>
    <col min="4096" max="4096" width="6.5703125" style="657" customWidth="1"/>
    <col min="4097" max="4097" width="7.28515625" style="657" customWidth="1"/>
    <col min="4098" max="4098" width="11" style="657" customWidth="1"/>
    <col min="4099" max="4345" width="9.140625" style="657"/>
    <col min="4346" max="4346" width="5.85546875" style="657" customWidth="1"/>
    <col min="4347" max="4347" width="27.140625" style="657" customWidth="1"/>
    <col min="4348" max="4349" width="8.7109375" style="657" customWidth="1"/>
    <col min="4350" max="4350" width="9.7109375" style="657" customWidth="1"/>
    <col min="4351" max="4351" width="7.85546875" style="657" customWidth="1"/>
    <col min="4352" max="4352" width="6.5703125" style="657" customWidth="1"/>
    <col min="4353" max="4353" width="7.28515625" style="657" customWidth="1"/>
    <col min="4354" max="4354" width="11" style="657" customWidth="1"/>
    <col min="4355" max="4601" width="9.140625" style="657"/>
    <col min="4602" max="4602" width="5.85546875" style="657" customWidth="1"/>
    <col min="4603" max="4603" width="27.140625" style="657" customWidth="1"/>
    <col min="4604" max="4605" width="8.7109375" style="657" customWidth="1"/>
    <col min="4606" max="4606" width="9.7109375" style="657" customWidth="1"/>
    <col min="4607" max="4607" width="7.85546875" style="657" customWidth="1"/>
    <col min="4608" max="4608" width="6.5703125" style="657" customWidth="1"/>
    <col min="4609" max="4609" width="7.28515625" style="657" customWidth="1"/>
    <col min="4610" max="4610" width="11" style="657" customWidth="1"/>
    <col min="4611" max="4857" width="9.140625" style="657"/>
    <col min="4858" max="4858" width="5.85546875" style="657" customWidth="1"/>
    <col min="4859" max="4859" width="27.140625" style="657" customWidth="1"/>
    <col min="4860" max="4861" width="8.7109375" style="657" customWidth="1"/>
    <col min="4862" max="4862" width="9.7109375" style="657" customWidth="1"/>
    <col min="4863" max="4863" width="7.85546875" style="657" customWidth="1"/>
    <col min="4864" max="4864" width="6.5703125" style="657" customWidth="1"/>
    <col min="4865" max="4865" width="7.28515625" style="657" customWidth="1"/>
    <col min="4866" max="4866" width="11" style="657" customWidth="1"/>
    <col min="4867" max="5113" width="9.140625" style="657"/>
    <col min="5114" max="5114" width="5.85546875" style="657" customWidth="1"/>
    <col min="5115" max="5115" width="27.140625" style="657" customWidth="1"/>
    <col min="5116" max="5117" width="8.7109375" style="657" customWidth="1"/>
    <col min="5118" max="5118" width="9.7109375" style="657" customWidth="1"/>
    <col min="5119" max="5119" width="7.85546875" style="657" customWidth="1"/>
    <col min="5120" max="5120" width="6.5703125" style="657" customWidth="1"/>
    <col min="5121" max="5121" width="7.28515625" style="657" customWidth="1"/>
    <col min="5122" max="5122" width="11" style="657" customWidth="1"/>
    <col min="5123" max="5369" width="9.140625" style="657"/>
    <col min="5370" max="5370" width="5.85546875" style="657" customWidth="1"/>
    <col min="5371" max="5371" width="27.140625" style="657" customWidth="1"/>
    <col min="5372" max="5373" width="8.7109375" style="657" customWidth="1"/>
    <col min="5374" max="5374" width="9.7109375" style="657" customWidth="1"/>
    <col min="5375" max="5375" width="7.85546875" style="657" customWidth="1"/>
    <col min="5376" max="5376" width="6.5703125" style="657" customWidth="1"/>
    <col min="5377" max="5377" width="7.28515625" style="657" customWidth="1"/>
    <col min="5378" max="5378" width="11" style="657" customWidth="1"/>
    <col min="5379" max="5625" width="9.140625" style="657"/>
    <col min="5626" max="5626" width="5.85546875" style="657" customWidth="1"/>
    <col min="5627" max="5627" width="27.140625" style="657" customWidth="1"/>
    <col min="5628" max="5629" width="8.7109375" style="657" customWidth="1"/>
    <col min="5630" max="5630" width="9.7109375" style="657" customWidth="1"/>
    <col min="5631" max="5631" width="7.85546875" style="657" customWidth="1"/>
    <col min="5632" max="5632" width="6.5703125" style="657" customWidth="1"/>
    <col min="5633" max="5633" width="7.28515625" style="657" customWidth="1"/>
    <col min="5634" max="5634" width="11" style="657" customWidth="1"/>
    <col min="5635" max="5881" width="9.140625" style="657"/>
    <col min="5882" max="5882" width="5.85546875" style="657" customWidth="1"/>
    <col min="5883" max="5883" width="27.140625" style="657" customWidth="1"/>
    <col min="5884" max="5885" width="8.7109375" style="657" customWidth="1"/>
    <col min="5886" max="5886" width="9.7109375" style="657" customWidth="1"/>
    <col min="5887" max="5887" width="7.85546875" style="657" customWidth="1"/>
    <col min="5888" max="5888" width="6.5703125" style="657" customWidth="1"/>
    <col min="5889" max="5889" width="7.28515625" style="657" customWidth="1"/>
    <col min="5890" max="5890" width="11" style="657" customWidth="1"/>
    <col min="5891" max="6137" width="9.140625" style="657"/>
    <col min="6138" max="6138" width="5.85546875" style="657" customWidth="1"/>
    <col min="6139" max="6139" width="27.140625" style="657" customWidth="1"/>
    <col min="6140" max="6141" width="8.7109375" style="657" customWidth="1"/>
    <col min="6142" max="6142" width="9.7109375" style="657" customWidth="1"/>
    <col min="6143" max="6143" width="7.85546875" style="657" customWidth="1"/>
    <col min="6144" max="6144" width="6.5703125" style="657" customWidth="1"/>
    <col min="6145" max="6145" width="7.28515625" style="657" customWidth="1"/>
    <col min="6146" max="6146" width="11" style="657" customWidth="1"/>
    <col min="6147" max="6393" width="9.140625" style="657"/>
    <col min="6394" max="6394" width="5.85546875" style="657" customWidth="1"/>
    <col min="6395" max="6395" width="27.140625" style="657" customWidth="1"/>
    <col min="6396" max="6397" width="8.7109375" style="657" customWidth="1"/>
    <col min="6398" max="6398" width="9.7109375" style="657" customWidth="1"/>
    <col min="6399" max="6399" width="7.85546875" style="657" customWidth="1"/>
    <col min="6400" max="6400" width="6.5703125" style="657" customWidth="1"/>
    <col min="6401" max="6401" width="7.28515625" style="657" customWidth="1"/>
    <col min="6402" max="6402" width="11" style="657" customWidth="1"/>
    <col min="6403" max="6649" width="9.140625" style="657"/>
    <col min="6650" max="6650" width="5.85546875" style="657" customWidth="1"/>
    <col min="6651" max="6651" width="27.140625" style="657" customWidth="1"/>
    <col min="6652" max="6653" width="8.7109375" style="657" customWidth="1"/>
    <col min="6654" max="6654" width="9.7109375" style="657" customWidth="1"/>
    <col min="6655" max="6655" width="7.85546875" style="657" customWidth="1"/>
    <col min="6656" max="6656" width="6.5703125" style="657" customWidth="1"/>
    <col min="6657" max="6657" width="7.28515625" style="657" customWidth="1"/>
    <col min="6658" max="6658" width="11" style="657" customWidth="1"/>
    <col min="6659" max="6905" width="9.140625" style="657"/>
    <col min="6906" max="6906" width="5.85546875" style="657" customWidth="1"/>
    <col min="6907" max="6907" width="27.140625" style="657" customWidth="1"/>
    <col min="6908" max="6909" width="8.7109375" style="657" customWidth="1"/>
    <col min="6910" max="6910" width="9.7109375" style="657" customWidth="1"/>
    <col min="6911" max="6911" width="7.85546875" style="657" customWidth="1"/>
    <col min="6912" max="6912" width="6.5703125" style="657" customWidth="1"/>
    <col min="6913" max="6913" width="7.28515625" style="657" customWidth="1"/>
    <col min="6914" max="6914" width="11" style="657" customWidth="1"/>
    <col min="6915" max="7161" width="9.140625" style="657"/>
    <col min="7162" max="7162" width="5.85546875" style="657" customWidth="1"/>
    <col min="7163" max="7163" width="27.140625" style="657" customWidth="1"/>
    <col min="7164" max="7165" width="8.7109375" style="657" customWidth="1"/>
    <col min="7166" max="7166" width="9.7109375" style="657" customWidth="1"/>
    <col min="7167" max="7167" width="7.85546875" style="657" customWidth="1"/>
    <col min="7168" max="7168" width="6.5703125" style="657" customWidth="1"/>
    <col min="7169" max="7169" width="7.28515625" style="657" customWidth="1"/>
    <col min="7170" max="7170" width="11" style="657" customWidth="1"/>
    <col min="7171" max="7417" width="9.140625" style="657"/>
    <col min="7418" max="7418" width="5.85546875" style="657" customWidth="1"/>
    <col min="7419" max="7419" width="27.140625" style="657" customWidth="1"/>
    <col min="7420" max="7421" width="8.7109375" style="657" customWidth="1"/>
    <col min="7422" max="7422" width="9.7109375" style="657" customWidth="1"/>
    <col min="7423" max="7423" width="7.85546875" style="657" customWidth="1"/>
    <col min="7424" max="7424" width="6.5703125" style="657" customWidth="1"/>
    <col min="7425" max="7425" width="7.28515625" style="657" customWidth="1"/>
    <col min="7426" max="7426" width="11" style="657" customWidth="1"/>
    <col min="7427" max="7673" width="9.140625" style="657"/>
    <col min="7674" max="7674" width="5.85546875" style="657" customWidth="1"/>
    <col min="7675" max="7675" width="27.140625" style="657" customWidth="1"/>
    <col min="7676" max="7677" width="8.7109375" style="657" customWidth="1"/>
    <col min="7678" max="7678" width="9.7109375" style="657" customWidth="1"/>
    <col min="7679" max="7679" width="7.85546875" style="657" customWidth="1"/>
    <col min="7680" max="7680" width="6.5703125" style="657" customWidth="1"/>
    <col min="7681" max="7681" width="7.28515625" style="657" customWidth="1"/>
    <col min="7682" max="7682" width="11" style="657" customWidth="1"/>
    <col min="7683" max="7929" width="9.140625" style="657"/>
    <col min="7930" max="7930" width="5.85546875" style="657" customWidth="1"/>
    <col min="7931" max="7931" width="27.140625" style="657" customWidth="1"/>
    <col min="7932" max="7933" width="8.7109375" style="657" customWidth="1"/>
    <col min="7934" max="7934" width="9.7109375" style="657" customWidth="1"/>
    <col min="7935" max="7935" width="7.85546875" style="657" customWidth="1"/>
    <col min="7936" max="7936" width="6.5703125" style="657" customWidth="1"/>
    <col min="7937" max="7937" width="7.28515625" style="657" customWidth="1"/>
    <col min="7938" max="7938" width="11" style="657" customWidth="1"/>
    <col min="7939" max="8185" width="9.140625" style="657"/>
    <col min="8186" max="8186" width="5.85546875" style="657" customWidth="1"/>
    <col min="8187" max="8187" width="27.140625" style="657" customWidth="1"/>
    <col min="8188" max="8189" width="8.7109375" style="657" customWidth="1"/>
    <col min="8190" max="8190" width="9.7109375" style="657" customWidth="1"/>
    <col min="8191" max="8191" width="7.85546875" style="657" customWidth="1"/>
    <col min="8192" max="8192" width="6.5703125" style="657" customWidth="1"/>
    <col min="8193" max="8193" width="7.28515625" style="657" customWidth="1"/>
    <col min="8194" max="8194" width="11" style="657" customWidth="1"/>
    <col min="8195" max="8441" width="9.140625" style="657"/>
    <col min="8442" max="8442" width="5.85546875" style="657" customWidth="1"/>
    <col min="8443" max="8443" width="27.140625" style="657" customWidth="1"/>
    <col min="8444" max="8445" width="8.7109375" style="657" customWidth="1"/>
    <col min="8446" max="8446" width="9.7109375" style="657" customWidth="1"/>
    <col min="8447" max="8447" width="7.85546875" style="657" customWidth="1"/>
    <col min="8448" max="8448" width="6.5703125" style="657" customWidth="1"/>
    <col min="8449" max="8449" width="7.28515625" style="657" customWidth="1"/>
    <col min="8450" max="8450" width="11" style="657" customWidth="1"/>
    <col min="8451" max="8697" width="9.140625" style="657"/>
    <col min="8698" max="8698" width="5.85546875" style="657" customWidth="1"/>
    <col min="8699" max="8699" width="27.140625" style="657" customWidth="1"/>
    <col min="8700" max="8701" width="8.7109375" style="657" customWidth="1"/>
    <col min="8702" max="8702" width="9.7109375" style="657" customWidth="1"/>
    <col min="8703" max="8703" width="7.85546875" style="657" customWidth="1"/>
    <col min="8704" max="8704" width="6.5703125" style="657" customWidth="1"/>
    <col min="8705" max="8705" width="7.28515625" style="657" customWidth="1"/>
    <col min="8706" max="8706" width="11" style="657" customWidth="1"/>
    <col min="8707" max="8953" width="9.140625" style="657"/>
    <col min="8954" max="8954" width="5.85546875" style="657" customWidth="1"/>
    <col min="8955" max="8955" width="27.140625" style="657" customWidth="1"/>
    <col min="8956" max="8957" width="8.7109375" style="657" customWidth="1"/>
    <col min="8958" max="8958" width="9.7109375" style="657" customWidth="1"/>
    <col min="8959" max="8959" width="7.85546875" style="657" customWidth="1"/>
    <col min="8960" max="8960" width="6.5703125" style="657" customWidth="1"/>
    <col min="8961" max="8961" width="7.28515625" style="657" customWidth="1"/>
    <col min="8962" max="8962" width="11" style="657" customWidth="1"/>
    <col min="8963" max="9209" width="9.140625" style="657"/>
    <col min="9210" max="9210" width="5.85546875" style="657" customWidth="1"/>
    <col min="9211" max="9211" width="27.140625" style="657" customWidth="1"/>
    <col min="9212" max="9213" width="8.7109375" style="657" customWidth="1"/>
    <col min="9214" max="9214" width="9.7109375" style="657" customWidth="1"/>
    <col min="9215" max="9215" width="7.85546875" style="657" customWidth="1"/>
    <col min="9216" max="9216" width="6.5703125" style="657" customWidth="1"/>
    <col min="9217" max="9217" width="7.28515625" style="657" customWidth="1"/>
    <col min="9218" max="9218" width="11" style="657" customWidth="1"/>
    <col min="9219" max="9465" width="9.140625" style="657"/>
    <col min="9466" max="9466" width="5.85546875" style="657" customWidth="1"/>
    <col min="9467" max="9467" width="27.140625" style="657" customWidth="1"/>
    <col min="9468" max="9469" width="8.7109375" style="657" customWidth="1"/>
    <col min="9470" max="9470" width="9.7109375" style="657" customWidth="1"/>
    <col min="9471" max="9471" width="7.85546875" style="657" customWidth="1"/>
    <col min="9472" max="9472" width="6.5703125" style="657" customWidth="1"/>
    <col min="9473" max="9473" width="7.28515625" style="657" customWidth="1"/>
    <col min="9474" max="9474" width="11" style="657" customWidth="1"/>
    <col min="9475" max="9721" width="9.140625" style="657"/>
    <col min="9722" max="9722" width="5.85546875" style="657" customWidth="1"/>
    <col min="9723" max="9723" width="27.140625" style="657" customWidth="1"/>
    <col min="9724" max="9725" width="8.7109375" style="657" customWidth="1"/>
    <col min="9726" max="9726" width="9.7109375" style="657" customWidth="1"/>
    <col min="9727" max="9727" width="7.85546875" style="657" customWidth="1"/>
    <col min="9728" max="9728" width="6.5703125" style="657" customWidth="1"/>
    <col min="9729" max="9729" width="7.28515625" style="657" customWidth="1"/>
    <col min="9730" max="9730" width="11" style="657" customWidth="1"/>
    <col min="9731" max="9977" width="9.140625" style="657"/>
    <col min="9978" max="9978" width="5.85546875" style="657" customWidth="1"/>
    <col min="9979" max="9979" width="27.140625" style="657" customWidth="1"/>
    <col min="9980" max="9981" width="8.7109375" style="657" customWidth="1"/>
    <col min="9982" max="9982" width="9.7109375" style="657" customWidth="1"/>
    <col min="9983" max="9983" width="7.85546875" style="657" customWidth="1"/>
    <col min="9984" max="9984" width="6.5703125" style="657" customWidth="1"/>
    <col min="9985" max="9985" width="7.28515625" style="657" customWidth="1"/>
    <col min="9986" max="9986" width="11" style="657" customWidth="1"/>
    <col min="9987" max="10233" width="9.140625" style="657"/>
    <col min="10234" max="10234" width="5.85546875" style="657" customWidth="1"/>
    <col min="10235" max="10235" width="27.140625" style="657" customWidth="1"/>
    <col min="10236" max="10237" width="8.7109375" style="657" customWidth="1"/>
    <col min="10238" max="10238" width="9.7109375" style="657" customWidth="1"/>
    <col min="10239" max="10239" width="7.85546875" style="657" customWidth="1"/>
    <col min="10240" max="10240" width="6.5703125" style="657" customWidth="1"/>
    <col min="10241" max="10241" width="7.28515625" style="657" customWidth="1"/>
    <col min="10242" max="10242" width="11" style="657" customWidth="1"/>
    <col min="10243" max="10489" width="9.140625" style="657"/>
    <col min="10490" max="10490" width="5.85546875" style="657" customWidth="1"/>
    <col min="10491" max="10491" width="27.140625" style="657" customWidth="1"/>
    <col min="10492" max="10493" width="8.7109375" style="657" customWidth="1"/>
    <col min="10494" max="10494" width="9.7109375" style="657" customWidth="1"/>
    <col min="10495" max="10495" width="7.85546875" style="657" customWidth="1"/>
    <col min="10496" max="10496" width="6.5703125" style="657" customWidth="1"/>
    <col min="10497" max="10497" width="7.28515625" style="657" customWidth="1"/>
    <col min="10498" max="10498" width="11" style="657" customWidth="1"/>
    <col min="10499" max="10745" width="9.140625" style="657"/>
    <col min="10746" max="10746" width="5.85546875" style="657" customWidth="1"/>
    <col min="10747" max="10747" width="27.140625" style="657" customWidth="1"/>
    <col min="10748" max="10749" width="8.7109375" style="657" customWidth="1"/>
    <col min="10750" max="10750" width="9.7109375" style="657" customWidth="1"/>
    <col min="10751" max="10751" width="7.85546875" style="657" customWidth="1"/>
    <col min="10752" max="10752" width="6.5703125" style="657" customWidth="1"/>
    <col min="10753" max="10753" width="7.28515625" style="657" customWidth="1"/>
    <col min="10754" max="10754" width="11" style="657" customWidth="1"/>
    <col min="10755" max="11001" width="9.140625" style="657"/>
    <col min="11002" max="11002" width="5.85546875" style="657" customWidth="1"/>
    <col min="11003" max="11003" width="27.140625" style="657" customWidth="1"/>
    <col min="11004" max="11005" width="8.7109375" style="657" customWidth="1"/>
    <col min="11006" max="11006" width="9.7109375" style="657" customWidth="1"/>
    <col min="11007" max="11007" width="7.85546875" style="657" customWidth="1"/>
    <col min="11008" max="11008" width="6.5703125" style="657" customWidth="1"/>
    <col min="11009" max="11009" width="7.28515625" style="657" customWidth="1"/>
    <col min="11010" max="11010" width="11" style="657" customWidth="1"/>
    <col min="11011" max="11257" width="9.140625" style="657"/>
    <col min="11258" max="11258" width="5.85546875" style="657" customWidth="1"/>
    <col min="11259" max="11259" width="27.140625" style="657" customWidth="1"/>
    <col min="11260" max="11261" width="8.7109375" style="657" customWidth="1"/>
    <col min="11262" max="11262" width="9.7109375" style="657" customWidth="1"/>
    <col min="11263" max="11263" width="7.85546875" style="657" customWidth="1"/>
    <col min="11264" max="11264" width="6.5703125" style="657" customWidth="1"/>
    <col min="11265" max="11265" width="7.28515625" style="657" customWidth="1"/>
    <col min="11266" max="11266" width="11" style="657" customWidth="1"/>
    <col min="11267" max="11513" width="9.140625" style="657"/>
    <col min="11514" max="11514" width="5.85546875" style="657" customWidth="1"/>
    <col min="11515" max="11515" width="27.140625" style="657" customWidth="1"/>
    <col min="11516" max="11517" width="8.7109375" style="657" customWidth="1"/>
    <col min="11518" max="11518" width="9.7109375" style="657" customWidth="1"/>
    <col min="11519" max="11519" width="7.85546875" style="657" customWidth="1"/>
    <col min="11520" max="11520" width="6.5703125" style="657" customWidth="1"/>
    <col min="11521" max="11521" width="7.28515625" style="657" customWidth="1"/>
    <col min="11522" max="11522" width="11" style="657" customWidth="1"/>
    <col min="11523" max="11769" width="9.140625" style="657"/>
    <col min="11770" max="11770" width="5.85546875" style="657" customWidth="1"/>
    <col min="11771" max="11771" width="27.140625" style="657" customWidth="1"/>
    <col min="11772" max="11773" width="8.7109375" style="657" customWidth="1"/>
    <col min="11774" max="11774" width="9.7109375" style="657" customWidth="1"/>
    <col min="11775" max="11775" width="7.85546875" style="657" customWidth="1"/>
    <col min="11776" max="11776" width="6.5703125" style="657" customWidth="1"/>
    <col min="11777" max="11777" width="7.28515625" style="657" customWidth="1"/>
    <col min="11778" max="11778" width="11" style="657" customWidth="1"/>
    <col min="11779" max="12025" width="9.140625" style="657"/>
    <col min="12026" max="12026" width="5.85546875" style="657" customWidth="1"/>
    <col min="12027" max="12027" width="27.140625" style="657" customWidth="1"/>
    <col min="12028" max="12029" width="8.7109375" style="657" customWidth="1"/>
    <col min="12030" max="12030" width="9.7109375" style="657" customWidth="1"/>
    <col min="12031" max="12031" width="7.85546875" style="657" customWidth="1"/>
    <col min="12032" max="12032" width="6.5703125" style="657" customWidth="1"/>
    <col min="12033" max="12033" width="7.28515625" style="657" customWidth="1"/>
    <col min="12034" max="12034" width="11" style="657" customWidth="1"/>
    <col min="12035" max="12281" width="9.140625" style="657"/>
    <col min="12282" max="12282" width="5.85546875" style="657" customWidth="1"/>
    <col min="12283" max="12283" width="27.140625" style="657" customWidth="1"/>
    <col min="12284" max="12285" width="8.7109375" style="657" customWidth="1"/>
    <col min="12286" max="12286" width="9.7109375" style="657" customWidth="1"/>
    <col min="12287" max="12287" width="7.85546875" style="657" customWidth="1"/>
    <col min="12288" max="12288" width="6.5703125" style="657" customWidth="1"/>
    <col min="12289" max="12289" width="7.28515625" style="657" customWidth="1"/>
    <col min="12290" max="12290" width="11" style="657" customWidth="1"/>
    <col min="12291" max="12537" width="9.140625" style="657"/>
    <col min="12538" max="12538" width="5.85546875" style="657" customWidth="1"/>
    <col min="12539" max="12539" width="27.140625" style="657" customWidth="1"/>
    <col min="12540" max="12541" width="8.7109375" style="657" customWidth="1"/>
    <col min="12542" max="12542" width="9.7109375" style="657" customWidth="1"/>
    <col min="12543" max="12543" width="7.85546875" style="657" customWidth="1"/>
    <col min="12544" max="12544" width="6.5703125" style="657" customWidth="1"/>
    <col min="12545" max="12545" width="7.28515625" style="657" customWidth="1"/>
    <col min="12546" max="12546" width="11" style="657" customWidth="1"/>
    <col min="12547" max="12793" width="9.140625" style="657"/>
    <col min="12794" max="12794" width="5.85546875" style="657" customWidth="1"/>
    <col min="12795" max="12795" width="27.140625" style="657" customWidth="1"/>
    <col min="12796" max="12797" width="8.7109375" style="657" customWidth="1"/>
    <col min="12798" max="12798" width="9.7109375" style="657" customWidth="1"/>
    <col min="12799" max="12799" width="7.85546875" style="657" customWidth="1"/>
    <col min="12800" max="12800" width="6.5703125" style="657" customWidth="1"/>
    <col min="12801" max="12801" width="7.28515625" style="657" customWidth="1"/>
    <col min="12802" max="12802" width="11" style="657" customWidth="1"/>
    <col min="12803" max="13049" width="9.140625" style="657"/>
    <col min="13050" max="13050" width="5.85546875" style="657" customWidth="1"/>
    <col min="13051" max="13051" width="27.140625" style="657" customWidth="1"/>
    <col min="13052" max="13053" width="8.7109375" style="657" customWidth="1"/>
    <col min="13054" max="13054" width="9.7109375" style="657" customWidth="1"/>
    <col min="13055" max="13055" width="7.85546875" style="657" customWidth="1"/>
    <col min="13056" max="13056" width="6.5703125" style="657" customWidth="1"/>
    <col min="13057" max="13057" width="7.28515625" style="657" customWidth="1"/>
    <col min="13058" max="13058" width="11" style="657" customWidth="1"/>
    <col min="13059" max="13305" width="9.140625" style="657"/>
    <col min="13306" max="13306" width="5.85546875" style="657" customWidth="1"/>
    <col min="13307" max="13307" width="27.140625" style="657" customWidth="1"/>
    <col min="13308" max="13309" width="8.7109375" style="657" customWidth="1"/>
    <col min="13310" max="13310" width="9.7109375" style="657" customWidth="1"/>
    <col min="13311" max="13311" width="7.85546875" style="657" customWidth="1"/>
    <col min="13312" max="13312" width="6.5703125" style="657" customWidth="1"/>
    <col min="13313" max="13313" width="7.28515625" style="657" customWidth="1"/>
    <col min="13314" max="13314" width="11" style="657" customWidth="1"/>
    <col min="13315" max="13561" width="9.140625" style="657"/>
    <col min="13562" max="13562" width="5.85546875" style="657" customWidth="1"/>
    <col min="13563" max="13563" width="27.140625" style="657" customWidth="1"/>
    <col min="13564" max="13565" width="8.7109375" style="657" customWidth="1"/>
    <col min="13566" max="13566" width="9.7109375" style="657" customWidth="1"/>
    <col min="13567" max="13567" width="7.85546875" style="657" customWidth="1"/>
    <col min="13568" max="13568" width="6.5703125" style="657" customWidth="1"/>
    <col min="13569" max="13569" width="7.28515625" style="657" customWidth="1"/>
    <col min="13570" max="13570" width="11" style="657" customWidth="1"/>
    <col min="13571" max="13817" width="9.140625" style="657"/>
    <col min="13818" max="13818" width="5.85546875" style="657" customWidth="1"/>
    <col min="13819" max="13819" width="27.140625" style="657" customWidth="1"/>
    <col min="13820" max="13821" width="8.7109375" style="657" customWidth="1"/>
    <col min="13822" max="13822" width="9.7109375" style="657" customWidth="1"/>
    <col min="13823" max="13823" width="7.85546875" style="657" customWidth="1"/>
    <col min="13824" max="13824" width="6.5703125" style="657" customWidth="1"/>
    <col min="13825" max="13825" width="7.28515625" style="657" customWidth="1"/>
    <col min="13826" max="13826" width="11" style="657" customWidth="1"/>
    <col min="13827" max="14073" width="9.140625" style="657"/>
    <col min="14074" max="14074" width="5.85546875" style="657" customWidth="1"/>
    <col min="14075" max="14075" width="27.140625" style="657" customWidth="1"/>
    <col min="14076" max="14077" width="8.7109375" style="657" customWidth="1"/>
    <col min="14078" max="14078" width="9.7109375" style="657" customWidth="1"/>
    <col min="14079" max="14079" width="7.85546875" style="657" customWidth="1"/>
    <col min="14080" max="14080" width="6.5703125" style="657" customWidth="1"/>
    <col min="14081" max="14081" width="7.28515625" style="657" customWidth="1"/>
    <col min="14082" max="14082" width="11" style="657" customWidth="1"/>
    <col min="14083" max="14329" width="9.140625" style="657"/>
    <col min="14330" max="14330" width="5.85546875" style="657" customWidth="1"/>
    <col min="14331" max="14331" width="27.140625" style="657" customWidth="1"/>
    <col min="14332" max="14333" width="8.7109375" style="657" customWidth="1"/>
    <col min="14334" max="14334" width="9.7109375" style="657" customWidth="1"/>
    <col min="14335" max="14335" width="7.85546875" style="657" customWidth="1"/>
    <col min="14336" max="14336" width="6.5703125" style="657" customWidth="1"/>
    <col min="14337" max="14337" width="7.28515625" style="657" customWidth="1"/>
    <col min="14338" max="14338" width="11" style="657" customWidth="1"/>
    <col min="14339" max="14585" width="9.140625" style="657"/>
    <col min="14586" max="14586" width="5.85546875" style="657" customWidth="1"/>
    <col min="14587" max="14587" width="27.140625" style="657" customWidth="1"/>
    <col min="14588" max="14589" width="8.7109375" style="657" customWidth="1"/>
    <col min="14590" max="14590" width="9.7109375" style="657" customWidth="1"/>
    <col min="14591" max="14591" width="7.85546875" style="657" customWidth="1"/>
    <col min="14592" max="14592" width="6.5703125" style="657" customWidth="1"/>
    <col min="14593" max="14593" width="7.28515625" style="657" customWidth="1"/>
    <col min="14594" max="14594" width="11" style="657" customWidth="1"/>
    <col min="14595" max="14841" width="9.140625" style="657"/>
    <col min="14842" max="14842" width="5.85546875" style="657" customWidth="1"/>
    <col min="14843" max="14843" width="27.140625" style="657" customWidth="1"/>
    <col min="14844" max="14845" width="8.7109375" style="657" customWidth="1"/>
    <col min="14846" max="14846" width="9.7109375" style="657" customWidth="1"/>
    <col min="14847" max="14847" width="7.85546875" style="657" customWidth="1"/>
    <col min="14848" max="14848" width="6.5703125" style="657" customWidth="1"/>
    <col min="14849" max="14849" width="7.28515625" style="657" customWidth="1"/>
    <col min="14850" max="14850" width="11" style="657" customWidth="1"/>
    <col min="14851" max="15097" width="9.140625" style="657"/>
    <col min="15098" max="15098" width="5.85546875" style="657" customWidth="1"/>
    <col min="15099" max="15099" width="27.140625" style="657" customWidth="1"/>
    <col min="15100" max="15101" width="8.7109375" style="657" customWidth="1"/>
    <col min="15102" max="15102" width="9.7109375" style="657" customWidth="1"/>
    <col min="15103" max="15103" width="7.85546875" style="657" customWidth="1"/>
    <col min="15104" max="15104" width="6.5703125" style="657" customWidth="1"/>
    <col min="15105" max="15105" width="7.28515625" style="657" customWidth="1"/>
    <col min="15106" max="15106" width="11" style="657" customWidth="1"/>
    <col min="15107" max="15353" width="9.140625" style="657"/>
    <col min="15354" max="15354" width="5.85546875" style="657" customWidth="1"/>
    <col min="15355" max="15355" width="27.140625" style="657" customWidth="1"/>
    <col min="15356" max="15357" width="8.7109375" style="657" customWidth="1"/>
    <col min="15358" max="15358" width="9.7109375" style="657" customWidth="1"/>
    <col min="15359" max="15359" width="7.85546875" style="657" customWidth="1"/>
    <col min="15360" max="15360" width="6.5703125" style="657" customWidth="1"/>
    <col min="15361" max="15361" width="7.28515625" style="657" customWidth="1"/>
    <col min="15362" max="15362" width="11" style="657" customWidth="1"/>
    <col min="15363" max="15609" width="9.140625" style="657"/>
    <col min="15610" max="15610" width="5.85546875" style="657" customWidth="1"/>
    <col min="15611" max="15611" width="27.140625" style="657" customWidth="1"/>
    <col min="15612" max="15613" width="8.7109375" style="657" customWidth="1"/>
    <col min="15614" max="15614" width="9.7109375" style="657" customWidth="1"/>
    <col min="15615" max="15615" width="7.85546875" style="657" customWidth="1"/>
    <col min="15616" max="15616" width="6.5703125" style="657" customWidth="1"/>
    <col min="15617" max="15617" width="7.28515625" style="657" customWidth="1"/>
    <col min="15618" max="15618" width="11" style="657" customWidth="1"/>
    <col min="15619" max="15865" width="9.140625" style="657"/>
    <col min="15866" max="15866" width="5.85546875" style="657" customWidth="1"/>
    <col min="15867" max="15867" width="27.140625" style="657" customWidth="1"/>
    <col min="15868" max="15869" width="8.7109375" style="657" customWidth="1"/>
    <col min="15870" max="15870" width="9.7109375" style="657" customWidth="1"/>
    <col min="15871" max="15871" width="7.85546875" style="657" customWidth="1"/>
    <col min="15872" max="15872" width="6.5703125" style="657" customWidth="1"/>
    <col min="15873" max="15873" width="7.28515625" style="657" customWidth="1"/>
    <col min="15874" max="15874" width="11" style="657" customWidth="1"/>
    <col min="15875" max="16121" width="9.140625" style="657"/>
    <col min="16122" max="16122" width="5.85546875" style="657" customWidth="1"/>
    <col min="16123" max="16123" width="27.140625" style="657" customWidth="1"/>
    <col min="16124" max="16125" width="8.7109375" style="657" customWidth="1"/>
    <col min="16126" max="16126" width="9.7109375" style="657" customWidth="1"/>
    <col min="16127" max="16127" width="7.85546875" style="657" customWidth="1"/>
    <col min="16128" max="16128" width="6.5703125" style="657" customWidth="1"/>
    <col min="16129" max="16129" width="7.28515625" style="657" customWidth="1"/>
    <col min="16130" max="16130" width="11" style="657" customWidth="1"/>
    <col min="16131" max="16384" width="9.140625" style="657"/>
  </cols>
  <sheetData>
    <row r="1" spans="1:9">
      <c r="A1" s="680"/>
      <c r="B1" s="681"/>
      <c r="C1" s="681"/>
      <c r="D1" s="681"/>
      <c r="E1" s="681"/>
      <c r="F1" s="681"/>
      <c r="G1" s="681"/>
      <c r="H1" s="1168" t="s">
        <v>843</v>
      </c>
      <c r="I1" s="1169"/>
    </row>
    <row r="2" spans="1:9" ht="26.25" customHeight="1">
      <c r="A2" s="1162" t="s">
        <v>844</v>
      </c>
      <c r="B2" s="1163"/>
      <c r="C2" s="1163"/>
      <c r="D2" s="1163"/>
      <c r="E2" s="1163"/>
      <c r="F2" s="1163"/>
      <c r="G2" s="1163"/>
      <c r="H2" s="1163"/>
      <c r="I2" s="1164"/>
    </row>
    <row r="3" spans="1:9" s="664" customFormat="1" ht="37.5" customHeight="1">
      <c r="A3" s="1165" t="s">
        <v>1</v>
      </c>
      <c r="B3" s="1166"/>
      <c r="C3" s="1166"/>
      <c r="D3" s="1166"/>
      <c r="E3" s="1166"/>
      <c r="F3" s="1166"/>
      <c r="G3" s="1166"/>
      <c r="H3" s="1166"/>
      <c r="I3" s="1167"/>
    </row>
    <row r="4" spans="1:9" s="664" customFormat="1" ht="15" customHeight="1">
      <c r="A4" s="682" t="s">
        <v>2</v>
      </c>
      <c r="B4" s="665"/>
      <c r="C4" s="665"/>
      <c r="D4" s="665"/>
      <c r="E4" s="665"/>
      <c r="F4" s="665"/>
      <c r="G4" s="683" t="s">
        <v>68</v>
      </c>
      <c r="H4" s="666"/>
      <c r="I4" s="684"/>
    </row>
    <row r="5" spans="1:9" s="664" customFormat="1" ht="18" customHeight="1">
      <c r="A5" s="685" t="s">
        <v>3</v>
      </c>
      <c r="B5" s="686"/>
      <c r="C5" s="686"/>
      <c r="D5" s="686"/>
      <c r="E5" s="686"/>
      <c r="F5" s="687"/>
      <c r="G5" s="683" t="s">
        <v>845</v>
      </c>
      <c r="H5" s="686"/>
      <c r="I5" s="684"/>
    </row>
    <row r="6" spans="1:9" s="664" customFormat="1" ht="18" customHeight="1" thickBot="1">
      <c r="A6" s="688"/>
      <c r="B6" s="689"/>
      <c r="C6" s="690"/>
      <c r="D6" s="689"/>
      <c r="E6" s="690"/>
      <c r="G6" s="691" t="s">
        <v>829</v>
      </c>
      <c r="H6" s="689"/>
      <c r="I6" s="692"/>
    </row>
    <row r="7" spans="1:9" ht="15.75" thickBot="1">
      <c r="A7" s="693" t="s">
        <v>846</v>
      </c>
      <c r="B7" s="694" t="s">
        <v>847</v>
      </c>
      <c r="C7" s="695" t="s">
        <v>11</v>
      </c>
      <c r="D7" s="695" t="s">
        <v>12</v>
      </c>
      <c r="E7" s="695" t="s">
        <v>13</v>
      </c>
      <c r="F7" s="695" t="s">
        <v>14</v>
      </c>
      <c r="G7" s="695" t="s">
        <v>15</v>
      </c>
      <c r="H7" s="695" t="s">
        <v>16</v>
      </c>
      <c r="I7" s="696" t="s">
        <v>848</v>
      </c>
    </row>
    <row r="8" spans="1:9" ht="23.25" customHeight="1">
      <c r="A8" s="697">
        <v>1</v>
      </c>
      <c r="B8" s="698" t="s">
        <v>849</v>
      </c>
      <c r="C8" s="699">
        <v>13175.46</v>
      </c>
      <c r="D8" s="699">
        <v>23186.340000000004</v>
      </c>
      <c r="E8" s="699">
        <v>12351.02</v>
      </c>
      <c r="F8" s="699">
        <v>11951.4</v>
      </c>
      <c r="G8" s="699">
        <v>26138.69</v>
      </c>
      <c r="H8" s="699">
        <v>10965.9</v>
      </c>
      <c r="I8" s="712">
        <v>97768.809999999983</v>
      </c>
    </row>
    <row r="9" spans="1:9" ht="28.5" customHeight="1">
      <c r="A9" s="700">
        <v>2</v>
      </c>
      <c r="B9" s="658" t="s">
        <v>855</v>
      </c>
      <c r="C9" s="659">
        <v>435.17</v>
      </c>
      <c r="D9" s="659">
        <v>124.88</v>
      </c>
      <c r="E9" s="659">
        <v>259.69</v>
      </c>
      <c r="F9" s="659">
        <v>18.3</v>
      </c>
      <c r="G9" s="659">
        <v>0</v>
      </c>
      <c r="H9" s="659">
        <v>0</v>
      </c>
      <c r="I9" s="713">
        <f>SUM(C9:H9)</f>
        <v>838.04</v>
      </c>
    </row>
    <row r="10" spans="1:9">
      <c r="A10" s="700"/>
      <c r="B10" s="660"/>
      <c r="C10" s="667"/>
      <c r="D10" s="668"/>
      <c r="E10" s="668"/>
      <c r="F10" s="668"/>
      <c r="G10" s="668"/>
      <c r="H10" s="668"/>
      <c r="I10" s="701"/>
    </row>
    <row r="11" spans="1:9">
      <c r="A11" s="702"/>
      <c r="B11" s="669"/>
      <c r="C11" s="661"/>
      <c r="D11" s="662"/>
      <c r="E11" s="661"/>
      <c r="F11" s="662"/>
      <c r="G11" s="662"/>
      <c r="H11" s="662"/>
      <c r="I11" s="703">
        <f>SUM(C11:E11)</f>
        <v>0</v>
      </c>
    </row>
    <row r="12" spans="1:9" ht="23.25" customHeight="1">
      <c r="A12" s="700"/>
      <c r="B12" s="711" t="s">
        <v>21</v>
      </c>
      <c r="C12" s="671">
        <f t="shared" ref="C12:I12" si="0">SUM(C8:C11)</f>
        <v>13610.63</v>
      </c>
      <c r="D12" s="671">
        <f t="shared" si="0"/>
        <v>23311.220000000005</v>
      </c>
      <c r="E12" s="671">
        <f t="shared" si="0"/>
        <v>12610.710000000001</v>
      </c>
      <c r="F12" s="671">
        <f t="shared" si="0"/>
        <v>11969.699999999999</v>
      </c>
      <c r="G12" s="671">
        <f t="shared" si="0"/>
        <v>26138.69</v>
      </c>
      <c r="H12" s="671">
        <f t="shared" si="0"/>
        <v>10965.9</v>
      </c>
      <c r="I12" s="704">
        <f t="shared" si="0"/>
        <v>98606.849999999977</v>
      </c>
    </row>
    <row r="13" spans="1:9" ht="23.25" customHeight="1">
      <c r="A13" s="700"/>
      <c r="B13" s="672" t="s">
        <v>850</v>
      </c>
      <c r="C13" s="662">
        <f>ROUND(C12*3%,2)</f>
        <v>408.32</v>
      </c>
      <c r="D13" s="662">
        <f t="shared" ref="D13:I13" si="1">ROUND(D12*3%,2)</f>
        <v>699.34</v>
      </c>
      <c r="E13" s="662">
        <f t="shared" si="1"/>
        <v>378.32</v>
      </c>
      <c r="F13" s="662">
        <f t="shared" si="1"/>
        <v>359.09</v>
      </c>
      <c r="G13" s="662">
        <f t="shared" si="1"/>
        <v>784.16</v>
      </c>
      <c r="H13" s="662">
        <f t="shared" si="1"/>
        <v>328.98</v>
      </c>
      <c r="I13" s="703">
        <f t="shared" si="1"/>
        <v>2958.21</v>
      </c>
    </row>
    <row r="14" spans="1:9" ht="23.25" customHeight="1">
      <c r="A14" s="700"/>
      <c r="B14" s="673"/>
      <c r="C14" s="662">
        <f>SUM(C12:C13)</f>
        <v>14018.949999999999</v>
      </c>
      <c r="D14" s="662">
        <f t="shared" ref="D14:I14" si="2">SUM(D12:D13)</f>
        <v>24010.560000000005</v>
      </c>
      <c r="E14" s="662">
        <f t="shared" si="2"/>
        <v>12989.03</v>
      </c>
      <c r="F14" s="662">
        <f t="shared" si="2"/>
        <v>12328.789999999999</v>
      </c>
      <c r="G14" s="662">
        <f t="shared" si="2"/>
        <v>26922.85</v>
      </c>
      <c r="H14" s="662">
        <f t="shared" si="2"/>
        <v>11294.88</v>
      </c>
      <c r="I14" s="703">
        <f t="shared" si="2"/>
        <v>101565.05999999998</v>
      </c>
    </row>
    <row r="15" spans="1:9" ht="23.25" customHeight="1">
      <c r="A15" s="700"/>
      <c r="B15" s="672" t="s">
        <v>851</v>
      </c>
      <c r="C15" s="662">
        <f t="shared" ref="C15:I15" si="3">ROUND(C14*2%,2)</f>
        <v>280.38</v>
      </c>
      <c r="D15" s="662">
        <f t="shared" si="3"/>
        <v>480.21</v>
      </c>
      <c r="E15" s="662">
        <f t="shared" si="3"/>
        <v>259.77999999999997</v>
      </c>
      <c r="F15" s="662">
        <f t="shared" si="3"/>
        <v>246.58</v>
      </c>
      <c r="G15" s="662">
        <f t="shared" si="3"/>
        <v>538.46</v>
      </c>
      <c r="H15" s="662">
        <f t="shared" si="3"/>
        <v>225.9</v>
      </c>
      <c r="I15" s="703">
        <f t="shared" si="3"/>
        <v>2031.3</v>
      </c>
    </row>
    <row r="16" spans="1:9" ht="23.25" customHeight="1">
      <c r="A16" s="700"/>
      <c r="B16" s="711" t="s">
        <v>21</v>
      </c>
      <c r="C16" s="674">
        <f>SUM(C14:C15)</f>
        <v>14299.329999999998</v>
      </c>
      <c r="D16" s="674">
        <f t="shared" ref="D16:I16" si="4">SUM(D14:D15)</f>
        <v>24490.770000000004</v>
      </c>
      <c r="E16" s="674">
        <f t="shared" si="4"/>
        <v>13248.810000000001</v>
      </c>
      <c r="F16" s="674">
        <f t="shared" si="4"/>
        <v>12575.369999999999</v>
      </c>
      <c r="G16" s="674">
        <f t="shared" si="4"/>
        <v>27461.309999999998</v>
      </c>
      <c r="H16" s="674">
        <f t="shared" si="4"/>
        <v>11520.779999999999</v>
      </c>
      <c r="I16" s="705">
        <f t="shared" si="4"/>
        <v>103596.35999999999</v>
      </c>
    </row>
    <row r="17" spans="1:9">
      <c r="A17" s="700"/>
      <c r="B17" s="670"/>
      <c r="C17" s="674"/>
      <c r="D17" s="674"/>
      <c r="E17" s="674"/>
      <c r="F17" s="674"/>
      <c r="G17" s="674"/>
      <c r="H17" s="674"/>
      <c r="I17" s="705"/>
    </row>
    <row r="18" spans="1:9" ht="53.25" customHeight="1">
      <c r="A18" s="700"/>
      <c r="B18" s="675" t="s">
        <v>852</v>
      </c>
      <c r="C18" s="676">
        <f t="shared" ref="C18:H18" si="5">ROUNDDOWN(C16/1000,3)</f>
        <v>14.298999999999999</v>
      </c>
      <c r="D18" s="676">
        <f t="shared" si="5"/>
        <v>24.49</v>
      </c>
      <c r="E18" s="676">
        <f t="shared" si="5"/>
        <v>13.247999999999999</v>
      </c>
      <c r="F18" s="676">
        <f t="shared" si="5"/>
        <v>12.574999999999999</v>
      </c>
      <c r="G18" s="676">
        <f t="shared" si="5"/>
        <v>27.460999999999999</v>
      </c>
      <c r="H18" s="676">
        <f t="shared" si="5"/>
        <v>11.52</v>
      </c>
      <c r="I18" s="706">
        <f>ROUNDDOWN(I16/1000,3)</f>
        <v>103.596</v>
      </c>
    </row>
    <row r="19" spans="1:9">
      <c r="A19" s="700"/>
      <c r="B19" s="673"/>
      <c r="C19" s="667"/>
      <c r="D19" s="667" t="s">
        <v>853</v>
      </c>
      <c r="E19" s="667" t="s">
        <v>853</v>
      </c>
      <c r="F19" s="667" t="s">
        <v>853</v>
      </c>
      <c r="G19" s="667" t="s">
        <v>853</v>
      </c>
      <c r="H19" s="667" t="s">
        <v>853</v>
      </c>
      <c r="I19" s="701" t="s">
        <v>853</v>
      </c>
    </row>
    <row r="20" spans="1:9">
      <c r="A20" s="700"/>
      <c r="B20" s="673"/>
      <c r="C20" s="667"/>
      <c r="D20" s="667"/>
      <c r="E20" s="667"/>
      <c r="F20" s="667"/>
      <c r="G20" s="667"/>
      <c r="H20" s="667"/>
      <c r="I20" s="701"/>
    </row>
    <row r="21" spans="1:9">
      <c r="A21" s="700" t="s">
        <v>28</v>
      </c>
      <c r="B21" s="677" t="s">
        <v>854</v>
      </c>
      <c r="C21" s="667">
        <v>20.94</v>
      </c>
      <c r="D21" s="676">
        <v>25.28</v>
      </c>
      <c r="E21" s="676">
        <v>18.66</v>
      </c>
      <c r="F21" s="676">
        <v>26.06</v>
      </c>
      <c r="G21" s="676">
        <v>28.28</v>
      </c>
      <c r="H21" s="676">
        <v>19.54</v>
      </c>
      <c r="I21" s="706">
        <v>131.47999999999999</v>
      </c>
    </row>
    <row r="22" spans="1:9">
      <c r="A22" s="700"/>
      <c r="B22" s="673"/>
      <c r="C22" s="667"/>
      <c r="D22" s="667"/>
      <c r="E22" s="667" t="s">
        <v>853</v>
      </c>
      <c r="F22" s="667"/>
      <c r="G22" s="667"/>
      <c r="H22" s="667"/>
      <c r="I22" s="701" t="s">
        <v>853</v>
      </c>
    </row>
    <row r="23" spans="1:9" ht="15.75" thickBot="1">
      <c r="A23" s="707"/>
      <c r="B23" s="708"/>
      <c r="C23" s="709"/>
      <c r="D23" s="709"/>
      <c r="E23" s="709"/>
      <c r="F23" s="709"/>
      <c r="G23" s="709"/>
      <c r="H23" s="709"/>
      <c r="I23" s="710"/>
    </row>
    <row r="24" spans="1:9">
      <c r="A24" s="678"/>
      <c r="B24" s="678"/>
      <c r="C24" s="679"/>
      <c r="D24" s="679"/>
      <c r="E24" s="679"/>
      <c r="F24" s="679"/>
      <c r="G24" s="679"/>
      <c r="H24" s="679"/>
      <c r="I24" s="679"/>
    </row>
    <row r="26" spans="1:9">
      <c r="D26" s="663"/>
      <c r="E26" s="663"/>
      <c r="F26" s="663"/>
      <c r="G26" s="663"/>
      <c r="H26" s="663"/>
      <c r="I26" s="663"/>
    </row>
  </sheetData>
  <mergeCells count="3">
    <mergeCell ref="A2:I2"/>
    <mergeCell ref="A3:I3"/>
    <mergeCell ref="H1:I1"/>
  </mergeCells>
  <pageMargins left="0.39370078740157483" right="0.39370078740157483" top="0.78740157480314965" bottom="0.39370078740157483" header="0.31496062992125984" footer="0.31496062992125984"/>
  <pageSetup orientation="portrait" r:id="rId1"/>
  <headerFooter>
    <oddFooter>&amp;LSignature of Contractor &amp;CSignature of JE&amp;RSignature of AE</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view="pageBreakPreview" zoomScaleNormal="100" zoomScaleSheetLayoutView="100" workbookViewId="0">
      <selection activeCell="K19" sqref="K19"/>
    </sheetView>
  </sheetViews>
  <sheetFormatPr defaultRowHeight="12.75"/>
  <cols>
    <col min="1" max="1" width="4.140625" style="18" customWidth="1"/>
    <col min="2" max="2" width="38.5703125" style="18" customWidth="1"/>
    <col min="3" max="3" width="12.28515625" style="18" customWidth="1"/>
    <col min="4" max="4" width="11.5703125" style="18" customWidth="1"/>
    <col min="5" max="5" width="9" style="18" customWidth="1"/>
    <col min="6" max="6" width="8.140625" style="18" customWidth="1"/>
    <col min="7" max="7" width="11" style="18" customWidth="1"/>
    <col min="8" max="253" width="9.140625" style="18"/>
    <col min="254" max="254" width="4.140625" style="18" customWidth="1"/>
    <col min="255" max="255" width="30" style="18" customWidth="1"/>
    <col min="256" max="256" width="6.140625" style="18" customWidth="1"/>
    <col min="257" max="257" width="9.140625" style="18" customWidth="1"/>
    <col min="258" max="258" width="7" style="18" customWidth="1"/>
    <col min="259" max="259" width="8.140625" style="18" customWidth="1"/>
    <col min="260" max="260" width="7.85546875" style="18" customWidth="1"/>
    <col min="261" max="261" width="7.7109375" style="18" customWidth="1"/>
    <col min="262" max="262" width="8.5703125" style="18" customWidth="1"/>
    <col min="263" max="509" width="9.140625" style="18"/>
    <col min="510" max="510" width="4.140625" style="18" customWidth="1"/>
    <col min="511" max="511" width="30" style="18" customWidth="1"/>
    <col min="512" max="512" width="6.140625" style="18" customWidth="1"/>
    <col min="513" max="513" width="9.140625" style="18" customWidth="1"/>
    <col min="514" max="514" width="7" style="18" customWidth="1"/>
    <col min="515" max="515" width="8.140625" style="18" customWidth="1"/>
    <col min="516" max="516" width="7.85546875" style="18" customWidth="1"/>
    <col min="517" max="517" width="7.7109375" style="18" customWidth="1"/>
    <col min="518" max="518" width="8.5703125" style="18" customWidth="1"/>
    <col min="519" max="765" width="9.140625" style="18"/>
    <col min="766" max="766" width="4.140625" style="18" customWidth="1"/>
    <col min="767" max="767" width="30" style="18" customWidth="1"/>
    <col min="768" max="768" width="6.140625" style="18" customWidth="1"/>
    <col min="769" max="769" width="9.140625" style="18" customWidth="1"/>
    <col min="770" max="770" width="7" style="18" customWidth="1"/>
    <col min="771" max="771" width="8.140625" style="18" customWidth="1"/>
    <col min="772" max="772" width="7.85546875" style="18" customWidth="1"/>
    <col min="773" max="773" width="7.7109375" style="18" customWidth="1"/>
    <col min="774" max="774" width="8.5703125" style="18" customWidth="1"/>
    <col min="775" max="1021" width="9.140625" style="18"/>
    <col min="1022" max="1022" width="4.140625" style="18" customWidth="1"/>
    <col min="1023" max="1023" width="30" style="18" customWidth="1"/>
    <col min="1024" max="1024" width="6.140625" style="18" customWidth="1"/>
    <col min="1025" max="1025" width="9.140625" style="18" customWidth="1"/>
    <col min="1026" max="1026" width="7" style="18" customWidth="1"/>
    <col min="1027" max="1027" width="8.140625" style="18" customWidth="1"/>
    <col min="1028" max="1028" width="7.85546875" style="18" customWidth="1"/>
    <col min="1029" max="1029" width="7.7109375" style="18" customWidth="1"/>
    <col min="1030" max="1030" width="8.5703125" style="18" customWidth="1"/>
    <col min="1031" max="1277" width="9.140625" style="18"/>
    <col min="1278" max="1278" width="4.140625" style="18" customWidth="1"/>
    <col min="1279" max="1279" width="30" style="18" customWidth="1"/>
    <col min="1280" max="1280" width="6.140625" style="18" customWidth="1"/>
    <col min="1281" max="1281" width="9.140625" style="18" customWidth="1"/>
    <col min="1282" max="1282" width="7" style="18" customWidth="1"/>
    <col min="1283" max="1283" width="8.140625" style="18" customWidth="1"/>
    <col min="1284" max="1284" width="7.85546875" style="18" customWidth="1"/>
    <col min="1285" max="1285" width="7.7109375" style="18" customWidth="1"/>
    <col min="1286" max="1286" width="8.5703125" style="18" customWidth="1"/>
    <col min="1287" max="1533" width="9.140625" style="18"/>
    <col min="1534" max="1534" width="4.140625" style="18" customWidth="1"/>
    <col min="1535" max="1535" width="30" style="18" customWidth="1"/>
    <col min="1536" max="1536" width="6.140625" style="18" customWidth="1"/>
    <col min="1537" max="1537" width="9.140625" style="18" customWidth="1"/>
    <col min="1538" max="1538" width="7" style="18" customWidth="1"/>
    <col min="1539" max="1539" width="8.140625" style="18" customWidth="1"/>
    <col min="1540" max="1540" width="7.85546875" style="18" customWidth="1"/>
    <col min="1541" max="1541" width="7.7109375" style="18" customWidth="1"/>
    <col min="1542" max="1542" width="8.5703125" style="18" customWidth="1"/>
    <col min="1543" max="1789" width="9.140625" style="18"/>
    <col min="1790" max="1790" width="4.140625" style="18" customWidth="1"/>
    <col min="1791" max="1791" width="30" style="18" customWidth="1"/>
    <col min="1792" max="1792" width="6.140625" style="18" customWidth="1"/>
    <col min="1793" max="1793" width="9.140625" style="18" customWidth="1"/>
    <col min="1794" max="1794" width="7" style="18" customWidth="1"/>
    <col min="1795" max="1795" width="8.140625" style="18" customWidth="1"/>
    <col min="1796" max="1796" width="7.85546875" style="18" customWidth="1"/>
    <col min="1797" max="1797" width="7.7109375" style="18" customWidth="1"/>
    <col min="1798" max="1798" width="8.5703125" style="18" customWidth="1"/>
    <col min="1799" max="2045" width="9.140625" style="18"/>
    <col min="2046" max="2046" width="4.140625" style="18" customWidth="1"/>
    <col min="2047" max="2047" width="30" style="18" customWidth="1"/>
    <col min="2048" max="2048" width="6.140625" style="18" customWidth="1"/>
    <col min="2049" max="2049" width="9.140625" style="18" customWidth="1"/>
    <col min="2050" max="2050" width="7" style="18" customWidth="1"/>
    <col min="2051" max="2051" width="8.140625" style="18" customWidth="1"/>
    <col min="2052" max="2052" width="7.85546875" style="18" customWidth="1"/>
    <col min="2053" max="2053" width="7.7109375" style="18" customWidth="1"/>
    <col min="2054" max="2054" width="8.5703125" style="18" customWidth="1"/>
    <col min="2055" max="2301" width="9.140625" style="18"/>
    <col min="2302" max="2302" width="4.140625" style="18" customWidth="1"/>
    <col min="2303" max="2303" width="30" style="18" customWidth="1"/>
    <col min="2304" max="2304" width="6.140625" style="18" customWidth="1"/>
    <col min="2305" max="2305" width="9.140625" style="18" customWidth="1"/>
    <col min="2306" max="2306" width="7" style="18" customWidth="1"/>
    <col min="2307" max="2307" width="8.140625" style="18" customWidth="1"/>
    <col min="2308" max="2308" width="7.85546875" style="18" customWidth="1"/>
    <col min="2309" max="2309" width="7.7109375" style="18" customWidth="1"/>
    <col min="2310" max="2310" width="8.5703125" style="18" customWidth="1"/>
    <col min="2311" max="2557" width="9.140625" style="18"/>
    <col min="2558" max="2558" width="4.140625" style="18" customWidth="1"/>
    <col min="2559" max="2559" width="30" style="18" customWidth="1"/>
    <col min="2560" max="2560" width="6.140625" style="18" customWidth="1"/>
    <col min="2561" max="2561" width="9.140625" style="18" customWidth="1"/>
    <col min="2562" max="2562" width="7" style="18" customWidth="1"/>
    <col min="2563" max="2563" width="8.140625" style="18" customWidth="1"/>
    <col min="2564" max="2564" width="7.85546875" style="18" customWidth="1"/>
    <col min="2565" max="2565" width="7.7109375" style="18" customWidth="1"/>
    <col min="2566" max="2566" width="8.5703125" style="18" customWidth="1"/>
    <col min="2567" max="2813" width="9.140625" style="18"/>
    <col min="2814" max="2814" width="4.140625" style="18" customWidth="1"/>
    <col min="2815" max="2815" width="30" style="18" customWidth="1"/>
    <col min="2816" max="2816" width="6.140625" style="18" customWidth="1"/>
    <col min="2817" max="2817" width="9.140625" style="18" customWidth="1"/>
    <col min="2818" max="2818" width="7" style="18" customWidth="1"/>
    <col min="2819" max="2819" width="8.140625" style="18" customWidth="1"/>
    <col min="2820" max="2820" width="7.85546875" style="18" customWidth="1"/>
    <col min="2821" max="2821" width="7.7109375" style="18" customWidth="1"/>
    <col min="2822" max="2822" width="8.5703125" style="18" customWidth="1"/>
    <col min="2823" max="3069" width="9.140625" style="18"/>
    <col min="3070" max="3070" width="4.140625" style="18" customWidth="1"/>
    <col min="3071" max="3071" width="30" style="18" customWidth="1"/>
    <col min="3072" max="3072" width="6.140625" style="18" customWidth="1"/>
    <col min="3073" max="3073" width="9.140625" style="18" customWidth="1"/>
    <col min="3074" max="3074" width="7" style="18" customWidth="1"/>
    <col min="3075" max="3075" width="8.140625" style="18" customWidth="1"/>
    <col min="3076" max="3076" width="7.85546875" style="18" customWidth="1"/>
    <col min="3077" max="3077" width="7.7109375" style="18" customWidth="1"/>
    <col min="3078" max="3078" width="8.5703125" style="18" customWidth="1"/>
    <col min="3079" max="3325" width="9.140625" style="18"/>
    <col min="3326" max="3326" width="4.140625" style="18" customWidth="1"/>
    <col min="3327" max="3327" width="30" style="18" customWidth="1"/>
    <col min="3328" max="3328" width="6.140625" style="18" customWidth="1"/>
    <col min="3329" max="3329" width="9.140625" style="18" customWidth="1"/>
    <col min="3330" max="3330" width="7" style="18" customWidth="1"/>
    <col min="3331" max="3331" width="8.140625" style="18" customWidth="1"/>
    <col min="3332" max="3332" width="7.85546875" style="18" customWidth="1"/>
    <col min="3333" max="3333" width="7.7109375" style="18" customWidth="1"/>
    <col min="3334" max="3334" width="8.5703125" style="18" customWidth="1"/>
    <col min="3335" max="3581" width="9.140625" style="18"/>
    <col min="3582" max="3582" width="4.140625" style="18" customWidth="1"/>
    <col min="3583" max="3583" width="30" style="18" customWidth="1"/>
    <col min="3584" max="3584" width="6.140625" style="18" customWidth="1"/>
    <col min="3585" max="3585" width="9.140625" style="18" customWidth="1"/>
    <col min="3586" max="3586" width="7" style="18" customWidth="1"/>
    <col min="3587" max="3587" width="8.140625" style="18" customWidth="1"/>
    <col min="3588" max="3588" width="7.85546875" style="18" customWidth="1"/>
    <col min="3589" max="3589" width="7.7109375" style="18" customWidth="1"/>
    <col min="3590" max="3590" width="8.5703125" style="18" customWidth="1"/>
    <col min="3591" max="3837" width="9.140625" style="18"/>
    <col min="3838" max="3838" width="4.140625" style="18" customWidth="1"/>
    <col min="3839" max="3839" width="30" style="18" customWidth="1"/>
    <col min="3840" max="3840" width="6.140625" style="18" customWidth="1"/>
    <col min="3841" max="3841" width="9.140625" style="18" customWidth="1"/>
    <col min="3842" max="3842" width="7" style="18" customWidth="1"/>
    <col min="3843" max="3843" width="8.140625" style="18" customWidth="1"/>
    <col min="3844" max="3844" width="7.85546875" style="18" customWidth="1"/>
    <col min="3845" max="3845" width="7.7109375" style="18" customWidth="1"/>
    <col min="3846" max="3846" width="8.5703125" style="18" customWidth="1"/>
    <col min="3847" max="4093" width="9.140625" style="18"/>
    <col min="4094" max="4094" width="4.140625" style="18" customWidth="1"/>
    <col min="4095" max="4095" width="30" style="18" customWidth="1"/>
    <col min="4096" max="4096" width="6.140625" style="18" customWidth="1"/>
    <col min="4097" max="4097" width="9.140625" style="18" customWidth="1"/>
    <col min="4098" max="4098" width="7" style="18" customWidth="1"/>
    <col min="4099" max="4099" width="8.140625" style="18" customWidth="1"/>
    <col min="4100" max="4100" width="7.85546875" style="18" customWidth="1"/>
    <col min="4101" max="4101" width="7.7109375" style="18" customWidth="1"/>
    <col min="4102" max="4102" width="8.5703125" style="18" customWidth="1"/>
    <col min="4103" max="4349" width="9.140625" style="18"/>
    <col min="4350" max="4350" width="4.140625" style="18" customWidth="1"/>
    <col min="4351" max="4351" width="30" style="18" customWidth="1"/>
    <col min="4352" max="4352" width="6.140625" style="18" customWidth="1"/>
    <col min="4353" max="4353" width="9.140625" style="18" customWidth="1"/>
    <col min="4354" max="4354" width="7" style="18" customWidth="1"/>
    <col min="4355" max="4355" width="8.140625" style="18" customWidth="1"/>
    <col min="4356" max="4356" width="7.85546875" style="18" customWidth="1"/>
    <col min="4357" max="4357" width="7.7109375" style="18" customWidth="1"/>
    <col min="4358" max="4358" width="8.5703125" style="18" customWidth="1"/>
    <col min="4359" max="4605" width="9.140625" style="18"/>
    <col min="4606" max="4606" width="4.140625" style="18" customWidth="1"/>
    <col min="4607" max="4607" width="30" style="18" customWidth="1"/>
    <col min="4608" max="4608" width="6.140625" style="18" customWidth="1"/>
    <col min="4609" max="4609" width="9.140625" style="18" customWidth="1"/>
    <col min="4610" max="4610" width="7" style="18" customWidth="1"/>
    <col min="4611" max="4611" width="8.140625" style="18" customWidth="1"/>
    <col min="4612" max="4612" width="7.85546875" style="18" customWidth="1"/>
    <col min="4613" max="4613" width="7.7109375" style="18" customWidth="1"/>
    <col min="4614" max="4614" width="8.5703125" style="18" customWidth="1"/>
    <col min="4615" max="4861" width="9.140625" style="18"/>
    <col min="4862" max="4862" width="4.140625" style="18" customWidth="1"/>
    <col min="4863" max="4863" width="30" style="18" customWidth="1"/>
    <col min="4864" max="4864" width="6.140625" style="18" customWidth="1"/>
    <col min="4865" max="4865" width="9.140625" style="18" customWidth="1"/>
    <col min="4866" max="4866" width="7" style="18" customWidth="1"/>
    <col min="4867" max="4867" width="8.140625" style="18" customWidth="1"/>
    <col min="4868" max="4868" width="7.85546875" style="18" customWidth="1"/>
    <col min="4869" max="4869" width="7.7109375" style="18" customWidth="1"/>
    <col min="4870" max="4870" width="8.5703125" style="18" customWidth="1"/>
    <col min="4871" max="5117" width="9.140625" style="18"/>
    <col min="5118" max="5118" width="4.140625" style="18" customWidth="1"/>
    <col min="5119" max="5119" width="30" style="18" customWidth="1"/>
    <col min="5120" max="5120" width="6.140625" style="18" customWidth="1"/>
    <col min="5121" max="5121" width="9.140625" style="18" customWidth="1"/>
    <col min="5122" max="5122" width="7" style="18" customWidth="1"/>
    <col min="5123" max="5123" width="8.140625" style="18" customWidth="1"/>
    <col min="5124" max="5124" width="7.85546875" style="18" customWidth="1"/>
    <col min="5125" max="5125" width="7.7109375" style="18" customWidth="1"/>
    <col min="5126" max="5126" width="8.5703125" style="18" customWidth="1"/>
    <col min="5127" max="5373" width="9.140625" style="18"/>
    <col min="5374" max="5374" width="4.140625" style="18" customWidth="1"/>
    <col min="5375" max="5375" width="30" style="18" customWidth="1"/>
    <col min="5376" max="5376" width="6.140625" style="18" customWidth="1"/>
    <col min="5377" max="5377" width="9.140625" style="18" customWidth="1"/>
    <col min="5378" max="5378" width="7" style="18" customWidth="1"/>
    <col min="5379" max="5379" width="8.140625" style="18" customWidth="1"/>
    <col min="5380" max="5380" width="7.85546875" style="18" customWidth="1"/>
    <col min="5381" max="5381" width="7.7109375" style="18" customWidth="1"/>
    <col min="5382" max="5382" width="8.5703125" style="18" customWidth="1"/>
    <col min="5383" max="5629" width="9.140625" style="18"/>
    <col min="5630" max="5630" width="4.140625" style="18" customWidth="1"/>
    <col min="5631" max="5631" width="30" style="18" customWidth="1"/>
    <col min="5632" max="5632" width="6.140625" style="18" customWidth="1"/>
    <col min="5633" max="5633" width="9.140625" style="18" customWidth="1"/>
    <col min="5634" max="5634" width="7" style="18" customWidth="1"/>
    <col min="5635" max="5635" width="8.140625" style="18" customWidth="1"/>
    <col min="5636" max="5636" width="7.85546875" style="18" customWidth="1"/>
    <col min="5637" max="5637" width="7.7109375" style="18" customWidth="1"/>
    <col min="5638" max="5638" width="8.5703125" style="18" customWidth="1"/>
    <col min="5639" max="5885" width="9.140625" style="18"/>
    <col min="5886" max="5886" width="4.140625" style="18" customWidth="1"/>
    <col min="5887" max="5887" width="30" style="18" customWidth="1"/>
    <col min="5888" max="5888" width="6.140625" style="18" customWidth="1"/>
    <col min="5889" max="5889" width="9.140625" style="18" customWidth="1"/>
    <col min="5890" max="5890" width="7" style="18" customWidth="1"/>
    <col min="5891" max="5891" width="8.140625" style="18" customWidth="1"/>
    <col min="5892" max="5892" width="7.85546875" style="18" customWidth="1"/>
    <col min="5893" max="5893" width="7.7109375" style="18" customWidth="1"/>
    <col min="5894" max="5894" width="8.5703125" style="18" customWidth="1"/>
    <col min="5895" max="6141" width="9.140625" style="18"/>
    <col min="6142" max="6142" width="4.140625" style="18" customWidth="1"/>
    <col min="6143" max="6143" width="30" style="18" customWidth="1"/>
    <col min="6144" max="6144" width="6.140625" style="18" customWidth="1"/>
    <col min="6145" max="6145" width="9.140625" style="18" customWidth="1"/>
    <col min="6146" max="6146" width="7" style="18" customWidth="1"/>
    <col min="6147" max="6147" width="8.140625" style="18" customWidth="1"/>
    <col min="6148" max="6148" width="7.85546875" style="18" customWidth="1"/>
    <col min="6149" max="6149" width="7.7109375" style="18" customWidth="1"/>
    <col min="6150" max="6150" width="8.5703125" style="18" customWidth="1"/>
    <col min="6151" max="6397" width="9.140625" style="18"/>
    <col min="6398" max="6398" width="4.140625" style="18" customWidth="1"/>
    <col min="6399" max="6399" width="30" style="18" customWidth="1"/>
    <col min="6400" max="6400" width="6.140625" style="18" customWidth="1"/>
    <col min="6401" max="6401" width="9.140625" style="18" customWidth="1"/>
    <col min="6402" max="6402" width="7" style="18" customWidth="1"/>
    <col min="6403" max="6403" width="8.140625" style="18" customWidth="1"/>
    <col min="6404" max="6404" width="7.85546875" style="18" customWidth="1"/>
    <col min="6405" max="6405" width="7.7109375" style="18" customWidth="1"/>
    <col min="6406" max="6406" width="8.5703125" style="18" customWidth="1"/>
    <col min="6407" max="6653" width="9.140625" style="18"/>
    <col min="6654" max="6654" width="4.140625" style="18" customWidth="1"/>
    <col min="6655" max="6655" width="30" style="18" customWidth="1"/>
    <col min="6656" max="6656" width="6.140625" style="18" customWidth="1"/>
    <col min="6657" max="6657" width="9.140625" style="18" customWidth="1"/>
    <col min="6658" max="6658" width="7" style="18" customWidth="1"/>
    <col min="6659" max="6659" width="8.140625" style="18" customWidth="1"/>
    <col min="6660" max="6660" width="7.85546875" style="18" customWidth="1"/>
    <col min="6661" max="6661" width="7.7109375" style="18" customWidth="1"/>
    <col min="6662" max="6662" width="8.5703125" style="18" customWidth="1"/>
    <col min="6663" max="6909" width="9.140625" style="18"/>
    <col min="6910" max="6910" width="4.140625" style="18" customWidth="1"/>
    <col min="6911" max="6911" width="30" style="18" customWidth="1"/>
    <col min="6912" max="6912" width="6.140625" style="18" customWidth="1"/>
    <col min="6913" max="6913" width="9.140625" style="18" customWidth="1"/>
    <col min="6914" max="6914" width="7" style="18" customWidth="1"/>
    <col min="6915" max="6915" width="8.140625" style="18" customWidth="1"/>
    <col min="6916" max="6916" width="7.85546875" style="18" customWidth="1"/>
    <col min="6917" max="6917" width="7.7109375" style="18" customWidth="1"/>
    <col min="6918" max="6918" width="8.5703125" style="18" customWidth="1"/>
    <col min="6919" max="7165" width="9.140625" style="18"/>
    <col min="7166" max="7166" width="4.140625" style="18" customWidth="1"/>
    <col min="7167" max="7167" width="30" style="18" customWidth="1"/>
    <col min="7168" max="7168" width="6.140625" style="18" customWidth="1"/>
    <col min="7169" max="7169" width="9.140625" style="18" customWidth="1"/>
    <col min="7170" max="7170" width="7" style="18" customWidth="1"/>
    <col min="7171" max="7171" width="8.140625" style="18" customWidth="1"/>
    <col min="7172" max="7172" width="7.85546875" style="18" customWidth="1"/>
    <col min="7173" max="7173" width="7.7109375" style="18" customWidth="1"/>
    <col min="7174" max="7174" width="8.5703125" style="18" customWidth="1"/>
    <col min="7175" max="7421" width="9.140625" style="18"/>
    <col min="7422" max="7422" width="4.140625" style="18" customWidth="1"/>
    <col min="7423" max="7423" width="30" style="18" customWidth="1"/>
    <col min="7424" max="7424" width="6.140625" style="18" customWidth="1"/>
    <col min="7425" max="7425" width="9.140625" style="18" customWidth="1"/>
    <col min="7426" max="7426" width="7" style="18" customWidth="1"/>
    <col min="7427" max="7427" width="8.140625" style="18" customWidth="1"/>
    <col min="7428" max="7428" width="7.85546875" style="18" customWidth="1"/>
    <col min="7429" max="7429" width="7.7109375" style="18" customWidth="1"/>
    <col min="7430" max="7430" width="8.5703125" style="18" customWidth="1"/>
    <col min="7431" max="7677" width="9.140625" style="18"/>
    <col min="7678" max="7678" width="4.140625" style="18" customWidth="1"/>
    <col min="7679" max="7679" width="30" style="18" customWidth="1"/>
    <col min="7680" max="7680" width="6.140625" style="18" customWidth="1"/>
    <col min="7681" max="7681" width="9.140625" style="18" customWidth="1"/>
    <col min="7682" max="7682" width="7" style="18" customWidth="1"/>
    <col min="7683" max="7683" width="8.140625" style="18" customWidth="1"/>
    <col min="7684" max="7684" width="7.85546875" style="18" customWidth="1"/>
    <col min="7685" max="7685" width="7.7109375" style="18" customWidth="1"/>
    <col min="7686" max="7686" width="8.5703125" style="18" customWidth="1"/>
    <col min="7687" max="7933" width="9.140625" style="18"/>
    <col min="7934" max="7934" width="4.140625" style="18" customWidth="1"/>
    <col min="7935" max="7935" width="30" style="18" customWidth="1"/>
    <col min="7936" max="7936" width="6.140625" style="18" customWidth="1"/>
    <col min="7937" max="7937" width="9.140625" style="18" customWidth="1"/>
    <col min="7938" max="7938" width="7" style="18" customWidth="1"/>
    <col min="7939" max="7939" width="8.140625" style="18" customWidth="1"/>
    <col min="7940" max="7940" width="7.85546875" style="18" customWidth="1"/>
    <col min="7941" max="7941" width="7.7109375" style="18" customWidth="1"/>
    <col min="7942" max="7942" width="8.5703125" style="18" customWidth="1"/>
    <col min="7943" max="8189" width="9.140625" style="18"/>
    <col min="8190" max="8190" width="4.140625" style="18" customWidth="1"/>
    <col min="8191" max="8191" width="30" style="18" customWidth="1"/>
    <col min="8192" max="8192" width="6.140625" style="18" customWidth="1"/>
    <col min="8193" max="8193" width="9.140625" style="18" customWidth="1"/>
    <col min="8194" max="8194" width="7" style="18" customWidth="1"/>
    <col min="8195" max="8195" width="8.140625" style="18" customWidth="1"/>
    <col min="8196" max="8196" width="7.85546875" style="18" customWidth="1"/>
    <col min="8197" max="8197" width="7.7109375" style="18" customWidth="1"/>
    <col min="8198" max="8198" width="8.5703125" style="18" customWidth="1"/>
    <col min="8199" max="8445" width="9.140625" style="18"/>
    <col min="8446" max="8446" width="4.140625" style="18" customWidth="1"/>
    <col min="8447" max="8447" width="30" style="18" customWidth="1"/>
    <col min="8448" max="8448" width="6.140625" style="18" customWidth="1"/>
    <col min="8449" max="8449" width="9.140625" style="18" customWidth="1"/>
    <col min="8450" max="8450" width="7" style="18" customWidth="1"/>
    <col min="8451" max="8451" width="8.140625" style="18" customWidth="1"/>
    <col min="8452" max="8452" width="7.85546875" style="18" customWidth="1"/>
    <col min="8453" max="8453" width="7.7109375" style="18" customWidth="1"/>
    <col min="8454" max="8454" width="8.5703125" style="18" customWidth="1"/>
    <col min="8455" max="8701" width="9.140625" style="18"/>
    <col min="8702" max="8702" width="4.140625" style="18" customWidth="1"/>
    <col min="8703" max="8703" width="30" style="18" customWidth="1"/>
    <col min="8704" max="8704" width="6.140625" style="18" customWidth="1"/>
    <col min="8705" max="8705" width="9.140625" style="18" customWidth="1"/>
    <col min="8706" max="8706" width="7" style="18" customWidth="1"/>
    <col min="8707" max="8707" width="8.140625" style="18" customWidth="1"/>
    <col min="8708" max="8708" width="7.85546875" style="18" customWidth="1"/>
    <col min="8709" max="8709" width="7.7109375" style="18" customWidth="1"/>
    <col min="8710" max="8710" width="8.5703125" style="18" customWidth="1"/>
    <col min="8711" max="8957" width="9.140625" style="18"/>
    <col min="8958" max="8958" width="4.140625" style="18" customWidth="1"/>
    <col min="8959" max="8959" width="30" style="18" customWidth="1"/>
    <col min="8960" max="8960" width="6.140625" style="18" customWidth="1"/>
    <col min="8961" max="8961" width="9.140625" style="18" customWidth="1"/>
    <col min="8962" max="8962" width="7" style="18" customWidth="1"/>
    <col min="8963" max="8963" width="8.140625" style="18" customWidth="1"/>
    <col min="8964" max="8964" width="7.85546875" style="18" customWidth="1"/>
    <col min="8965" max="8965" width="7.7109375" style="18" customWidth="1"/>
    <col min="8966" max="8966" width="8.5703125" style="18" customWidth="1"/>
    <col min="8967" max="9213" width="9.140625" style="18"/>
    <col min="9214" max="9214" width="4.140625" style="18" customWidth="1"/>
    <col min="9215" max="9215" width="30" style="18" customWidth="1"/>
    <col min="9216" max="9216" width="6.140625" style="18" customWidth="1"/>
    <col min="9217" max="9217" width="9.140625" style="18" customWidth="1"/>
    <col min="9218" max="9218" width="7" style="18" customWidth="1"/>
    <col min="9219" max="9219" width="8.140625" style="18" customWidth="1"/>
    <col min="9220" max="9220" width="7.85546875" style="18" customWidth="1"/>
    <col min="9221" max="9221" width="7.7109375" style="18" customWidth="1"/>
    <col min="9222" max="9222" width="8.5703125" style="18" customWidth="1"/>
    <col min="9223" max="9469" width="9.140625" style="18"/>
    <col min="9470" max="9470" width="4.140625" style="18" customWidth="1"/>
    <col min="9471" max="9471" width="30" style="18" customWidth="1"/>
    <col min="9472" max="9472" width="6.140625" style="18" customWidth="1"/>
    <col min="9473" max="9473" width="9.140625" style="18" customWidth="1"/>
    <col min="9474" max="9474" width="7" style="18" customWidth="1"/>
    <col min="9475" max="9475" width="8.140625" style="18" customWidth="1"/>
    <col min="9476" max="9476" width="7.85546875" style="18" customWidth="1"/>
    <col min="9477" max="9477" width="7.7109375" style="18" customWidth="1"/>
    <col min="9478" max="9478" width="8.5703125" style="18" customWidth="1"/>
    <col min="9479" max="9725" width="9.140625" style="18"/>
    <col min="9726" max="9726" width="4.140625" style="18" customWidth="1"/>
    <col min="9727" max="9727" width="30" style="18" customWidth="1"/>
    <col min="9728" max="9728" width="6.140625" style="18" customWidth="1"/>
    <col min="9729" max="9729" width="9.140625" style="18" customWidth="1"/>
    <col min="9730" max="9730" width="7" style="18" customWidth="1"/>
    <col min="9731" max="9731" width="8.140625" style="18" customWidth="1"/>
    <col min="9732" max="9732" width="7.85546875" style="18" customWidth="1"/>
    <col min="9733" max="9733" width="7.7109375" style="18" customWidth="1"/>
    <col min="9734" max="9734" width="8.5703125" style="18" customWidth="1"/>
    <col min="9735" max="9981" width="9.140625" style="18"/>
    <col min="9982" max="9982" width="4.140625" style="18" customWidth="1"/>
    <col min="9983" max="9983" width="30" style="18" customWidth="1"/>
    <col min="9984" max="9984" width="6.140625" style="18" customWidth="1"/>
    <col min="9985" max="9985" width="9.140625" style="18" customWidth="1"/>
    <col min="9986" max="9986" width="7" style="18" customWidth="1"/>
    <col min="9987" max="9987" width="8.140625" style="18" customWidth="1"/>
    <col min="9988" max="9988" width="7.85546875" style="18" customWidth="1"/>
    <col min="9989" max="9989" width="7.7109375" style="18" customWidth="1"/>
    <col min="9990" max="9990" width="8.5703125" style="18" customWidth="1"/>
    <col min="9991" max="10237" width="9.140625" style="18"/>
    <col min="10238" max="10238" width="4.140625" style="18" customWidth="1"/>
    <col min="10239" max="10239" width="30" style="18" customWidth="1"/>
    <col min="10240" max="10240" width="6.140625" style="18" customWidth="1"/>
    <col min="10241" max="10241" width="9.140625" style="18" customWidth="1"/>
    <col min="10242" max="10242" width="7" style="18" customWidth="1"/>
    <col min="10243" max="10243" width="8.140625" style="18" customWidth="1"/>
    <col min="10244" max="10244" width="7.85546875" style="18" customWidth="1"/>
    <col min="10245" max="10245" width="7.7109375" style="18" customWidth="1"/>
    <col min="10246" max="10246" width="8.5703125" style="18" customWidth="1"/>
    <col min="10247" max="10493" width="9.140625" style="18"/>
    <col min="10494" max="10494" width="4.140625" style="18" customWidth="1"/>
    <col min="10495" max="10495" width="30" style="18" customWidth="1"/>
    <col min="10496" max="10496" width="6.140625" style="18" customWidth="1"/>
    <col min="10497" max="10497" width="9.140625" style="18" customWidth="1"/>
    <col min="10498" max="10498" width="7" style="18" customWidth="1"/>
    <col min="10499" max="10499" width="8.140625" style="18" customWidth="1"/>
    <col min="10500" max="10500" width="7.85546875" style="18" customWidth="1"/>
    <col min="10501" max="10501" width="7.7109375" style="18" customWidth="1"/>
    <col min="10502" max="10502" width="8.5703125" style="18" customWidth="1"/>
    <col min="10503" max="10749" width="9.140625" style="18"/>
    <col min="10750" max="10750" width="4.140625" style="18" customWidth="1"/>
    <col min="10751" max="10751" width="30" style="18" customWidth="1"/>
    <col min="10752" max="10752" width="6.140625" style="18" customWidth="1"/>
    <col min="10753" max="10753" width="9.140625" style="18" customWidth="1"/>
    <col min="10754" max="10754" width="7" style="18" customWidth="1"/>
    <col min="10755" max="10755" width="8.140625" style="18" customWidth="1"/>
    <col min="10756" max="10756" width="7.85546875" style="18" customWidth="1"/>
    <col min="10757" max="10757" width="7.7109375" style="18" customWidth="1"/>
    <col min="10758" max="10758" width="8.5703125" style="18" customWidth="1"/>
    <col min="10759" max="11005" width="9.140625" style="18"/>
    <col min="11006" max="11006" width="4.140625" style="18" customWidth="1"/>
    <col min="11007" max="11007" width="30" style="18" customWidth="1"/>
    <col min="11008" max="11008" width="6.140625" style="18" customWidth="1"/>
    <col min="11009" max="11009" width="9.140625" style="18" customWidth="1"/>
    <col min="11010" max="11010" width="7" style="18" customWidth="1"/>
    <col min="11011" max="11011" width="8.140625" style="18" customWidth="1"/>
    <col min="11012" max="11012" width="7.85546875" style="18" customWidth="1"/>
    <col min="11013" max="11013" width="7.7109375" style="18" customWidth="1"/>
    <col min="11014" max="11014" width="8.5703125" style="18" customWidth="1"/>
    <col min="11015" max="11261" width="9.140625" style="18"/>
    <col min="11262" max="11262" width="4.140625" style="18" customWidth="1"/>
    <col min="11263" max="11263" width="30" style="18" customWidth="1"/>
    <col min="11264" max="11264" width="6.140625" style="18" customWidth="1"/>
    <col min="11265" max="11265" width="9.140625" style="18" customWidth="1"/>
    <col min="11266" max="11266" width="7" style="18" customWidth="1"/>
    <col min="11267" max="11267" width="8.140625" style="18" customWidth="1"/>
    <col min="11268" max="11268" width="7.85546875" style="18" customWidth="1"/>
    <col min="11269" max="11269" width="7.7109375" style="18" customWidth="1"/>
    <col min="11270" max="11270" width="8.5703125" style="18" customWidth="1"/>
    <col min="11271" max="11517" width="9.140625" style="18"/>
    <col min="11518" max="11518" width="4.140625" style="18" customWidth="1"/>
    <col min="11519" max="11519" width="30" style="18" customWidth="1"/>
    <col min="11520" max="11520" width="6.140625" style="18" customWidth="1"/>
    <col min="11521" max="11521" width="9.140625" style="18" customWidth="1"/>
    <col min="11522" max="11522" width="7" style="18" customWidth="1"/>
    <col min="11523" max="11523" width="8.140625" style="18" customWidth="1"/>
    <col min="11524" max="11524" width="7.85546875" style="18" customWidth="1"/>
    <col min="11525" max="11525" width="7.7109375" style="18" customWidth="1"/>
    <col min="11526" max="11526" width="8.5703125" style="18" customWidth="1"/>
    <col min="11527" max="11773" width="9.140625" style="18"/>
    <col min="11774" max="11774" width="4.140625" style="18" customWidth="1"/>
    <col min="11775" max="11775" width="30" style="18" customWidth="1"/>
    <col min="11776" max="11776" width="6.140625" style="18" customWidth="1"/>
    <col min="11777" max="11777" width="9.140625" style="18" customWidth="1"/>
    <col min="11778" max="11778" width="7" style="18" customWidth="1"/>
    <col min="11779" max="11779" width="8.140625" style="18" customWidth="1"/>
    <col min="11780" max="11780" width="7.85546875" style="18" customWidth="1"/>
    <col min="11781" max="11781" width="7.7109375" style="18" customWidth="1"/>
    <col min="11782" max="11782" width="8.5703125" style="18" customWidth="1"/>
    <col min="11783" max="12029" width="9.140625" style="18"/>
    <col min="12030" max="12030" width="4.140625" style="18" customWidth="1"/>
    <col min="12031" max="12031" width="30" style="18" customWidth="1"/>
    <col min="12032" max="12032" width="6.140625" style="18" customWidth="1"/>
    <col min="12033" max="12033" width="9.140625" style="18" customWidth="1"/>
    <col min="12034" max="12034" width="7" style="18" customWidth="1"/>
    <col min="12035" max="12035" width="8.140625" style="18" customWidth="1"/>
    <col min="12036" max="12036" width="7.85546875" style="18" customWidth="1"/>
    <col min="12037" max="12037" width="7.7109375" style="18" customWidth="1"/>
    <col min="12038" max="12038" width="8.5703125" style="18" customWidth="1"/>
    <col min="12039" max="12285" width="9.140625" style="18"/>
    <col min="12286" max="12286" width="4.140625" style="18" customWidth="1"/>
    <col min="12287" max="12287" width="30" style="18" customWidth="1"/>
    <col min="12288" max="12288" width="6.140625" style="18" customWidth="1"/>
    <col min="12289" max="12289" width="9.140625" style="18" customWidth="1"/>
    <col min="12290" max="12290" width="7" style="18" customWidth="1"/>
    <col min="12291" max="12291" width="8.140625" style="18" customWidth="1"/>
    <col min="12292" max="12292" width="7.85546875" style="18" customWidth="1"/>
    <col min="12293" max="12293" width="7.7109375" style="18" customWidth="1"/>
    <col min="12294" max="12294" width="8.5703125" style="18" customWidth="1"/>
    <col min="12295" max="12541" width="9.140625" style="18"/>
    <col min="12542" max="12542" width="4.140625" style="18" customWidth="1"/>
    <col min="12543" max="12543" width="30" style="18" customWidth="1"/>
    <col min="12544" max="12544" width="6.140625" style="18" customWidth="1"/>
    <col min="12545" max="12545" width="9.140625" style="18" customWidth="1"/>
    <col min="12546" max="12546" width="7" style="18" customWidth="1"/>
    <col min="12547" max="12547" width="8.140625" style="18" customWidth="1"/>
    <col min="12548" max="12548" width="7.85546875" style="18" customWidth="1"/>
    <col min="12549" max="12549" width="7.7109375" style="18" customWidth="1"/>
    <col min="12550" max="12550" width="8.5703125" style="18" customWidth="1"/>
    <col min="12551" max="12797" width="9.140625" style="18"/>
    <col min="12798" max="12798" width="4.140625" style="18" customWidth="1"/>
    <col min="12799" max="12799" width="30" style="18" customWidth="1"/>
    <col min="12800" max="12800" width="6.140625" style="18" customWidth="1"/>
    <col min="12801" max="12801" width="9.140625" style="18" customWidth="1"/>
    <col min="12802" max="12802" width="7" style="18" customWidth="1"/>
    <col min="12803" max="12803" width="8.140625" style="18" customWidth="1"/>
    <col min="12804" max="12804" width="7.85546875" style="18" customWidth="1"/>
    <col min="12805" max="12805" width="7.7109375" style="18" customWidth="1"/>
    <col min="12806" max="12806" width="8.5703125" style="18" customWidth="1"/>
    <col min="12807" max="13053" width="9.140625" style="18"/>
    <col min="13054" max="13054" width="4.140625" style="18" customWidth="1"/>
    <col min="13055" max="13055" width="30" style="18" customWidth="1"/>
    <col min="13056" max="13056" width="6.140625" style="18" customWidth="1"/>
    <col min="13057" max="13057" width="9.140625" style="18" customWidth="1"/>
    <col min="13058" max="13058" width="7" style="18" customWidth="1"/>
    <col min="13059" max="13059" width="8.140625" style="18" customWidth="1"/>
    <col min="13060" max="13060" width="7.85546875" style="18" customWidth="1"/>
    <col min="13061" max="13061" width="7.7109375" style="18" customWidth="1"/>
    <col min="13062" max="13062" width="8.5703125" style="18" customWidth="1"/>
    <col min="13063" max="13309" width="9.140625" style="18"/>
    <col min="13310" max="13310" width="4.140625" style="18" customWidth="1"/>
    <col min="13311" max="13311" width="30" style="18" customWidth="1"/>
    <col min="13312" max="13312" width="6.140625" style="18" customWidth="1"/>
    <col min="13313" max="13313" width="9.140625" style="18" customWidth="1"/>
    <col min="13314" max="13314" width="7" style="18" customWidth="1"/>
    <col min="13315" max="13315" width="8.140625" style="18" customWidth="1"/>
    <col min="13316" max="13316" width="7.85546875" style="18" customWidth="1"/>
    <col min="13317" max="13317" width="7.7109375" style="18" customWidth="1"/>
    <col min="13318" max="13318" width="8.5703125" style="18" customWidth="1"/>
    <col min="13319" max="13565" width="9.140625" style="18"/>
    <col min="13566" max="13566" width="4.140625" style="18" customWidth="1"/>
    <col min="13567" max="13567" width="30" style="18" customWidth="1"/>
    <col min="13568" max="13568" width="6.140625" style="18" customWidth="1"/>
    <col min="13569" max="13569" width="9.140625" style="18" customWidth="1"/>
    <col min="13570" max="13570" width="7" style="18" customWidth="1"/>
    <col min="13571" max="13571" width="8.140625" style="18" customWidth="1"/>
    <col min="13572" max="13572" width="7.85546875" style="18" customWidth="1"/>
    <col min="13573" max="13573" width="7.7109375" style="18" customWidth="1"/>
    <col min="13574" max="13574" width="8.5703125" style="18" customWidth="1"/>
    <col min="13575" max="13821" width="9.140625" style="18"/>
    <col min="13822" max="13822" width="4.140625" style="18" customWidth="1"/>
    <col min="13823" max="13823" width="30" style="18" customWidth="1"/>
    <col min="13824" max="13824" width="6.140625" style="18" customWidth="1"/>
    <col min="13825" max="13825" width="9.140625" style="18" customWidth="1"/>
    <col min="13826" max="13826" width="7" style="18" customWidth="1"/>
    <col min="13827" max="13827" width="8.140625" style="18" customWidth="1"/>
    <col min="13828" max="13828" width="7.85546875" style="18" customWidth="1"/>
    <col min="13829" max="13829" width="7.7109375" style="18" customWidth="1"/>
    <col min="13830" max="13830" width="8.5703125" style="18" customWidth="1"/>
    <col min="13831" max="14077" width="9.140625" style="18"/>
    <col min="14078" max="14078" width="4.140625" style="18" customWidth="1"/>
    <col min="14079" max="14079" width="30" style="18" customWidth="1"/>
    <col min="14080" max="14080" width="6.140625" style="18" customWidth="1"/>
    <col min="14081" max="14081" width="9.140625" style="18" customWidth="1"/>
    <col min="14082" max="14082" width="7" style="18" customWidth="1"/>
    <col min="14083" max="14083" width="8.140625" style="18" customWidth="1"/>
    <col min="14084" max="14084" width="7.85546875" style="18" customWidth="1"/>
    <col min="14085" max="14085" width="7.7109375" style="18" customWidth="1"/>
    <col min="14086" max="14086" width="8.5703125" style="18" customWidth="1"/>
    <col min="14087" max="14333" width="9.140625" style="18"/>
    <col min="14334" max="14334" width="4.140625" style="18" customWidth="1"/>
    <col min="14335" max="14335" width="30" style="18" customWidth="1"/>
    <col min="14336" max="14336" width="6.140625" style="18" customWidth="1"/>
    <col min="14337" max="14337" width="9.140625" style="18" customWidth="1"/>
    <col min="14338" max="14338" width="7" style="18" customWidth="1"/>
    <col min="14339" max="14339" width="8.140625" style="18" customWidth="1"/>
    <col min="14340" max="14340" width="7.85546875" style="18" customWidth="1"/>
    <col min="14341" max="14341" width="7.7109375" style="18" customWidth="1"/>
    <col min="14342" max="14342" width="8.5703125" style="18" customWidth="1"/>
    <col min="14343" max="14589" width="9.140625" style="18"/>
    <col min="14590" max="14590" width="4.140625" style="18" customWidth="1"/>
    <col min="14591" max="14591" width="30" style="18" customWidth="1"/>
    <col min="14592" max="14592" width="6.140625" style="18" customWidth="1"/>
    <col min="14593" max="14593" width="9.140625" style="18" customWidth="1"/>
    <col min="14594" max="14594" width="7" style="18" customWidth="1"/>
    <col min="14595" max="14595" width="8.140625" style="18" customWidth="1"/>
    <col min="14596" max="14596" width="7.85546875" style="18" customWidth="1"/>
    <col min="14597" max="14597" width="7.7109375" style="18" customWidth="1"/>
    <col min="14598" max="14598" width="8.5703125" style="18" customWidth="1"/>
    <col min="14599" max="14845" width="9.140625" style="18"/>
    <col min="14846" max="14846" width="4.140625" style="18" customWidth="1"/>
    <col min="14847" max="14847" width="30" style="18" customWidth="1"/>
    <col min="14848" max="14848" width="6.140625" style="18" customWidth="1"/>
    <col min="14849" max="14849" width="9.140625" style="18" customWidth="1"/>
    <col min="14850" max="14850" width="7" style="18" customWidth="1"/>
    <col min="14851" max="14851" width="8.140625" style="18" customWidth="1"/>
    <col min="14852" max="14852" width="7.85546875" style="18" customWidth="1"/>
    <col min="14853" max="14853" width="7.7109375" style="18" customWidth="1"/>
    <col min="14854" max="14854" width="8.5703125" style="18" customWidth="1"/>
    <col min="14855" max="15101" width="9.140625" style="18"/>
    <col min="15102" max="15102" width="4.140625" style="18" customWidth="1"/>
    <col min="15103" max="15103" width="30" style="18" customWidth="1"/>
    <col min="15104" max="15104" width="6.140625" style="18" customWidth="1"/>
    <col min="15105" max="15105" width="9.140625" style="18" customWidth="1"/>
    <col min="15106" max="15106" width="7" style="18" customWidth="1"/>
    <col min="15107" max="15107" width="8.140625" style="18" customWidth="1"/>
    <col min="15108" max="15108" width="7.85546875" style="18" customWidth="1"/>
    <col min="15109" max="15109" width="7.7109375" style="18" customWidth="1"/>
    <col min="15110" max="15110" width="8.5703125" style="18" customWidth="1"/>
    <col min="15111" max="15357" width="9.140625" style="18"/>
    <col min="15358" max="15358" width="4.140625" style="18" customWidth="1"/>
    <col min="15359" max="15359" width="30" style="18" customWidth="1"/>
    <col min="15360" max="15360" width="6.140625" style="18" customWidth="1"/>
    <col min="15361" max="15361" width="9.140625" style="18" customWidth="1"/>
    <col min="15362" max="15362" width="7" style="18" customWidth="1"/>
    <col min="15363" max="15363" width="8.140625" style="18" customWidth="1"/>
    <col min="15364" max="15364" width="7.85546875" style="18" customWidth="1"/>
    <col min="15365" max="15365" width="7.7109375" style="18" customWidth="1"/>
    <col min="15366" max="15366" width="8.5703125" style="18" customWidth="1"/>
    <col min="15367" max="15613" width="9.140625" style="18"/>
    <col min="15614" max="15614" width="4.140625" style="18" customWidth="1"/>
    <col min="15615" max="15615" width="30" style="18" customWidth="1"/>
    <col min="15616" max="15616" width="6.140625" style="18" customWidth="1"/>
    <col min="15617" max="15617" width="9.140625" style="18" customWidth="1"/>
    <col min="15618" max="15618" width="7" style="18" customWidth="1"/>
    <col min="15619" max="15619" width="8.140625" style="18" customWidth="1"/>
    <col min="15620" max="15620" width="7.85546875" style="18" customWidth="1"/>
    <col min="15621" max="15621" width="7.7109375" style="18" customWidth="1"/>
    <col min="15622" max="15622" width="8.5703125" style="18" customWidth="1"/>
    <col min="15623" max="15869" width="9.140625" style="18"/>
    <col min="15870" max="15870" width="4.140625" style="18" customWidth="1"/>
    <col min="15871" max="15871" width="30" style="18" customWidth="1"/>
    <col min="15872" max="15872" width="6.140625" style="18" customWidth="1"/>
    <col min="15873" max="15873" width="9.140625" style="18" customWidth="1"/>
    <col min="15874" max="15874" width="7" style="18" customWidth="1"/>
    <col min="15875" max="15875" width="8.140625" style="18" customWidth="1"/>
    <col min="15876" max="15876" width="7.85546875" style="18" customWidth="1"/>
    <col min="15877" max="15877" width="7.7109375" style="18" customWidth="1"/>
    <col min="15878" max="15878" width="8.5703125" style="18" customWidth="1"/>
    <col min="15879" max="16125" width="9.140625" style="18"/>
    <col min="16126" max="16126" width="4.140625" style="18" customWidth="1"/>
    <col min="16127" max="16127" width="30" style="18" customWidth="1"/>
    <col min="16128" max="16128" width="6.140625" style="18" customWidth="1"/>
    <col min="16129" max="16129" width="9.140625" style="18" customWidth="1"/>
    <col min="16130" max="16130" width="7" style="18" customWidth="1"/>
    <col min="16131" max="16131" width="8.140625" style="18" customWidth="1"/>
    <col min="16132" max="16132" width="7.85546875" style="18" customWidth="1"/>
    <col min="16133" max="16133" width="7.7109375" style="18" customWidth="1"/>
    <col min="16134" max="16134" width="8.5703125" style="18" customWidth="1"/>
    <col min="16135" max="16384" width="9.140625" style="18"/>
  </cols>
  <sheetData>
    <row r="1" spans="1:8" ht="13.5" thickBot="1"/>
    <row r="2" spans="1:8" ht="18">
      <c r="A2" s="1170" t="s">
        <v>874</v>
      </c>
      <c r="B2" s="1171"/>
      <c r="C2" s="1171"/>
      <c r="D2" s="1171"/>
      <c r="E2" s="1171"/>
      <c r="F2" s="1171"/>
      <c r="G2" s="1172"/>
    </row>
    <row r="3" spans="1:8" s="649" customFormat="1" ht="35.25" customHeight="1">
      <c r="A3" s="1158" t="s">
        <v>1</v>
      </c>
      <c r="B3" s="1159"/>
      <c r="C3" s="1159"/>
      <c r="D3" s="1159"/>
      <c r="E3" s="1159"/>
      <c r="F3" s="1159"/>
      <c r="G3" s="1160"/>
      <c r="H3" s="749"/>
    </row>
    <row r="4" spans="1:8" s="649" customFormat="1" ht="22.5" customHeight="1">
      <c r="A4" s="682" t="s">
        <v>2</v>
      </c>
      <c r="B4" s="665"/>
      <c r="C4" s="665"/>
      <c r="D4" s="683" t="s">
        <v>68</v>
      </c>
      <c r="E4" s="760"/>
      <c r="F4" s="735"/>
      <c r="G4" s="762"/>
    </row>
    <row r="5" spans="1:8" s="649" customFormat="1" ht="22.5" customHeight="1">
      <c r="A5" s="685" t="s">
        <v>3</v>
      </c>
      <c r="B5" s="686"/>
      <c r="C5" s="686"/>
      <c r="D5" s="683" t="s">
        <v>845</v>
      </c>
      <c r="E5" s="760"/>
      <c r="F5" s="687"/>
      <c r="G5" s="762"/>
    </row>
    <row r="6" spans="1:8" s="649" customFormat="1" ht="22.5" customHeight="1" thickBot="1">
      <c r="A6" s="688"/>
      <c r="B6" s="689"/>
      <c r="C6" s="690"/>
      <c r="D6" s="691" t="s">
        <v>829</v>
      </c>
      <c r="E6" s="763"/>
      <c r="F6" s="736"/>
      <c r="G6" s="692"/>
    </row>
    <row r="7" spans="1:8" s="649" customFormat="1" ht="51.75" customHeight="1" thickBot="1">
      <c r="A7" s="764" t="s">
        <v>875</v>
      </c>
      <c r="B7" s="765" t="s">
        <v>876</v>
      </c>
      <c r="C7" s="766" t="s">
        <v>877</v>
      </c>
      <c r="D7" s="766" t="s">
        <v>878</v>
      </c>
      <c r="E7" s="766" t="s">
        <v>879</v>
      </c>
      <c r="F7" s="766" t="s">
        <v>880</v>
      </c>
      <c r="G7" s="767" t="s">
        <v>398</v>
      </c>
    </row>
    <row r="8" spans="1:8" customFormat="1" ht="34.5" customHeight="1">
      <c r="A8" s="779">
        <v>1</v>
      </c>
      <c r="B8" s="768" t="s">
        <v>881</v>
      </c>
      <c r="C8" s="769">
        <v>10</v>
      </c>
      <c r="D8" s="770">
        <v>682</v>
      </c>
      <c r="E8" s="769">
        <f t="shared" ref="E8:E13" si="0">ROUNDUP(D8/C8,0)</f>
        <v>69</v>
      </c>
      <c r="F8" s="769">
        <v>92</v>
      </c>
      <c r="G8" s="771"/>
    </row>
    <row r="9" spans="1:8" customFormat="1" ht="34.5" customHeight="1">
      <c r="A9" s="780">
        <v>2</v>
      </c>
      <c r="B9" s="750" t="s">
        <v>882</v>
      </c>
      <c r="C9" s="751" t="s">
        <v>883</v>
      </c>
      <c r="D9" s="752">
        <f>D8</f>
        <v>682</v>
      </c>
      <c r="E9" s="752">
        <v>68</v>
      </c>
      <c r="F9" s="752">
        <v>46</v>
      </c>
      <c r="G9" s="772"/>
    </row>
    <row r="10" spans="1:8" s="649" customFormat="1" ht="44.25" customHeight="1">
      <c r="A10" s="781">
        <v>3</v>
      </c>
      <c r="B10" s="753" t="s">
        <v>884</v>
      </c>
      <c r="C10" s="754">
        <v>45</v>
      </c>
      <c r="D10" s="755">
        <v>75</v>
      </c>
      <c r="E10" s="755">
        <f>ROUNDUP(D10/C10,0)</f>
        <v>2</v>
      </c>
      <c r="F10" s="755">
        <v>3</v>
      </c>
      <c r="G10" s="773"/>
    </row>
    <row r="11" spans="1:8" s="649" customFormat="1" ht="41.25" customHeight="1">
      <c r="A11" s="781">
        <v>4</v>
      </c>
      <c r="B11" s="753" t="s">
        <v>885</v>
      </c>
      <c r="C11" s="754">
        <v>50</v>
      </c>
      <c r="D11" s="755">
        <v>700</v>
      </c>
      <c r="E11" s="755">
        <f t="shared" si="0"/>
        <v>14</v>
      </c>
      <c r="F11" s="755">
        <v>16</v>
      </c>
      <c r="G11" s="773"/>
    </row>
    <row r="12" spans="1:8" s="649" customFormat="1" ht="43.5" customHeight="1">
      <c r="A12" s="781">
        <v>5</v>
      </c>
      <c r="B12" s="753" t="s">
        <v>886</v>
      </c>
      <c r="C12" s="754">
        <v>40</v>
      </c>
      <c r="D12" s="755">
        <v>450</v>
      </c>
      <c r="E12" s="755">
        <f t="shared" si="0"/>
        <v>12</v>
      </c>
      <c r="F12" s="755">
        <v>14</v>
      </c>
      <c r="G12" s="773"/>
    </row>
    <row r="13" spans="1:8" s="649" customFormat="1" ht="34.5" customHeight="1">
      <c r="A13" s="781">
        <v>6</v>
      </c>
      <c r="B13" s="756" t="s">
        <v>887</v>
      </c>
      <c r="C13" s="755">
        <v>20</v>
      </c>
      <c r="D13" s="755">
        <v>450</v>
      </c>
      <c r="E13" s="755">
        <f t="shared" si="0"/>
        <v>23</v>
      </c>
      <c r="F13" s="755">
        <v>31</v>
      </c>
      <c r="G13" s="773"/>
    </row>
    <row r="14" spans="1:8" s="649" customFormat="1" ht="34.5" customHeight="1">
      <c r="A14" s="781">
        <v>7</v>
      </c>
      <c r="B14" s="756" t="s">
        <v>888</v>
      </c>
      <c r="C14" s="755">
        <v>45</v>
      </c>
      <c r="D14" s="755">
        <v>770</v>
      </c>
      <c r="E14" s="755">
        <v>18</v>
      </c>
      <c r="F14" s="757">
        <v>24</v>
      </c>
      <c r="G14" s="773"/>
    </row>
    <row r="15" spans="1:8" s="649" customFormat="1" ht="34.5" customHeight="1">
      <c r="A15" s="781">
        <v>8</v>
      </c>
      <c r="B15" s="756" t="s">
        <v>889</v>
      </c>
      <c r="C15" s="755" t="s">
        <v>890</v>
      </c>
      <c r="D15" s="755">
        <v>0</v>
      </c>
      <c r="E15" s="755">
        <v>4</v>
      </c>
      <c r="F15" s="755">
        <f>E15</f>
        <v>4</v>
      </c>
      <c r="G15" s="773"/>
    </row>
    <row r="16" spans="1:8" s="649" customFormat="1" ht="34.5" customHeight="1">
      <c r="A16" s="781">
        <v>9</v>
      </c>
      <c r="B16" s="756" t="s">
        <v>891</v>
      </c>
      <c r="C16" s="755">
        <v>50</v>
      </c>
      <c r="D16" s="755">
        <v>322</v>
      </c>
      <c r="E16" s="755">
        <v>7</v>
      </c>
      <c r="F16" s="755">
        <v>8</v>
      </c>
      <c r="G16" s="773"/>
    </row>
    <row r="17" spans="1:7" s="649" customFormat="1" ht="34.5" customHeight="1">
      <c r="A17" s="781">
        <v>10</v>
      </c>
      <c r="B17" s="756" t="s">
        <v>892</v>
      </c>
      <c r="C17" s="755">
        <v>25</v>
      </c>
      <c r="D17" s="755">
        <v>131.47999999999999</v>
      </c>
      <c r="E17" s="755">
        <v>6</v>
      </c>
      <c r="F17" s="755">
        <v>6</v>
      </c>
      <c r="G17" s="773"/>
    </row>
    <row r="18" spans="1:7" s="649" customFormat="1" ht="34.5" customHeight="1" thickBot="1">
      <c r="A18" s="774">
        <v>11</v>
      </c>
      <c r="B18" s="775" t="s">
        <v>893</v>
      </c>
      <c r="C18" s="776" t="s">
        <v>894</v>
      </c>
      <c r="D18" s="776">
        <v>172000</v>
      </c>
      <c r="E18" s="777">
        <v>4</v>
      </c>
      <c r="F18" s="776">
        <v>4</v>
      </c>
      <c r="G18" s="778"/>
    </row>
    <row r="19" spans="1:7" s="649" customFormat="1" ht="24.95" customHeight="1">
      <c r="A19" s="759"/>
      <c r="B19" s="760"/>
      <c r="C19" s="761"/>
      <c r="D19" s="761"/>
      <c r="E19" s="758"/>
      <c r="F19" s="761"/>
      <c r="G19" s="758"/>
    </row>
    <row r="20" spans="1:7" s="649" customFormat="1" ht="18" customHeight="1"/>
  </sheetData>
  <mergeCells count="2">
    <mergeCell ref="A2:G2"/>
    <mergeCell ref="A3:G3"/>
  </mergeCells>
  <pageMargins left="0.39370078740157483" right="0.39370078740157483" top="0.39370078740157483" bottom="0.39370078740157483" header="0.51181102362204722" footer="0.51181102362204722"/>
  <pageSetup paperSize="9" orientation="portrait" r:id="rId1"/>
  <headerFooter alignWithMargins="0">
    <oddFooter>&amp;LSignature of Contractor &amp;CSignature of JE&amp;RSignature of AE</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view="pageBreakPreview" zoomScaleNormal="100" zoomScaleSheetLayoutView="100" workbookViewId="0">
      <selection activeCell="N6" sqref="N6:N7"/>
    </sheetView>
  </sheetViews>
  <sheetFormatPr defaultRowHeight="15"/>
  <cols>
    <col min="1" max="1" width="3.5703125" style="808" customWidth="1"/>
    <col min="2" max="2" width="5.140625" style="808" customWidth="1"/>
    <col min="3" max="3" width="32" style="808" customWidth="1"/>
    <col min="4" max="4" width="6.28515625" style="808" customWidth="1"/>
    <col min="5" max="5" width="4.5703125" style="808" customWidth="1"/>
    <col min="6" max="6" width="7.7109375" style="808" customWidth="1"/>
    <col min="7" max="7" width="10.140625" style="808" customWidth="1"/>
    <col min="8" max="8" width="3.85546875" style="808" customWidth="1"/>
    <col min="9" max="9" width="24.28515625" style="808" customWidth="1"/>
    <col min="10" max="10" width="7.28515625" style="808" customWidth="1"/>
    <col min="11" max="11" width="4.140625" style="808" customWidth="1"/>
    <col min="12" max="12" width="6.85546875" style="808" customWidth="1"/>
    <col min="13" max="13" width="13.140625" style="808" customWidth="1"/>
    <col min="14" max="14" width="13.7109375" style="808" customWidth="1"/>
    <col min="15" max="258" width="9.140625" style="808"/>
    <col min="259" max="259" width="8.7109375" style="808" customWidth="1"/>
    <col min="260" max="260" width="35.42578125" style="808" customWidth="1"/>
    <col min="261" max="261" width="8" style="808" customWidth="1"/>
    <col min="262" max="262" width="6.140625" style="808" customWidth="1"/>
    <col min="263" max="263" width="9.28515625" style="808" bestFit="1" customWidth="1"/>
    <col min="264" max="264" width="11.42578125" style="808" customWidth="1"/>
    <col min="265" max="265" width="40" style="808" customWidth="1"/>
    <col min="266" max="266" width="9.28515625" style="808" bestFit="1" customWidth="1"/>
    <col min="267" max="267" width="7.140625" style="808" customWidth="1"/>
    <col min="268" max="268" width="12.5703125" style="808" bestFit="1" customWidth="1"/>
    <col min="269" max="269" width="13.140625" style="808" customWidth="1"/>
    <col min="270" max="270" width="14.5703125" style="808" customWidth="1"/>
    <col min="271" max="514" width="9.140625" style="808"/>
    <col min="515" max="515" width="8.7109375" style="808" customWidth="1"/>
    <col min="516" max="516" width="35.42578125" style="808" customWidth="1"/>
    <col min="517" max="517" width="8" style="808" customWidth="1"/>
    <col min="518" max="518" width="6.140625" style="808" customWidth="1"/>
    <col min="519" max="519" width="9.28515625" style="808" bestFit="1" customWidth="1"/>
    <col min="520" max="520" width="11.42578125" style="808" customWidth="1"/>
    <col min="521" max="521" width="40" style="808" customWidth="1"/>
    <col min="522" max="522" width="9.28515625" style="808" bestFit="1" customWidth="1"/>
    <col min="523" max="523" width="7.140625" style="808" customWidth="1"/>
    <col min="524" max="524" width="12.5703125" style="808" bestFit="1" customWidth="1"/>
    <col min="525" max="525" width="13.140625" style="808" customWidth="1"/>
    <col min="526" max="526" width="14.5703125" style="808" customWidth="1"/>
    <col min="527" max="770" width="9.140625" style="808"/>
    <col min="771" max="771" width="8.7109375" style="808" customWidth="1"/>
    <col min="772" max="772" width="35.42578125" style="808" customWidth="1"/>
    <col min="773" max="773" width="8" style="808" customWidth="1"/>
    <col min="774" max="774" width="6.140625" style="808" customWidth="1"/>
    <col min="775" max="775" width="9.28515625" style="808" bestFit="1" customWidth="1"/>
    <col min="776" max="776" width="11.42578125" style="808" customWidth="1"/>
    <col min="777" max="777" width="40" style="808" customWidth="1"/>
    <col min="778" max="778" width="9.28515625" style="808" bestFit="1" customWidth="1"/>
    <col min="779" max="779" width="7.140625" style="808" customWidth="1"/>
    <col min="780" max="780" width="12.5703125" style="808" bestFit="1" customWidth="1"/>
    <col min="781" max="781" width="13.140625" style="808" customWidth="1"/>
    <col min="782" max="782" width="14.5703125" style="808" customWidth="1"/>
    <col min="783" max="1026" width="9.140625" style="808"/>
    <col min="1027" max="1027" width="8.7109375" style="808" customWidth="1"/>
    <col min="1028" max="1028" width="35.42578125" style="808" customWidth="1"/>
    <col min="1029" max="1029" width="8" style="808" customWidth="1"/>
    <col min="1030" max="1030" width="6.140625" style="808" customWidth="1"/>
    <col min="1031" max="1031" width="9.28515625" style="808" bestFit="1" customWidth="1"/>
    <col min="1032" max="1032" width="11.42578125" style="808" customWidth="1"/>
    <col min="1033" max="1033" width="40" style="808" customWidth="1"/>
    <col min="1034" max="1034" width="9.28515625" style="808" bestFit="1" customWidth="1"/>
    <col min="1035" max="1035" width="7.140625" style="808" customWidth="1"/>
    <col min="1036" max="1036" width="12.5703125" style="808" bestFit="1" customWidth="1"/>
    <col min="1037" max="1037" width="13.140625" style="808" customWidth="1"/>
    <col min="1038" max="1038" width="14.5703125" style="808" customWidth="1"/>
    <col min="1039" max="1282" width="9.140625" style="808"/>
    <col min="1283" max="1283" width="8.7109375" style="808" customWidth="1"/>
    <col min="1284" max="1284" width="35.42578125" style="808" customWidth="1"/>
    <col min="1285" max="1285" width="8" style="808" customWidth="1"/>
    <col min="1286" max="1286" width="6.140625" style="808" customWidth="1"/>
    <col min="1287" max="1287" width="9.28515625" style="808" bestFit="1" customWidth="1"/>
    <col min="1288" max="1288" width="11.42578125" style="808" customWidth="1"/>
    <col min="1289" max="1289" width="40" style="808" customWidth="1"/>
    <col min="1290" max="1290" width="9.28515625" style="808" bestFit="1" customWidth="1"/>
    <col min="1291" max="1291" width="7.140625" style="808" customWidth="1"/>
    <col min="1292" max="1292" width="12.5703125" style="808" bestFit="1" customWidth="1"/>
    <col min="1293" max="1293" width="13.140625" style="808" customWidth="1"/>
    <col min="1294" max="1294" width="14.5703125" style="808" customWidth="1"/>
    <col min="1295" max="1538" width="9.140625" style="808"/>
    <col min="1539" max="1539" width="8.7109375" style="808" customWidth="1"/>
    <col min="1540" max="1540" width="35.42578125" style="808" customWidth="1"/>
    <col min="1541" max="1541" width="8" style="808" customWidth="1"/>
    <col min="1542" max="1542" width="6.140625" style="808" customWidth="1"/>
    <col min="1543" max="1543" width="9.28515625" style="808" bestFit="1" customWidth="1"/>
    <col min="1544" max="1544" width="11.42578125" style="808" customWidth="1"/>
    <col min="1545" max="1545" width="40" style="808" customWidth="1"/>
    <col min="1546" max="1546" width="9.28515625" style="808" bestFit="1" customWidth="1"/>
    <col min="1547" max="1547" width="7.140625" style="808" customWidth="1"/>
    <col min="1548" max="1548" width="12.5703125" style="808" bestFit="1" customWidth="1"/>
    <col min="1549" max="1549" width="13.140625" style="808" customWidth="1"/>
    <col min="1550" max="1550" width="14.5703125" style="808" customWidth="1"/>
    <col min="1551" max="1794" width="9.140625" style="808"/>
    <col min="1795" max="1795" width="8.7109375" style="808" customWidth="1"/>
    <col min="1796" max="1796" width="35.42578125" style="808" customWidth="1"/>
    <col min="1797" max="1797" width="8" style="808" customWidth="1"/>
    <col min="1798" max="1798" width="6.140625" style="808" customWidth="1"/>
    <col min="1799" max="1799" width="9.28515625" style="808" bestFit="1" customWidth="1"/>
    <col min="1800" max="1800" width="11.42578125" style="808" customWidth="1"/>
    <col min="1801" max="1801" width="40" style="808" customWidth="1"/>
    <col min="1802" max="1802" width="9.28515625" style="808" bestFit="1" customWidth="1"/>
    <col min="1803" max="1803" width="7.140625" style="808" customWidth="1"/>
    <col min="1804" max="1804" width="12.5703125" style="808" bestFit="1" customWidth="1"/>
    <col min="1805" max="1805" width="13.140625" style="808" customWidth="1"/>
    <col min="1806" max="1806" width="14.5703125" style="808" customWidth="1"/>
    <col min="1807" max="2050" width="9.140625" style="808"/>
    <col min="2051" max="2051" width="8.7109375" style="808" customWidth="1"/>
    <col min="2052" max="2052" width="35.42578125" style="808" customWidth="1"/>
    <col min="2053" max="2053" width="8" style="808" customWidth="1"/>
    <col min="2054" max="2054" width="6.140625" style="808" customWidth="1"/>
    <col min="2055" max="2055" width="9.28515625" style="808" bestFit="1" customWidth="1"/>
    <col min="2056" max="2056" width="11.42578125" style="808" customWidth="1"/>
    <col min="2057" max="2057" width="40" style="808" customWidth="1"/>
    <col min="2058" max="2058" width="9.28515625" style="808" bestFit="1" customWidth="1"/>
    <col min="2059" max="2059" width="7.140625" style="808" customWidth="1"/>
    <col min="2060" max="2060" width="12.5703125" style="808" bestFit="1" customWidth="1"/>
    <col min="2061" max="2061" width="13.140625" style="808" customWidth="1"/>
    <col min="2062" max="2062" width="14.5703125" style="808" customWidth="1"/>
    <col min="2063" max="2306" width="9.140625" style="808"/>
    <col min="2307" max="2307" width="8.7109375" style="808" customWidth="1"/>
    <col min="2308" max="2308" width="35.42578125" style="808" customWidth="1"/>
    <col min="2309" max="2309" width="8" style="808" customWidth="1"/>
    <col min="2310" max="2310" width="6.140625" style="808" customWidth="1"/>
    <col min="2311" max="2311" width="9.28515625" style="808" bestFit="1" customWidth="1"/>
    <col min="2312" max="2312" width="11.42578125" style="808" customWidth="1"/>
    <col min="2313" max="2313" width="40" style="808" customWidth="1"/>
    <col min="2314" max="2314" width="9.28515625" style="808" bestFit="1" customWidth="1"/>
    <col min="2315" max="2315" width="7.140625" style="808" customWidth="1"/>
    <col min="2316" max="2316" width="12.5703125" style="808" bestFit="1" customWidth="1"/>
    <col min="2317" max="2317" width="13.140625" style="808" customWidth="1"/>
    <col min="2318" max="2318" width="14.5703125" style="808" customWidth="1"/>
    <col min="2319" max="2562" width="9.140625" style="808"/>
    <col min="2563" max="2563" width="8.7109375" style="808" customWidth="1"/>
    <col min="2564" max="2564" width="35.42578125" style="808" customWidth="1"/>
    <col min="2565" max="2565" width="8" style="808" customWidth="1"/>
    <col min="2566" max="2566" width="6.140625" style="808" customWidth="1"/>
    <col min="2567" max="2567" width="9.28515625" style="808" bestFit="1" customWidth="1"/>
    <col min="2568" max="2568" width="11.42578125" style="808" customWidth="1"/>
    <col min="2569" max="2569" width="40" style="808" customWidth="1"/>
    <col min="2570" max="2570" width="9.28515625" style="808" bestFit="1" customWidth="1"/>
    <col min="2571" max="2571" width="7.140625" style="808" customWidth="1"/>
    <col min="2572" max="2572" width="12.5703125" style="808" bestFit="1" customWidth="1"/>
    <col min="2573" max="2573" width="13.140625" style="808" customWidth="1"/>
    <col min="2574" max="2574" width="14.5703125" style="808" customWidth="1"/>
    <col min="2575" max="2818" width="9.140625" style="808"/>
    <col min="2819" max="2819" width="8.7109375" style="808" customWidth="1"/>
    <col min="2820" max="2820" width="35.42578125" style="808" customWidth="1"/>
    <col min="2821" max="2821" width="8" style="808" customWidth="1"/>
    <col min="2822" max="2822" width="6.140625" style="808" customWidth="1"/>
    <col min="2823" max="2823" width="9.28515625" style="808" bestFit="1" customWidth="1"/>
    <col min="2824" max="2824" width="11.42578125" style="808" customWidth="1"/>
    <col min="2825" max="2825" width="40" style="808" customWidth="1"/>
    <col min="2826" max="2826" width="9.28515625" style="808" bestFit="1" customWidth="1"/>
    <col min="2827" max="2827" width="7.140625" style="808" customWidth="1"/>
    <col min="2828" max="2828" width="12.5703125" style="808" bestFit="1" customWidth="1"/>
    <col min="2829" max="2829" width="13.140625" style="808" customWidth="1"/>
    <col min="2830" max="2830" width="14.5703125" style="808" customWidth="1"/>
    <col min="2831" max="3074" width="9.140625" style="808"/>
    <col min="3075" max="3075" width="8.7109375" style="808" customWidth="1"/>
    <col min="3076" max="3076" width="35.42578125" style="808" customWidth="1"/>
    <col min="3077" max="3077" width="8" style="808" customWidth="1"/>
    <col min="3078" max="3078" width="6.140625" style="808" customWidth="1"/>
    <col min="3079" max="3079" width="9.28515625" style="808" bestFit="1" customWidth="1"/>
    <col min="3080" max="3080" width="11.42578125" style="808" customWidth="1"/>
    <col min="3081" max="3081" width="40" style="808" customWidth="1"/>
    <col min="3082" max="3082" width="9.28515625" style="808" bestFit="1" customWidth="1"/>
    <col min="3083" max="3083" width="7.140625" style="808" customWidth="1"/>
    <col min="3084" max="3084" width="12.5703125" style="808" bestFit="1" customWidth="1"/>
    <col min="3085" max="3085" width="13.140625" style="808" customWidth="1"/>
    <col min="3086" max="3086" width="14.5703125" style="808" customWidth="1"/>
    <col min="3087" max="3330" width="9.140625" style="808"/>
    <col min="3331" max="3331" width="8.7109375" style="808" customWidth="1"/>
    <col min="3332" max="3332" width="35.42578125" style="808" customWidth="1"/>
    <col min="3333" max="3333" width="8" style="808" customWidth="1"/>
    <col min="3334" max="3334" width="6.140625" style="808" customWidth="1"/>
    <col min="3335" max="3335" width="9.28515625" style="808" bestFit="1" customWidth="1"/>
    <col min="3336" max="3336" width="11.42578125" style="808" customWidth="1"/>
    <col min="3337" max="3337" width="40" style="808" customWidth="1"/>
    <col min="3338" max="3338" width="9.28515625" style="808" bestFit="1" customWidth="1"/>
    <col min="3339" max="3339" width="7.140625" style="808" customWidth="1"/>
    <col min="3340" max="3340" width="12.5703125" style="808" bestFit="1" customWidth="1"/>
    <col min="3341" max="3341" width="13.140625" style="808" customWidth="1"/>
    <col min="3342" max="3342" width="14.5703125" style="808" customWidth="1"/>
    <col min="3343" max="3586" width="9.140625" style="808"/>
    <col min="3587" max="3587" width="8.7109375" style="808" customWidth="1"/>
    <col min="3588" max="3588" width="35.42578125" style="808" customWidth="1"/>
    <col min="3589" max="3589" width="8" style="808" customWidth="1"/>
    <col min="3590" max="3590" width="6.140625" style="808" customWidth="1"/>
    <col min="3591" max="3591" width="9.28515625" style="808" bestFit="1" customWidth="1"/>
    <col min="3592" max="3592" width="11.42578125" style="808" customWidth="1"/>
    <col min="3593" max="3593" width="40" style="808" customWidth="1"/>
    <col min="3594" max="3594" width="9.28515625" style="808" bestFit="1" customWidth="1"/>
    <col min="3595" max="3595" width="7.140625" style="808" customWidth="1"/>
    <col min="3596" max="3596" width="12.5703125" style="808" bestFit="1" customWidth="1"/>
    <col min="3597" max="3597" width="13.140625" style="808" customWidth="1"/>
    <col min="3598" max="3598" width="14.5703125" style="808" customWidth="1"/>
    <col min="3599" max="3842" width="9.140625" style="808"/>
    <col min="3843" max="3843" width="8.7109375" style="808" customWidth="1"/>
    <col min="3844" max="3844" width="35.42578125" style="808" customWidth="1"/>
    <col min="3845" max="3845" width="8" style="808" customWidth="1"/>
    <col min="3846" max="3846" width="6.140625" style="808" customWidth="1"/>
    <col min="3847" max="3847" width="9.28515625" style="808" bestFit="1" customWidth="1"/>
    <col min="3848" max="3848" width="11.42578125" style="808" customWidth="1"/>
    <col min="3849" max="3849" width="40" style="808" customWidth="1"/>
    <col min="3850" max="3850" width="9.28515625" style="808" bestFit="1" customWidth="1"/>
    <col min="3851" max="3851" width="7.140625" style="808" customWidth="1"/>
    <col min="3852" max="3852" width="12.5703125" style="808" bestFit="1" customWidth="1"/>
    <col min="3853" max="3853" width="13.140625" style="808" customWidth="1"/>
    <col min="3854" max="3854" width="14.5703125" style="808" customWidth="1"/>
    <col min="3855" max="4098" width="9.140625" style="808"/>
    <col min="4099" max="4099" width="8.7109375" style="808" customWidth="1"/>
    <col min="4100" max="4100" width="35.42578125" style="808" customWidth="1"/>
    <col min="4101" max="4101" width="8" style="808" customWidth="1"/>
    <col min="4102" max="4102" width="6.140625" style="808" customWidth="1"/>
    <col min="4103" max="4103" width="9.28515625" style="808" bestFit="1" customWidth="1"/>
    <col min="4104" max="4104" width="11.42578125" style="808" customWidth="1"/>
    <col min="4105" max="4105" width="40" style="808" customWidth="1"/>
    <col min="4106" max="4106" width="9.28515625" style="808" bestFit="1" customWidth="1"/>
    <col min="4107" max="4107" width="7.140625" style="808" customWidth="1"/>
    <col min="4108" max="4108" width="12.5703125" style="808" bestFit="1" customWidth="1"/>
    <col min="4109" max="4109" width="13.140625" style="808" customWidth="1"/>
    <col min="4110" max="4110" width="14.5703125" style="808" customWidth="1"/>
    <col min="4111" max="4354" width="9.140625" style="808"/>
    <col min="4355" max="4355" width="8.7109375" style="808" customWidth="1"/>
    <col min="4356" max="4356" width="35.42578125" style="808" customWidth="1"/>
    <col min="4357" max="4357" width="8" style="808" customWidth="1"/>
    <col min="4358" max="4358" width="6.140625" style="808" customWidth="1"/>
    <col min="4359" max="4359" width="9.28515625" style="808" bestFit="1" customWidth="1"/>
    <col min="4360" max="4360" width="11.42578125" style="808" customWidth="1"/>
    <col min="4361" max="4361" width="40" style="808" customWidth="1"/>
    <col min="4362" max="4362" width="9.28515625" style="808" bestFit="1" customWidth="1"/>
    <col min="4363" max="4363" width="7.140625" style="808" customWidth="1"/>
    <col min="4364" max="4364" width="12.5703125" style="808" bestFit="1" customWidth="1"/>
    <col min="4365" max="4365" width="13.140625" style="808" customWidth="1"/>
    <col min="4366" max="4366" width="14.5703125" style="808" customWidth="1"/>
    <col min="4367" max="4610" width="9.140625" style="808"/>
    <col min="4611" max="4611" width="8.7109375" style="808" customWidth="1"/>
    <col min="4612" max="4612" width="35.42578125" style="808" customWidth="1"/>
    <col min="4613" max="4613" width="8" style="808" customWidth="1"/>
    <col min="4614" max="4614" width="6.140625" style="808" customWidth="1"/>
    <col min="4615" max="4615" width="9.28515625" style="808" bestFit="1" customWidth="1"/>
    <col min="4616" max="4616" width="11.42578125" style="808" customWidth="1"/>
    <col min="4617" max="4617" width="40" style="808" customWidth="1"/>
    <col min="4618" max="4618" width="9.28515625" style="808" bestFit="1" customWidth="1"/>
    <col min="4619" max="4619" width="7.140625" style="808" customWidth="1"/>
    <col min="4620" max="4620" width="12.5703125" style="808" bestFit="1" customWidth="1"/>
    <col min="4621" max="4621" width="13.140625" style="808" customWidth="1"/>
    <col min="4622" max="4622" width="14.5703125" style="808" customWidth="1"/>
    <col min="4623" max="4866" width="9.140625" style="808"/>
    <col min="4867" max="4867" width="8.7109375" style="808" customWidth="1"/>
    <col min="4868" max="4868" width="35.42578125" style="808" customWidth="1"/>
    <col min="4869" max="4869" width="8" style="808" customWidth="1"/>
    <col min="4870" max="4870" width="6.140625" style="808" customWidth="1"/>
    <col min="4871" max="4871" width="9.28515625" style="808" bestFit="1" customWidth="1"/>
    <col min="4872" max="4872" width="11.42578125" style="808" customWidth="1"/>
    <col min="4873" max="4873" width="40" style="808" customWidth="1"/>
    <col min="4874" max="4874" width="9.28515625" style="808" bestFit="1" customWidth="1"/>
    <col min="4875" max="4875" width="7.140625" style="808" customWidth="1"/>
    <col min="4876" max="4876" width="12.5703125" style="808" bestFit="1" customWidth="1"/>
    <col min="4877" max="4877" width="13.140625" style="808" customWidth="1"/>
    <col min="4878" max="4878" width="14.5703125" style="808" customWidth="1"/>
    <col min="4879" max="5122" width="9.140625" style="808"/>
    <col min="5123" max="5123" width="8.7109375" style="808" customWidth="1"/>
    <col min="5124" max="5124" width="35.42578125" style="808" customWidth="1"/>
    <col min="5125" max="5125" width="8" style="808" customWidth="1"/>
    <col min="5126" max="5126" width="6.140625" style="808" customWidth="1"/>
    <col min="5127" max="5127" width="9.28515625" style="808" bestFit="1" customWidth="1"/>
    <col min="5128" max="5128" width="11.42578125" style="808" customWidth="1"/>
    <col min="5129" max="5129" width="40" style="808" customWidth="1"/>
    <col min="5130" max="5130" width="9.28515625" style="808" bestFit="1" customWidth="1"/>
    <col min="5131" max="5131" width="7.140625" style="808" customWidth="1"/>
    <col min="5132" max="5132" width="12.5703125" style="808" bestFit="1" customWidth="1"/>
    <col min="5133" max="5133" width="13.140625" style="808" customWidth="1"/>
    <col min="5134" max="5134" width="14.5703125" style="808" customWidth="1"/>
    <col min="5135" max="5378" width="9.140625" style="808"/>
    <col min="5379" max="5379" width="8.7109375" style="808" customWidth="1"/>
    <col min="5380" max="5380" width="35.42578125" style="808" customWidth="1"/>
    <col min="5381" max="5381" width="8" style="808" customWidth="1"/>
    <col min="5382" max="5382" width="6.140625" style="808" customWidth="1"/>
    <col min="5383" max="5383" width="9.28515625" style="808" bestFit="1" customWidth="1"/>
    <col min="5384" max="5384" width="11.42578125" style="808" customWidth="1"/>
    <col min="5385" max="5385" width="40" style="808" customWidth="1"/>
    <col min="5386" max="5386" width="9.28515625" style="808" bestFit="1" customWidth="1"/>
    <col min="5387" max="5387" width="7.140625" style="808" customWidth="1"/>
    <col min="5388" max="5388" width="12.5703125" style="808" bestFit="1" customWidth="1"/>
    <col min="5389" max="5389" width="13.140625" style="808" customWidth="1"/>
    <col min="5390" max="5390" width="14.5703125" style="808" customWidth="1"/>
    <col min="5391" max="5634" width="9.140625" style="808"/>
    <col min="5635" max="5635" width="8.7109375" style="808" customWidth="1"/>
    <col min="5636" max="5636" width="35.42578125" style="808" customWidth="1"/>
    <col min="5637" max="5637" width="8" style="808" customWidth="1"/>
    <col min="5638" max="5638" width="6.140625" style="808" customWidth="1"/>
    <col min="5639" max="5639" width="9.28515625" style="808" bestFit="1" customWidth="1"/>
    <col min="5640" max="5640" width="11.42578125" style="808" customWidth="1"/>
    <col min="5641" max="5641" width="40" style="808" customWidth="1"/>
    <col min="5642" max="5642" width="9.28515625" style="808" bestFit="1" customWidth="1"/>
    <col min="5643" max="5643" width="7.140625" style="808" customWidth="1"/>
    <col min="5644" max="5644" width="12.5703125" style="808" bestFit="1" customWidth="1"/>
    <col min="5645" max="5645" width="13.140625" style="808" customWidth="1"/>
    <col min="5646" max="5646" width="14.5703125" style="808" customWidth="1"/>
    <col min="5647" max="5890" width="9.140625" style="808"/>
    <col min="5891" max="5891" width="8.7109375" style="808" customWidth="1"/>
    <col min="5892" max="5892" width="35.42578125" style="808" customWidth="1"/>
    <col min="5893" max="5893" width="8" style="808" customWidth="1"/>
    <col min="5894" max="5894" width="6.140625" style="808" customWidth="1"/>
    <col min="5895" max="5895" width="9.28515625" style="808" bestFit="1" customWidth="1"/>
    <col min="5896" max="5896" width="11.42578125" style="808" customWidth="1"/>
    <col min="5897" max="5897" width="40" style="808" customWidth="1"/>
    <col min="5898" max="5898" width="9.28515625" style="808" bestFit="1" customWidth="1"/>
    <col min="5899" max="5899" width="7.140625" style="808" customWidth="1"/>
    <col min="5900" max="5900" width="12.5703125" style="808" bestFit="1" customWidth="1"/>
    <col min="5901" max="5901" width="13.140625" style="808" customWidth="1"/>
    <col min="5902" max="5902" width="14.5703125" style="808" customWidth="1"/>
    <col min="5903" max="6146" width="9.140625" style="808"/>
    <col min="6147" max="6147" width="8.7109375" style="808" customWidth="1"/>
    <col min="6148" max="6148" width="35.42578125" style="808" customWidth="1"/>
    <col min="6149" max="6149" width="8" style="808" customWidth="1"/>
    <col min="6150" max="6150" width="6.140625" style="808" customWidth="1"/>
    <col min="6151" max="6151" width="9.28515625" style="808" bestFit="1" customWidth="1"/>
    <col min="6152" max="6152" width="11.42578125" style="808" customWidth="1"/>
    <col min="6153" max="6153" width="40" style="808" customWidth="1"/>
    <col min="6154" max="6154" width="9.28515625" style="808" bestFit="1" customWidth="1"/>
    <col min="6155" max="6155" width="7.140625" style="808" customWidth="1"/>
    <col min="6156" max="6156" width="12.5703125" style="808" bestFit="1" customWidth="1"/>
    <col min="6157" max="6157" width="13.140625" style="808" customWidth="1"/>
    <col min="6158" max="6158" width="14.5703125" style="808" customWidth="1"/>
    <col min="6159" max="6402" width="9.140625" style="808"/>
    <col min="6403" max="6403" width="8.7109375" style="808" customWidth="1"/>
    <col min="6404" max="6404" width="35.42578125" style="808" customWidth="1"/>
    <col min="6405" max="6405" width="8" style="808" customWidth="1"/>
    <col min="6406" max="6406" width="6.140625" style="808" customWidth="1"/>
    <col min="6407" max="6407" width="9.28515625" style="808" bestFit="1" customWidth="1"/>
    <col min="6408" max="6408" width="11.42578125" style="808" customWidth="1"/>
    <col min="6409" max="6409" width="40" style="808" customWidth="1"/>
    <col min="6410" max="6410" width="9.28515625" style="808" bestFit="1" customWidth="1"/>
    <col min="6411" max="6411" width="7.140625" style="808" customWidth="1"/>
    <col min="6412" max="6412" width="12.5703125" style="808" bestFit="1" customWidth="1"/>
    <col min="6413" max="6413" width="13.140625" style="808" customWidth="1"/>
    <col min="6414" max="6414" width="14.5703125" style="808" customWidth="1"/>
    <col min="6415" max="6658" width="9.140625" style="808"/>
    <col min="6659" max="6659" width="8.7109375" style="808" customWidth="1"/>
    <col min="6660" max="6660" width="35.42578125" style="808" customWidth="1"/>
    <col min="6661" max="6661" width="8" style="808" customWidth="1"/>
    <col min="6662" max="6662" width="6.140625" style="808" customWidth="1"/>
    <col min="6663" max="6663" width="9.28515625" style="808" bestFit="1" customWidth="1"/>
    <col min="6664" max="6664" width="11.42578125" style="808" customWidth="1"/>
    <col min="6665" max="6665" width="40" style="808" customWidth="1"/>
    <col min="6666" max="6666" width="9.28515625" style="808" bestFit="1" customWidth="1"/>
    <col min="6667" max="6667" width="7.140625" style="808" customWidth="1"/>
    <col min="6668" max="6668" width="12.5703125" style="808" bestFit="1" customWidth="1"/>
    <col min="6669" max="6669" width="13.140625" style="808" customWidth="1"/>
    <col min="6670" max="6670" width="14.5703125" style="808" customWidth="1"/>
    <col min="6671" max="6914" width="9.140625" style="808"/>
    <col min="6915" max="6915" width="8.7109375" style="808" customWidth="1"/>
    <col min="6916" max="6916" width="35.42578125" style="808" customWidth="1"/>
    <col min="6917" max="6917" width="8" style="808" customWidth="1"/>
    <col min="6918" max="6918" width="6.140625" style="808" customWidth="1"/>
    <col min="6919" max="6919" width="9.28515625" style="808" bestFit="1" customWidth="1"/>
    <col min="6920" max="6920" width="11.42578125" style="808" customWidth="1"/>
    <col min="6921" max="6921" width="40" style="808" customWidth="1"/>
    <col min="6922" max="6922" width="9.28515625" style="808" bestFit="1" customWidth="1"/>
    <col min="6923" max="6923" width="7.140625" style="808" customWidth="1"/>
    <col min="6924" max="6924" width="12.5703125" style="808" bestFit="1" customWidth="1"/>
    <col min="6925" max="6925" width="13.140625" style="808" customWidth="1"/>
    <col min="6926" max="6926" width="14.5703125" style="808" customWidth="1"/>
    <col min="6927" max="7170" width="9.140625" style="808"/>
    <col min="7171" max="7171" width="8.7109375" style="808" customWidth="1"/>
    <col min="7172" max="7172" width="35.42578125" style="808" customWidth="1"/>
    <col min="7173" max="7173" width="8" style="808" customWidth="1"/>
    <col min="7174" max="7174" width="6.140625" style="808" customWidth="1"/>
    <col min="7175" max="7175" width="9.28515625" style="808" bestFit="1" customWidth="1"/>
    <col min="7176" max="7176" width="11.42578125" style="808" customWidth="1"/>
    <col min="7177" max="7177" width="40" style="808" customWidth="1"/>
    <col min="7178" max="7178" width="9.28515625" style="808" bestFit="1" customWidth="1"/>
    <col min="7179" max="7179" width="7.140625" style="808" customWidth="1"/>
    <col min="7180" max="7180" width="12.5703125" style="808" bestFit="1" customWidth="1"/>
    <col min="7181" max="7181" width="13.140625" style="808" customWidth="1"/>
    <col min="7182" max="7182" width="14.5703125" style="808" customWidth="1"/>
    <col min="7183" max="7426" width="9.140625" style="808"/>
    <col min="7427" max="7427" width="8.7109375" style="808" customWidth="1"/>
    <col min="7428" max="7428" width="35.42578125" style="808" customWidth="1"/>
    <col min="7429" max="7429" width="8" style="808" customWidth="1"/>
    <col min="7430" max="7430" width="6.140625" style="808" customWidth="1"/>
    <col min="7431" max="7431" width="9.28515625" style="808" bestFit="1" customWidth="1"/>
    <col min="7432" max="7432" width="11.42578125" style="808" customWidth="1"/>
    <col min="7433" max="7433" width="40" style="808" customWidth="1"/>
    <col min="7434" max="7434" width="9.28515625" style="808" bestFit="1" customWidth="1"/>
    <col min="7435" max="7435" width="7.140625" style="808" customWidth="1"/>
    <col min="7436" max="7436" width="12.5703125" style="808" bestFit="1" customWidth="1"/>
    <col min="7437" max="7437" width="13.140625" style="808" customWidth="1"/>
    <col min="7438" max="7438" width="14.5703125" style="808" customWidth="1"/>
    <col min="7439" max="7682" width="9.140625" style="808"/>
    <col min="7683" max="7683" width="8.7109375" style="808" customWidth="1"/>
    <col min="7684" max="7684" width="35.42578125" style="808" customWidth="1"/>
    <col min="7685" max="7685" width="8" style="808" customWidth="1"/>
    <col min="7686" max="7686" width="6.140625" style="808" customWidth="1"/>
    <col min="7687" max="7687" width="9.28515625" style="808" bestFit="1" customWidth="1"/>
    <col min="7688" max="7688" width="11.42578125" style="808" customWidth="1"/>
    <col min="7689" max="7689" width="40" style="808" customWidth="1"/>
    <col min="7690" max="7690" width="9.28515625" style="808" bestFit="1" customWidth="1"/>
    <col min="7691" max="7691" width="7.140625" style="808" customWidth="1"/>
    <col min="7692" max="7692" width="12.5703125" style="808" bestFit="1" customWidth="1"/>
    <col min="7693" max="7693" width="13.140625" style="808" customWidth="1"/>
    <col min="7694" max="7694" width="14.5703125" style="808" customWidth="1"/>
    <col min="7695" max="7938" width="9.140625" style="808"/>
    <col min="7939" max="7939" width="8.7109375" style="808" customWidth="1"/>
    <col min="7940" max="7940" width="35.42578125" style="808" customWidth="1"/>
    <col min="7941" max="7941" width="8" style="808" customWidth="1"/>
    <col min="7942" max="7942" width="6.140625" style="808" customWidth="1"/>
    <col min="7943" max="7943" width="9.28515625" style="808" bestFit="1" customWidth="1"/>
    <col min="7944" max="7944" width="11.42578125" style="808" customWidth="1"/>
    <col min="7945" max="7945" width="40" style="808" customWidth="1"/>
    <col min="7946" max="7946" width="9.28515625" style="808" bestFit="1" customWidth="1"/>
    <col min="7947" max="7947" width="7.140625" style="808" customWidth="1"/>
    <col min="7948" max="7948" width="12.5703125" style="808" bestFit="1" customWidth="1"/>
    <col min="7949" max="7949" width="13.140625" style="808" customWidth="1"/>
    <col min="7950" max="7950" width="14.5703125" style="808" customWidth="1"/>
    <col min="7951" max="8194" width="9.140625" style="808"/>
    <col min="8195" max="8195" width="8.7109375" style="808" customWidth="1"/>
    <col min="8196" max="8196" width="35.42578125" style="808" customWidth="1"/>
    <col min="8197" max="8197" width="8" style="808" customWidth="1"/>
    <col min="8198" max="8198" width="6.140625" style="808" customWidth="1"/>
    <col min="8199" max="8199" width="9.28515625" style="808" bestFit="1" customWidth="1"/>
    <col min="8200" max="8200" width="11.42578125" style="808" customWidth="1"/>
    <col min="8201" max="8201" width="40" style="808" customWidth="1"/>
    <col min="8202" max="8202" width="9.28515625" style="808" bestFit="1" customWidth="1"/>
    <col min="8203" max="8203" width="7.140625" style="808" customWidth="1"/>
    <col min="8204" max="8204" width="12.5703125" style="808" bestFit="1" customWidth="1"/>
    <col min="8205" max="8205" width="13.140625" style="808" customWidth="1"/>
    <col min="8206" max="8206" width="14.5703125" style="808" customWidth="1"/>
    <col min="8207" max="8450" width="9.140625" style="808"/>
    <col min="8451" max="8451" width="8.7109375" style="808" customWidth="1"/>
    <col min="8452" max="8452" width="35.42578125" style="808" customWidth="1"/>
    <col min="8453" max="8453" width="8" style="808" customWidth="1"/>
    <col min="8454" max="8454" width="6.140625" style="808" customWidth="1"/>
    <col min="8455" max="8455" width="9.28515625" style="808" bestFit="1" customWidth="1"/>
    <col min="8456" max="8456" width="11.42578125" style="808" customWidth="1"/>
    <col min="8457" max="8457" width="40" style="808" customWidth="1"/>
    <col min="8458" max="8458" width="9.28515625" style="808" bestFit="1" customWidth="1"/>
    <col min="8459" max="8459" width="7.140625" style="808" customWidth="1"/>
    <col min="8460" max="8460" width="12.5703125" style="808" bestFit="1" customWidth="1"/>
    <col min="8461" max="8461" width="13.140625" style="808" customWidth="1"/>
    <col min="8462" max="8462" width="14.5703125" style="808" customWidth="1"/>
    <col min="8463" max="8706" width="9.140625" style="808"/>
    <col min="8707" max="8707" width="8.7109375" style="808" customWidth="1"/>
    <col min="8708" max="8708" width="35.42578125" style="808" customWidth="1"/>
    <col min="8709" max="8709" width="8" style="808" customWidth="1"/>
    <col min="8710" max="8710" width="6.140625" style="808" customWidth="1"/>
    <col min="8711" max="8711" width="9.28515625" style="808" bestFit="1" customWidth="1"/>
    <col min="8712" max="8712" width="11.42578125" style="808" customWidth="1"/>
    <col min="8713" max="8713" width="40" style="808" customWidth="1"/>
    <col min="8714" max="8714" width="9.28515625" style="808" bestFit="1" customWidth="1"/>
    <col min="8715" max="8715" width="7.140625" style="808" customWidth="1"/>
    <col min="8716" max="8716" width="12.5703125" style="808" bestFit="1" customWidth="1"/>
    <col min="8717" max="8717" width="13.140625" style="808" customWidth="1"/>
    <col min="8718" max="8718" width="14.5703125" style="808" customWidth="1"/>
    <col min="8719" max="8962" width="9.140625" style="808"/>
    <col min="8963" max="8963" width="8.7109375" style="808" customWidth="1"/>
    <col min="8964" max="8964" width="35.42578125" style="808" customWidth="1"/>
    <col min="8965" max="8965" width="8" style="808" customWidth="1"/>
    <col min="8966" max="8966" width="6.140625" style="808" customWidth="1"/>
    <col min="8967" max="8967" width="9.28515625" style="808" bestFit="1" customWidth="1"/>
    <col min="8968" max="8968" width="11.42578125" style="808" customWidth="1"/>
    <col min="8969" max="8969" width="40" style="808" customWidth="1"/>
    <col min="8970" max="8970" width="9.28515625" style="808" bestFit="1" customWidth="1"/>
    <col min="8971" max="8971" width="7.140625" style="808" customWidth="1"/>
    <col min="8972" max="8972" width="12.5703125" style="808" bestFit="1" customWidth="1"/>
    <col min="8973" max="8973" width="13.140625" style="808" customWidth="1"/>
    <col min="8974" max="8974" width="14.5703125" style="808" customWidth="1"/>
    <col min="8975" max="9218" width="9.140625" style="808"/>
    <col min="9219" max="9219" width="8.7109375" style="808" customWidth="1"/>
    <col min="9220" max="9220" width="35.42578125" style="808" customWidth="1"/>
    <col min="9221" max="9221" width="8" style="808" customWidth="1"/>
    <col min="9222" max="9222" width="6.140625" style="808" customWidth="1"/>
    <col min="9223" max="9223" width="9.28515625" style="808" bestFit="1" customWidth="1"/>
    <col min="9224" max="9224" width="11.42578125" style="808" customWidth="1"/>
    <col min="9225" max="9225" width="40" style="808" customWidth="1"/>
    <col min="9226" max="9226" width="9.28515625" style="808" bestFit="1" customWidth="1"/>
    <col min="9227" max="9227" width="7.140625" style="808" customWidth="1"/>
    <col min="9228" max="9228" width="12.5703125" style="808" bestFit="1" customWidth="1"/>
    <col min="9229" max="9229" width="13.140625" style="808" customWidth="1"/>
    <col min="9230" max="9230" width="14.5703125" style="808" customWidth="1"/>
    <col min="9231" max="9474" width="9.140625" style="808"/>
    <col min="9475" max="9475" width="8.7109375" style="808" customWidth="1"/>
    <col min="9476" max="9476" width="35.42578125" style="808" customWidth="1"/>
    <col min="9477" max="9477" width="8" style="808" customWidth="1"/>
    <col min="9478" max="9478" width="6.140625" style="808" customWidth="1"/>
    <col min="9479" max="9479" width="9.28515625" style="808" bestFit="1" customWidth="1"/>
    <col min="9480" max="9480" width="11.42578125" style="808" customWidth="1"/>
    <col min="9481" max="9481" width="40" style="808" customWidth="1"/>
    <col min="9482" max="9482" width="9.28515625" style="808" bestFit="1" customWidth="1"/>
    <col min="9483" max="9483" width="7.140625" style="808" customWidth="1"/>
    <col min="9484" max="9484" width="12.5703125" style="808" bestFit="1" customWidth="1"/>
    <col min="9485" max="9485" width="13.140625" style="808" customWidth="1"/>
    <col min="9486" max="9486" width="14.5703125" style="808" customWidth="1"/>
    <col min="9487" max="9730" width="9.140625" style="808"/>
    <col min="9731" max="9731" width="8.7109375" style="808" customWidth="1"/>
    <col min="9732" max="9732" width="35.42578125" style="808" customWidth="1"/>
    <col min="9733" max="9733" width="8" style="808" customWidth="1"/>
    <col min="9734" max="9734" width="6.140625" style="808" customWidth="1"/>
    <col min="9735" max="9735" width="9.28515625" style="808" bestFit="1" customWidth="1"/>
    <col min="9736" max="9736" width="11.42578125" style="808" customWidth="1"/>
    <col min="9737" max="9737" width="40" style="808" customWidth="1"/>
    <col min="9738" max="9738" width="9.28515625" style="808" bestFit="1" customWidth="1"/>
    <col min="9739" max="9739" width="7.140625" style="808" customWidth="1"/>
    <col min="9740" max="9740" width="12.5703125" style="808" bestFit="1" customWidth="1"/>
    <col min="9741" max="9741" width="13.140625" style="808" customWidth="1"/>
    <col min="9742" max="9742" width="14.5703125" style="808" customWidth="1"/>
    <col min="9743" max="9986" width="9.140625" style="808"/>
    <col min="9987" max="9987" width="8.7109375" style="808" customWidth="1"/>
    <col min="9988" max="9988" width="35.42578125" style="808" customWidth="1"/>
    <col min="9989" max="9989" width="8" style="808" customWidth="1"/>
    <col min="9990" max="9990" width="6.140625" style="808" customWidth="1"/>
    <col min="9991" max="9991" width="9.28515625" style="808" bestFit="1" customWidth="1"/>
    <col min="9992" max="9992" width="11.42578125" style="808" customWidth="1"/>
    <col min="9993" max="9993" width="40" style="808" customWidth="1"/>
    <col min="9994" max="9994" width="9.28515625" style="808" bestFit="1" customWidth="1"/>
    <col min="9995" max="9995" width="7.140625" style="808" customWidth="1"/>
    <col min="9996" max="9996" width="12.5703125" style="808" bestFit="1" customWidth="1"/>
    <col min="9997" max="9997" width="13.140625" style="808" customWidth="1"/>
    <col min="9998" max="9998" width="14.5703125" style="808" customWidth="1"/>
    <col min="9999" max="10242" width="9.140625" style="808"/>
    <col min="10243" max="10243" width="8.7109375" style="808" customWidth="1"/>
    <col min="10244" max="10244" width="35.42578125" style="808" customWidth="1"/>
    <col min="10245" max="10245" width="8" style="808" customWidth="1"/>
    <col min="10246" max="10246" width="6.140625" style="808" customWidth="1"/>
    <col min="10247" max="10247" width="9.28515625" style="808" bestFit="1" customWidth="1"/>
    <col min="10248" max="10248" width="11.42578125" style="808" customWidth="1"/>
    <col min="10249" max="10249" width="40" style="808" customWidth="1"/>
    <col min="10250" max="10250" width="9.28515625" style="808" bestFit="1" customWidth="1"/>
    <col min="10251" max="10251" width="7.140625" style="808" customWidth="1"/>
    <col min="10252" max="10252" width="12.5703125" style="808" bestFit="1" customWidth="1"/>
    <col min="10253" max="10253" width="13.140625" style="808" customWidth="1"/>
    <col min="10254" max="10254" width="14.5703125" style="808" customWidth="1"/>
    <col min="10255" max="10498" width="9.140625" style="808"/>
    <col min="10499" max="10499" width="8.7109375" style="808" customWidth="1"/>
    <col min="10500" max="10500" width="35.42578125" style="808" customWidth="1"/>
    <col min="10501" max="10501" width="8" style="808" customWidth="1"/>
    <col min="10502" max="10502" width="6.140625" style="808" customWidth="1"/>
    <col min="10503" max="10503" width="9.28515625" style="808" bestFit="1" customWidth="1"/>
    <col min="10504" max="10504" width="11.42578125" style="808" customWidth="1"/>
    <col min="10505" max="10505" width="40" style="808" customWidth="1"/>
    <col min="10506" max="10506" width="9.28515625" style="808" bestFit="1" customWidth="1"/>
    <col min="10507" max="10507" width="7.140625" style="808" customWidth="1"/>
    <col min="10508" max="10508" width="12.5703125" style="808" bestFit="1" customWidth="1"/>
    <col min="10509" max="10509" width="13.140625" style="808" customWidth="1"/>
    <col min="10510" max="10510" width="14.5703125" style="808" customWidth="1"/>
    <col min="10511" max="10754" width="9.140625" style="808"/>
    <col min="10755" max="10755" width="8.7109375" style="808" customWidth="1"/>
    <col min="10756" max="10756" width="35.42578125" style="808" customWidth="1"/>
    <col min="10757" max="10757" width="8" style="808" customWidth="1"/>
    <col min="10758" max="10758" width="6.140625" style="808" customWidth="1"/>
    <col min="10759" max="10759" width="9.28515625" style="808" bestFit="1" customWidth="1"/>
    <col min="10760" max="10760" width="11.42578125" style="808" customWidth="1"/>
    <col min="10761" max="10761" width="40" style="808" customWidth="1"/>
    <col min="10762" max="10762" width="9.28515625" style="808" bestFit="1" customWidth="1"/>
    <col min="10763" max="10763" width="7.140625" style="808" customWidth="1"/>
    <col min="10764" max="10764" width="12.5703125" style="808" bestFit="1" customWidth="1"/>
    <col min="10765" max="10765" width="13.140625" style="808" customWidth="1"/>
    <col min="10766" max="10766" width="14.5703125" style="808" customWidth="1"/>
    <col min="10767" max="11010" width="9.140625" style="808"/>
    <col min="11011" max="11011" width="8.7109375" style="808" customWidth="1"/>
    <col min="11012" max="11012" width="35.42578125" style="808" customWidth="1"/>
    <col min="11013" max="11013" width="8" style="808" customWidth="1"/>
    <col min="11014" max="11014" width="6.140625" style="808" customWidth="1"/>
    <col min="11015" max="11015" width="9.28515625" style="808" bestFit="1" customWidth="1"/>
    <col min="11016" max="11016" width="11.42578125" style="808" customWidth="1"/>
    <col min="11017" max="11017" width="40" style="808" customWidth="1"/>
    <col min="11018" max="11018" width="9.28515625" style="808" bestFit="1" customWidth="1"/>
    <col min="11019" max="11019" width="7.140625" style="808" customWidth="1"/>
    <col min="11020" max="11020" width="12.5703125" style="808" bestFit="1" customWidth="1"/>
    <col min="11021" max="11021" width="13.140625" style="808" customWidth="1"/>
    <col min="11022" max="11022" width="14.5703125" style="808" customWidth="1"/>
    <col min="11023" max="11266" width="9.140625" style="808"/>
    <col min="11267" max="11267" width="8.7109375" style="808" customWidth="1"/>
    <col min="11268" max="11268" width="35.42578125" style="808" customWidth="1"/>
    <col min="11269" max="11269" width="8" style="808" customWidth="1"/>
    <col min="11270" max="11270" width="6.140625" style="808" customWidth="1"/>
    <col min="11271" max="11271" width="9.28515625" style="808" bestFit="1" customWidth="1"/>
    <col min="11272" max="11272" width="11.42578125" style="808" customWidth="1"/>
    <col min="11273" max="11273" width="40" style="808" customWidth="1"/>
    <col min="11274" max="11274" width="9.28515625" style="808" bestFit="1" customWidth="1"/>
    <col min="11275" max="11275" width="7.140625" style="808" customWidth="1"/>
    <col min="11276" max="11276" width="12.5703125" style="808" bestFit="1" customWidth="1"/>
    <col min="11277" max="11277" width="13.140625" style="808" customWidth="1"/>
    <col min="11278" max="11278" width="14.5703125" style="808" customWidth="1"/>
    <col min="11279" max="11522" width="9.140625" style="808"/>
    <col min="11523" max="11523" width="8.7109375" style="808" customWidth="1"/>
    <col min="11524" max="11524" width="35.42578125" style="808" customWidth="1"/>
    <col min="11525" max="11525" width="8" style="808" customWidth="1"/>
    <col min="11526" max="11526" width="6.140625" style="808" customWidth="1"/>
    <col min="11527" max="11527" width="9.28515625" style="808" bestFit="1" customWidth="1"/>
    <col min="11528" max="11528" width="11.42578125" style="808" customWidth="1"/>
    <col min="11529" max="11529" width="40" style="808" customWidth="1"/>
    <col min="11530" max="11530" width="9.28515625" style="808" bestFit="1" customWidth="1"/>
    <col min="11531" max="11531" width="7.140625" style="808" customWidth="1"/>
    <col min="11532" max="11532" width="12.5703125" style="808" bestFit="1" customWidth="1"/>
    <col min="11533" max="11533" width="13.140625" style="808" customWidth="1"/>
    <col min="11534" max="11534" width="14.5703125" style="808" customWidth="1"/>
    <col min="11535" max="11778" width="9.140625" style="808"/>
    <col min="11779" max="11779" width="8.7109375" style="808" customWidth="1"/>
    <col min="11780" max="11780" width="35.42578125" style="808" customWidth="1"/>
    <col min="11781" max="11781" width="8" style="808" customWidth="1"/>
    <col min="11782" max="11782" width="6.140625" style="808" customWidth="1"/>
    <col min="11783" max="11783" width="9.28515625" style="808" bestFit="1" customWidth="1"/>
    <col min="11784" max="11784" width="11.42578125" style="808" customWidth="1"/>
    <col min="11785" max="11785" width="40" style="808" customWidth="1"/>
    <col min="11786" max="11786" width="9.28515625" style="808" bestFit="1" customWidth="1"/>
    <col min="11787" max="11787" width="7.140625" style="808" customWidth="1"/>
    <col min="11788" max="11788" width="12.5703125" style="808" bestFit="1" customWidth="1"/>
    <col min="11789" max="11789" width="13.140625" style="808" customWidth="1"/>
    <col min="11790" max="11790" width="14.5703125" style="808" customWidth="1"/>
    <col min="11791" max="12034" width="9.140625" style="808"/>
    <col min="12035" max="12035" width="8.7109375" style="808" customWidth="1"/>
    <col min="12036" max="12036" width="35.42578125" style="808" customWidth="1"/>
    <col min="12037" max="12037" width="8" style="808" customWidth="1"/>
    <col min="12038" max="12038" width="6.140625" style="808" customWidth="1"/>
    <col min="12039" max="12039" width="9.28515625" style="808" bestFit="1" customWidth="1"/>
    <col min="12040" max="12040" width="11.42578125" style="808" customWidth="1"/>
    <col min="12041" max="12041" width="40" style="808" customWidth="1"/>
    <col min="12042" max="12042" width="9.28515625" style="808" bestFit="1" customWidth="1"/>
    <col min="12043" max="12043" width="7.140625" style="808" customWidth="1"/>
    <col min="12044" max="12044" width="12.5703125" style="808" bestFit="1" customWidth="1"/>
    <col min="12045" max="12045" width="13.140625" style="808" customWidth="1"/>
    <col min="12046" max="12046" width="14.5703125" style="808" customWidth="1"/>
    <col min="12047" max="12290" width="9.140625" style="808"/>
    <col min="12291" max="12291" width="8.7109375" style="808" customWidth="1"/>
    <col min="12292" max="12292" width="35.42578125" style="808" customWidth="1"/>
    <col min="12293" max="12293" width="8" style="808" customWidth="1"/>
    <col min="12294" max="12294" width="6.140625" style="808" customWidth="1"/>
    <col min="12295" max="12295" width="9.28515625" style="808" bestFit="1" customWidth="1"/>
    <col min="12296" max="12296" width="11.42578125" style="808" customWidth="1"/>
    <col min="12297" max="12297" width="40" style="808" customWidth="1"/>
    <col min="12298" max="12298" width="9.28515625" style="808" bestFit="1" customWidth="1"/>
    <col min="12299" max="12299" width="7.140625" style="808" customWidth="1"/>
    <col min="12300" max="12300" width="12.5703125" style="808" bestFit="1" customWidth="1"/>
    <col min="12301" max="12301" width="13.140625" style="808" customWidth="1"/>
    <col min="12302" max="12302" width="14.5703125" style="808" customWidth="1"/>
    <col min="12303" max="12546" width="9.140625" style="808"/>
    <col min="12547" max="12547" width="8.7109375" style="808" customWidth="1"/>
    <col min="12548" max="12548" width="35.42578125" style="808" customWidth="1"/>
    <col min="12549" max="12549" width="8" style="808" customWidth="1"/>
    <col min="12550" max="12550" width="6.140625" style="808" customWidth="1"/>
    <col min="12551" max="12551" width="9.28515625" style="808" bestFit="1" customWidth="1"/>
    <col min="12552" max="12552" width="11.42578125" style="808" customWidth="1"/>
    <col min="12553" max="12553" width="40" style="808" customWidth="1"/>
    <col min="12554" max="12554" width="9.28515625" style="808" bestFit="1" customWidth="1"/>
    <col min="12555" max="12555" width="7.140625" style="808" customWidth="1"/>
    <col min="12556" max="12556" width="12.5703125" style="808" bestFit="1" customWidth="1"/>
    <col min="12557" max="12557" width="13.140625" style="808" customWidth="1"/>
    <col min="12558" max="12558" width="14.5703125" style="808" customWidth="1"/>
    <col min="12559" max="12802" width="9.140625" style="808"/>
    <col min="12803" max="12803" width="8.7109375" style="808" customWidth="1"/>
    <col min="12804" max="12804" width="35.42578125" style="808" customWidth="1"/>
    <col min="12805" max="12805" width="8" style="808" customWidth="1"/>
    <col min="12806" max="12806" width="6.140625" style="808" customWidth="1"/>
    <col min="12807" max="12807" width="9.28515625" style="808" bestFit="1" customWidth="1"/>
    <col min="12808" max="12808" width="11.42578125" style="808" customWidth="1"/>
    <col min="12809" max="12809" width="40" style="808" customWidth="1"/>
    <col min="12810" max="12810" width="9.28515625" style="808" bestFit="1" customWidth="1"/>
    <col min="12811" max="12811" width="7.140625" style="808" customWidth="1"/>
    <col min="12812" max="12812" width="12.5703125" style="808" bestFit="1" customWidth="1"/>
    <col min="12813" max="12813" width="13.140625" style="808" customWidth="1"/>
    <col min="12814" max="12814" width="14.5703125" style="808" customWidth="1"/>
    <col min="12815" max="13058" width="9.140625" style="808"/>
    <col min="13059" max="13059" width="8.7109375" style="808" customWidth="1"/>
    <col min="13060" max="13060" width="35.42578125" style="808" customWidth="1"/>
    <col min="13061" max="13061" width="8" style="808" customWidth="1"/>
    <col min="13062" max="13062" width="6.140625" style="808" customWidth="1"/>
    <col min="13063" max="13063" width="9.28515625" style="808" bestFit="1" customWidth="1"/>
    <col min="13064" max="13064" width="11.42578125" style="808" customWidth="1"/>
    <col min="13065" max="13065" width="40" style="808" customWidth="1"/>
    <col min="13066" max="13066" width="9.28515625" style="808" bestFit="1" customWidth="1"/>
    <col min="13067" max="13067" width="7.140625" style="808" customWidth="1"/>
    <col min="13068" max="13068" width="12.5703125" style="808" bestFit="1" customWidth="1"/>
    <col min="13069" max="13069" width="13.140625" style="808" customWidth="1"/>
    <col min="13070" max="13070" width="14.5703125" style="808" customWidth="1"/>
    <col min="13071" max="13314" width="9.140625" style="808"/>
    <col min="13315" max="13315" width="8.7109375" style="808" customWidth="1"/>
    <col min="13316" max="13316" width="35.42578125" style="808" customWidth="1"/>
    <col min="13317" max="13317" width="8" style="808" customWidth="1"/>
    <col min="13318" max="13318" width="6.140625" style="808" customWidth="1"/>
    <col min="13319" max="13319" width="9.28515625" style="808" bestFit="1" customWidth="1"/>
    <col min="13320" max="13320" width="11.42578125" style="808" customWidth="1"/>
    <col min="13321" max="13321" width="40" style="808" customWidth="1"/>
    <col min="13322" max="13322" width="9.28515625" style="808" bestFit="1" customWidth="1"/>
    <col min="13323" max="13323" width="7.140625" style="808" customWidth="1"/>
    <col min="13324" max="13324" width="12.5703125" style="808" bestFit="1" customWidth="1"/>
    <col min="13325" max="13325" width="13.140625" style="808" customWidth="1"/>
    <col min="13326" max="13326" width="14.5703125" style="808" customWidth="1"/>
    <col min="13327" max="13570" width="9.140625" style="808"/>
    <col min="13571" max="13571" width="8.7109375" style="808" customWidth="1"/>
    <col min="13572" max="13572" width="35.42578125" style="808" customWidth="1"/>
    <col min="13573" max="13573" width="8" style="808" customWidth="1"/>
    <col min="13574" max="13574" width="6.140625" style="808" customWidth="1"/>
    <col min="13575" max="13575" width="9.28515625" style="808" bestFit="1" customWidth="1"/>
    <col min="13576" max="13576" width="11.42578125" style="808" customWidth="1"/>
    <col min="13577" max="13577" width="40" style="808" customWidth="1"/>
    <col min="13578" max="13578" width="9.28515625" style="808" bestFit="1" customWidth="1"/>
    <col min="13579" max="13579" width="7.140625" style="808" customWidth="1"/>
    <col min="13580" max="13580" width="12.5703125" style="808" bestFit="1" customWidth="1"/>
    <col min="13581" max="13581" width="13.140625" style="808" customWidth="1"/>
    <col min="13582" max="13582" width="14.5703125" style="808" customWidth="1"/>
    <col min="13583" max="13826" width="9.140625" style="808"/>
    <col min="13827" max="13827" width="8.7109375" style="808" customWidth="1"/>
    <col min="13828" max="13828" width="35.42578125" style="808" customWidth="1"/>
    <col min="13829" max="13829" width="8" style="808" customWidth="1"/>
    <col min="13830" max="13830" width="6.140625" style="808" customWidth="1"/>
    <col min="13831" max="13831" width="9.28515625" style="808" bestFit="1" customWidth="1"/>
    <col min="13832" max="13832" width="11.42578125" style="808" customWidth="1"/>
    <col min="13833" max="13833" width="40" style="808" customWidth="1"/>
    <col min="13834" max="13834" width="9.28515625" style="808" bestFit="1" customWidth="1"/>
    <col min="13835" max="13835" width="7.140625" style="808" customWidth="1"/>
    <col min="13836" max="13836" width="12.5703125" style="808" bestFit="1" customWidth="1"/>
    <col min="13837" max="13837" width="13.140625" style="808" customWidth="1"/>
    <col min="13838" max="13838" width="14.5703125" style="808" customWidth="1"/>
    <col min="13839" max="14082" width="9.140625" style="808"/>
    <col min="14083" max="14083" width="8.7109375" style="808" customWidth="1"/>
    <col min="14084" max="14084" width="35.42578125" style="808" customWidth="1"/>
    <col min="14085" max="14085" width="8" style="808" customWidth="1"/>
    <col min="14086" max="14086" width="6.140625" style="808" customWidth="1"/>
    <col min="14087" max="14087" width="9.28515625" style="808" bestFit="1" customWidth="1"/>
    <col min="14088" max="14088" width="11.42578125" style="808" customWidth="1"/>
    <col min="14089" max="14089" width="40" style="808" customWidth="1"/>
    <col min="14090" max="14090" width="9.28515625" style="808" bestFit="1" customWidth="1"/>
    <col min="14091" max="14091" width="7.140625" style="808" customWidth="1"/>
    <col min="14092" max="14092" width="12.5703125" style="808" bestFit="1" customWidth="1"/>
    <col min="14093" max="14093" width="13.140625" style="808" customWidth="1"/>
    <col min="14094" max="14094" width="14.5703125" style="808" customWidth="1"/>
    <col min="14095" max="14338" width="9.140625" style="808"/>
    <col min="14339" max="14339" width="8.7109375" style="808" customWidth="1"/>
    <col min="14340" max="14340" width="35.42578125" style="808" customWidth="1"/>
    <col min="14341" max="14341" width="8" style="808" customWidth="1"/>
    <col min="14342" max="14342" width="6.140625" style="808" customWidth="1"/>
    <col min="14343" max="14343" width="9.28515625" style="808" bestFit="1" customWidth="1"/>
    <col min="14344" max="14344" width="11.42578125" style="808" customWidth="1"/>
    <col min="14345" max="14345" width="40" style="808" customWidth="1"/>
    <col min="14346" max="14346" width="9.28515625" style="808" bestFit="1" customWidth="1"/>
    <col min="14347" max="14347" width="7.140625" style="808" customWidth="1"/>
    <col min="14348" max="14348" width="12.5703125" style="808" bestFit="1" customWidth="1"/>
    <col min="14349" max="14349" width="13.140625" style="808" customWidth="1"/>
    <col min="14350" max="14350" width="14.5703125" style="808" customWidth="1"/>
    <col min="14351" max="14594" width="9.140625" style="808"/>
    <col min="14595" max="14595" width="8.7109375" style="808" customWidth="1"/>
    <col min="14596" max="14596" width="35.42578125" style="808" customWidth="1"/>
    <col min="14597" max="14597" width="8" style="808" customWidth="1"/>
    <col min="14598" max="14598" width="6.140625" style="808" customWidth="1"/>
    <col min="14599" max="14599" width="9.28515625" style="808" bestFit="1" customWidth="1"/>
    <col min="14600" max="14600" width="11.42578125" style="808" customWidth="1"/>
    <col min="14601" max="14601" width="40" style="808" customWidth="1"/>
    <col min="14602" max="14602" width="9.28515625" style="808" bestFit="1" customWidth="1"/>
    <col min="14603" max="14603" width="7.140625" style="808" customWidth="1"/>
    <col min="14604" max="14604" width="12.5703125" style="808" bestFit="1" customWidth="1"/>
    <col min="14605" max="14605" width="13.140625" style="808" customWidth="1"/>
    <col min="14606" max="14606" width="14.5703125" style="808" customWidth="1"/>
    <col min="14607" max="14850" width="9.140625" style="808"/>
    <col min="14851" max="14851" width="8.7109375" style="808" customWidth="1"/>
    <col min="14852" max="14852" width="35.42578125" style="808" customWidth="1"/>
    <col min="14853" max="14853" width="8" style="808" customWidth="1"/>
    <col min="14854" max="14854" width="6.140625" style="808" customWidth="1"/>
    <col min="14855" max="14855" width="9.28515625" style="808" bestFit="1" customWidth="1"/>
    <col min="14856" max="14856" width="11.42578125" style="808" customWidth="1"/>
    <col min="14857" max="14857" width="40" style="808" customWidth="1"/>
    <col min="14858" max="14858" width="9.28515625" style="808" bestFit="1" customWidth="1"/>
    <col min="14859" max="14859" width="7.140625" style="808" customWidth="1"/>
    <col min="14860" max="14860" width="12.5703125" style="808" bestFit="1" customWidth="1"/>
    <col min="14861" max="14861" width="13.140625" style="808" customWidth="1"/>
    <col min="14862" max="14862" width="14.5703125" style="808" customWidth="1"/>
    <col min="14863" max="15106" width="9.140625" style="808"/>
    <col min="15107" max="15107" width="8.7109375" style="808" customWidth="1"/>
    <col min="15108" max="15108" width="35.42578125" style="808" customWidth="1"/>
    <col min="15109" max="15109" width="8" style="808" customWidth="1"/>
    <col min="15110" max="15110" width="6.140625" style="808" customWidth="1"/>
    <col min="15111" max="15111" width="9.28515625" style="808" bestFit="1" customWidth="1"/>
    <col min="15112" max="15112" width="11.42578125" style="808" customWidth="1"/>
    <col min="15113" max="15113" width="40" style="808" customWidth="1"/>
    <col min="15114" max="15114" width="9.28515625" style="808" bestFit="1" customWidth="1"/>
    <col min="15115" max="15115" width="7.140625" style="808" customWidth="1"/>
    <col min="15116" max="15116" width="12.5703125" style="808" bestFit="1" customWidth="1"/>
    <col min="15117" max="15117" width="13.140625" style="808" customWidth="1"/>
    <col min="15118" max="15118" width="14.5703125" style="808" customWidth="1"/>
    <col min="15119" max="15362" width="9.140625" style="808"/>
    <col min="15363" max="15363" width="8.7109375" style="808" customWidth="1"/>
    <col min="15364" max="15364" width="35.42578125" style="808" customWidth="1"/>
    <col min="15365" max="15365" width="8" style="808" customWidth="1"/>
    <col min="15366" max="15366" width="6.140625" style="808" customWidth="1"/>
    <col min="15367" max="15367" width="9.28515625" style="808" bestFit="1" customWidth="1"/>
    <col min="15368" max="15368" width="11.42578125" style="808" customWidth="1"/>
    <col min="15369" max="15369" width="40" style="808" customWidth="1"/>
    <col min="15370" max="15370" width="9.28515625" style="808" bestFit="1" customWidth="1"/>
    <col min="15371" max="15371" width="7.140625" style="808" customWidth="1"/>
    <col min="15372" max="15372" width="12.5703125" style="808" bestFit="1" customWidth="1"/>
    <col min="15373" max="15373" width="13.140625" style="808" customWidth="1"/>
    <col min="15374" max="15374" width="14.5703125" style="808" customWidth="1"/>
    <col min="15375" max="15618" width="9.140625" style="808"/>
    <col min="15619" max="15619" width="8.7109375" style="808" customWidth="1"/>
    <col min="15620" max="15620" width="35.42578125" style="808" customWidth="1"/>
    <col min="15621" max="15621" width="8" style="808" customWidth="1"/>
    <col min="15622" max="15622" width="6.140625" style="808" customWidth="1"/>
    <col min="15623" max="15623" width="9.28515625" style="808" bestFit="1" customWidth="1"/>
    <col min="15624" max="15624" width="11.42578125" style="808" customWidth="1"/>
    <col min="15625" max="15625" width="40" style="808" customWidth="1"/>
    <col min="15626" max="15626" width="9.28515625" style="808" bestFit="1" customWidth="1"/>
    <col min="15627" max="15627" width="7.140625" style="808" customWidth="1"/>
    <col min="15628" max="15628" width="12.5703125" style="808" bestFit="1" customWidth="1"/>
    <col min="15629" max="15629" width="13.140625" style="808" customWidth="1"/>
    <col min="15630" max="15630" width="14.5703125" style="808" customWidth="1"/>
    <col min="15631" max="15874" width="9.140625" style="808"/>
    <col min="15875" max="15875" width="8.7109375" style="808" customWidth="1"/>
    <col min="15876" max="15876" width="35.42578125" style="808" customWidth="1"/>
    <col min="15877" max="15877" width="8" style="808" customWidth="1"/>
    <col min="15878" max="15878" width="6.140625" style="808" customWidth="1"/>
    <col min="15879" max="15879" width="9.28515625" style="808" bestFit="1" customWidth="1"/>
    <col min="15880" max="15880" width="11.42578125" style="808" customWidth="1"/>
    <col min="15881" max="15881" width="40" style="808" customWidth="1"/>
    <col min="15882" max="15882" width="9.28515625" style="808" bestFit="1" customWidth="1"/>
    <col min="15883" max="15883" width="7.140625" style="808" customWidth="1"/>
    <col min="15884" max="15884" width="12.5703125" style="808" bestFit="1" customWidth="1"/>
    <col min="15885" max="15885" width="13.140625" style="808" customWidth="1"/>
    <col min="15886" max="15886" width="14.5703125" style="808" customWidth="1"/>
    <col min="15887" max="16130" width="9.140625" style="808"/>
    <col min="16131" max="16131" width="8.7109375" style="808" customWidth="1"/>
    <col min="16132" max="16132" width="35.42578125" style="808" customWidth="1"/>
    <col min="16133" max="16133" width="8" style="808" customWidth="1"/>
    <col min="16134" max="16134" width="6.140625" style="808" customWidth="1"/>
    <col min="16135" max="16135" width="9.28515625" style="808" bestFit="1" customWidth="1"/>
    <col min="16136" max="16136" width="11.42578125" style="808" customWidth="1"/>
    <col min="16137" max="16137" width="40" style="808" customWidth="1"/>
    <col min="16138" max="16138" width="9.28515625" style="808" bestFit="1" customWidth="1"/>
    <col min="16139" max="16139" width="7.140625" style="808" customWidth="1"/>
    <col min="16140" max="16140" width="12.5703125" style="808" bestFit="1" customWidth="1"/>
    <col min="16141" max="16141" width="13.140625" style="808" customWidth="1"/>
    <col min="16142" max="16142" width="14.5703125" style="808" customWidth="1"/>
    <col min="16143" max="16384" width="9.140625" style="808"/>
  </cols>
  <sheetData>
    <row r="1" spans="1:14">
      <c r="A1" s="1173" t="s">
        <v>926</v>
      </c>
      <c r="B1" s="1174"/>
      <c r="C1" s="1174"/>
      <c r="D1" s="1174"/>
      <c r="E1" s="1174"/>
      <c r="F1" s="1174"/>
      <c r="G1" s="1174"/>
      <c r="H1" s="1174"/>
      <c r="I1" s="1174"/>
      <c r="J1" s="1174"/>
      <c r="K1" s="1174"/>
      <c r="L1" s="1174"/>
      <c r="M1" s="1174"/>
      <c r="N1" s="1175"/>
    </row>
    <row r="2" spans="1:14" ht="16.5" customHeight="1">
      <c r="A2" s="1176" t="str">
        <f>'Mand (2)'!A3:G3</f>
        <v>Name of work: Construction of Studio Apartment at Cozy Cot at LBSNAA,Mussoorie. (EFC Scheme No.12 A of 12th Five Year Plan).</v>
      </c>
      <c r="B2" s="1177"/>
      <c r="C2" s="1177"/>
      <c r="D2" s="1177"/>
      <c r="E2" s="1177"/>
      <c r="F2" s="1177"/>
      <c r="G2" s="1177"/>
      <c r="H2" s="1177"/>
      <c r="I2" s="1177"/>
      <c r="J2" s="1177"/>
      <c r="K2" s="1177"/>
      <c r="L2" s="1177"/>
      <c r="M2" s="1177"/>
      <c r="N2" s="1178"/>
    </row>
    <row r="3" spans="1:14">
      <c r="A3" s="1179" t="str">
        <f>'Mand (2)'!A5</f>
        <v>Agmt. No. : 36/EE/MPD/2013-14</v>
      </c>
      <c r="B3" s="1180"/>
      <c r="C3" s="1180"/>
      <c r="D3" s="1180"/>
      <c r="E3" s="809"/>
      <c r="F3" s="810"/>
      <c r="G3" s="810"/>
      <c r="H3" s="810"/>
      <c r="I3" s="811"/>
      <c r="J3" s="811"/>
      <c r="K3" s="812"/>
      <c r="L3" s="812"/>
      <c r="M3" s="812"/>
      <c r="N3" s="813"/>
    </row>
    <row r="4" spans="1:14">
      <c r="A4" s="1181" t="str">
        <f>'Mand (2)'!A4</f>
        <v>Name of Contractor: Anil Dutt Sharma</v>
      </c>
      <c r="B4" s="1182"/>
      <c r="C4" s="1182"/>
      <c r="D4" s="1182"/>
      <c r="E4" s="809"/>
      <c r="F4" s="814"/>
      <c r="G4" s="814"/>
      <c r="H4" s="814"/>
      <c r="I4" s="809"/>
      <c r="J4" s="810"/>
      <c r="K4" s="810"/>
      <c r="L4" s="810"/>
      <c r="M4" s="815"/>
      <c r="N4" s="813"/>
    </row>
    <row r="5" spans="1:14">
      <c r="A5" s="1183" t="s">
        <v>943</v>
      </c>
      <c r="B5" s="1184"/>
      <c r="C5" s="1184"/>
      <c r="D5" s="816"/>
      <c r="E5" s="809"/>
      <c r="F5" s="817"/>
      <c r="G5" s="817"/>
      <c r="H5" s="817"/>
      <c r="I5" s="814"/>
      <c r="J5" s="810"/>
      <c r="K5" s="810"/>
      <c r="L5" s="810"/>
      <c r="M5" s="818"/>
      <c r="N5" s="819"/>
    </row>
    <row r="6" spans="1:14" ht="15.75">
      <c r="A6" s="1183" t="s">
        <v>944</v>
      </c>
      <c r="B6" s="1184"/>
      <c r="C6" s="1184"/>
      <c r="D6" s="1184"/>
      <c r="E6" s="820"/>
      <c r="F6" s="820"/>
      <c r="G6" s="820"/>
      <c r="H6" s="814"/>
      <c r="I6" s="1185" t="s">
        <v>927</v>
      </c>
      <c r="J6" s="1185"/>
      <c r="K6" s="1185"/>
      <c r="L6" s="1185"/>
      <c r="M6" s="821" t="s">
        <v>172</v>
      </c>
      <c r="N6" s="869">
        <f>M19</f>
        <v>1196701</v>
      </c>
    </row>
    <row r="7" spans="1:14" ht="16.5" thickBot="1">
      <c r="A7" s="863" t="s">
        <v>945</v>
      </c>
      <c r="B7" s="864"/>
      <c r="C7" s="864"/>
      <c r="D7" s="864"/>
      <c r="E7" s="822"/>
      <c r="F7" s="822"/>
      <c r="G7" s="822"/>
      <c r="H7" s="822"/>
      <c r="I7" s="823"/>
      <c r="J7" s="1186" t="s">
        <v>21</v>
      </c>
      <c r="K7" s="1186"/>
      <c r="L7" s="1186"/>
      <c r="M7" s="824" t="s">
        <v>172</v>
      </c>
      <c r="N7" s="870">
        <f>SUM(N6)</f>
        <v>1196701</v>
      </c>
    </row>
    <row r="8" spans="1:14">
      <c r="A8" s="825"/>
      <c r="B8" s="1187" t="s">
        <v>928</v>
      </c>
      <c r="C8" s="1187"/>
      <c r="D8" s="1187"/>
      <c r="E8" s="1187"/>
      <c r="F8" s="1187"/>
      <c r="G8" s="1187"/>
      <c r="H8" s="826"/>
      <c r="I8" s="1187" t="s">
        <v>929</v>
      </c>
      <c r="J8" s="1187"/>
      <c r="K8" s="1187"/>
      <c r="L8" s="1187"/>
      <c r="M8" s="1187"/>
      <c r="N8" s="1191" t="s">
        <v>398</v>
      </c>
    </row>
    <row r="9" spans="1:14" ht="26.25" thickBot="1">
      <c r="A9" s="827" t="s">
        <v>930</v>
      </c>
      <c r="B9" s="828" t="s">
        <v>931</v>
      </c>
      <c r="C9" s="829" t="s">
        <v>932</v>
      </c>
      <c r="D9" s="829" t="s">
        <v>395</v>
      </c>
      <c r="E9" s="829" t="s">
        <v>71</v>
      </c>
      <c r="F9" s="829" t="s">
        <v>933</v>
      </c>
      <c r="G9" s="829" t="s">
        <v>72</v>
      </c>
      <c r="H9" s="829"/>
      <c r="I9" s="829" t="s">
        <v>932</v>
      </c>
      <c r="J9" s="829" t="s">
        <v>934</v>
      </c>
      <c r="K9" s="829" t="s">
        <v>71</v>
      </c>
      <c r="L9" s="829" t="s">
        <v>933</v>
      </c>
      <c r="M9" s="829" t="s">
        <v>72</v>
      </c>
      <c r="N9" s="1192"/>
    </row>
    <row r="10" spans="1:14" ht="194.25" customHeight="1">
      <c r="A10" s="830">
        <v>1</v>
      </c>
      <c r="B10" s="831">
        <v>45</v>
      </c>
      <c r="C10" s="832" t="str">
        <f>Abstract!B201</f>
        <v>Providing and applying 12 mm thick (average) premixed formulated one coat gypsum lightweight plaster having additives and light weight aggregates as vermiculite/ perlite respectively conforming to IS: 2547 (Part - 1 &amp; II) 1976 (made by standard companies such as Gyproc of Saint Gobain, Ferrous crete India Pvt. Ltd. or Shri Ram cement or equivalent as per approval of Engineer-in-charge), applied on hacked / uneven background such as bare brick/ block/ RCC work on walls &amp; ceiling at all floors and locations, finished in smooth line and level etc. complete.</v>
      </c>
      <c r="D10" s="833"/>
      <c r="E10" s="833"/>
      <c r="F10" s="833"/>
      <c r="G10" s="833"/>
      <c r="H10" s="865" t="s">
        <v>947</v>
      </c>
      <c r="I10" s="834"/>
      <c r="J10" s="833"/>
      <c r="K10" s="835"/>
      <c r="L10" s="833"/>
      <c r="M10" s="833"/>
      <c r="N10" s="868" t="s">
        <v>951</v>
      </c>
    </row>
    <row r="11" spans="1:14" ht="41.25" customHeight="1">
      <c r="A11" s="836"/>
      <c r="B11" s="837" t="str">
        <f>Abstract!A202</f>
        <v>(a)</v>
      </c>
      <c r="C11" s="838" t="s">
        <v>504</v>
      </c>
      <c r="D11" s="839">
        <v>1204.3</v>
      </c>
      <c r="E11" s="839" t="s">
        <v>85</v>
      </c>
      <c r="F11" s="840">
        <v>183.33</v>
      </c>
      <c r="G11" s="840">
        <f>ROUND(D11*F11,0)</f>
        <v>220784</v>
      </c>
      <c r="H11" s="841"/>
      <c r="I11" s="834" t="s">
        <v>946</v>
      </c>
      <c r="J11" s="840">
        <v>880.1</v>
      </c>
      <c r="K11" s="842" t="str">
        <f>'[2]Main Abst'!E328</f>
        <v>Sqm</v>
      </c>
      <c r="L11" s="840">
        <v>127.26</v>
      </c>
      <c r="M11" s="840">
        <f>ROUND(J11*L11,0)</f>
        <v>112002</v>
      </c>
      <c r="N11" s="868" t="s">
        <v>954</v>
      </c>
    </row>
    <row r="12" spans="1:14" ht="39" customHeight="1">
      <c r="A12" s="836"/>
      <c r="B12" s="837"/>
      <c r="C12" s="838"/>
      <c r="D12" s="839"/>
      <c r="E12" s="839"/>
      <c r="F12" s="840"/>
      <c r="G12" s="840"/>
      <c r="H12" s="841"/>
      <c r="I12" s="834"/>
      <c r="J12" s="840">
        <v>1565.59</v>
      </c>
      <c r="K12" s="842" t="s">
        <v>85</v>
      </c>
      <c r="L12" s="840">
        <v>137.38999999999999</v>
      </c>
      <c r="M12" s="840">
        <f>ROUND(J12*L12,0)</f>
        <v>215096</v>
      </c>
      <c r="N12" s="868" t="s">
        <v>952</v>
      </c>
    </row>
    <row r="13" spans="1:14" ht="31.5" customHeight="1">
      <c r="A13" s="836"/>
      <c r="B13" s="837"/>
      <c r="C13" s="838"/>
      <c r="D13" s="839"/>
      <c r="E13" s="839"/>
      <c r="F13" s="840"/>
      <c r="G13" s="840"/>
      <c r="H13" s="841"/>
      <c r="I13" s="834"/>
      <c r="J13" s="866" t="s">
        <v>948</v>
      </c>
      <c r="K13" s="842" t="s">
        <v>85</v>
      </c>
      <c r="L13" s="840">
        <v>126.9</v>
      </c>
      <c r="M13" s="840"/>
      <c r="N13" s="868" t="s">
        <v>953</v>
      </c>
    </row>
    <row r="14" spans="1:14" ht="57" customHeight="1">
      <c r="A14" s="836"/>
      <c r="B14" s="837" t="str">
        <f>Abstract!A206</f>
        <v>(b)</v>
      </c>
      <c r="C14" s="838" t="str">
        <f>Abstract!B206</f>
        <v>12 mm</v>
      </c>
      <c r="D14" s="839">
        <v>942.29</v>
      </c>
      <c r="E14" s="839" t="s">
        <v>85</v>
      </c>
      <c r="F14" s="840">
        <v>270.14999999999998</v>
      </c>
      <c r="G14" s="840">
        <f>ROUND(D14*F14,0)</f>
        <v>254560</v>
      </c>
      <c r="H14" s="867" t="s">
        <v>957</v>
      </c>
      <c r="I14" s="834" t="s">
        <v>949</v>
      </c>
      <c r="J14" s="840">
        <v>1729.7</v>
      </c>
      <c r="K14" s="842" t="s">
        <v>85</v>
      </c>
      <c r="L14" s="840">
        <v>141.75</v>
      </c>
      <c r="M14" s="840">
        <f>ROUND(J14*L14,0)</f>
        <v>245185</v>
      </c>
      <c r="N14" s="868" t="s">
        <v>958</v>
      </c>
    </row>
    <row r="15" spans="1:14" ht="48" customHeight="1">
      <c r="A15" s="836"/>
      <c r="B15" s="837"/>
      <c r="C15" s="838"/>
      <c r="D15" s="839"/>
      <c r="E15" s="839"/>
      <c r="F15" s="840"/>
      <c r="G15" s="840"/>
      <c r="H15" s="867"/>
      <c r="I15" s="834"/>
      <c r="J15" s="840">
        <v>1224.98</v>
      </c>
      <c r="K15" s="842" t="s">
        <v>85</v>
      </c>
      <c r="L15" s="840">
        <v>164.87</v>
      </c>
      <c r="M15" s="840">
        <f>ROUND(J15*L15,0)</f>
        <v>201962</v>
      </c>
      <c r="N15" s="868" t="s">
        <v>952</v>
      </c>
    </row>
    <row r="16" spans="1:14" ht="48" customHeight="1">
      <c r="A16" s="836"/>
      <c r="B16" s="837"/>
      <c r="C16" s="838"/>
      <c r="D16" s="839"/>
      <c r="E16" s="839"/>
      <c r="F16" s="840"/>
      <c r="G16" s="840"/>
      <c r="H16" s="867"/>
      <c r="I16" s="834"/>
      <c r="J16" s="866" t="s">
        <v>948</v>
      </c>
      <c r="K16" s="842" t="s">
        <v>85</v>
      </c>
      <c r="L16" s="840">
        <v>149.41</v>
      </c>
      <c r="M16" s="840"/>
      <c r="N16" s="868" t="s">
        <v>953</v>
      </c>
    </row>
    <row r="17" spans="1:14" ht="59.25" customHeight="1">
      <c r="A17" s="836"/>
      <c r="B17" s="837" t="str">
        <f>Abstract!A210</f>
        <v>(c )</v>
      </c>
      <c r="C17" s="838" t="str">
        <f>Abstract!B210</f>
        <v>15 mm</v>
      </c>
      <c r="D17" s="839">
        <v>1696.51</v>
      </c>
      <c r="E17" s="839" t="s">
        <v>85</v>
      </c>
      <c r="F17" s="840">
        <v>313.62</v>
      </c>
      <c r="G17" s="840">
        <f>ROUND(D17*F17,0)</f>
        <v>532059</v>
      </c>
      <c r="H17" s="867">
        <v>3</v>
      </c>
      <c r="I17" s="834" t="s">
        <v>950</v>
      </c>
      <c r="J17" s="840">
        <v>2205.46</v>
      </c>
      <c r="K17" s="842" t="s">
        <v>85</v>
      </c>
      <c r="L17" s="840">
        <v>191.55</v>
      </c>
      <c r="M17" s="840">
        <f>ROUND(J17*L17,0)</f>
        <v>422456</v>
      </c>
      <c r="N17" s="868" t="s">
        <v>955</v>
      </c>
    </row>
    <row r="18" spans="1:14" ht="23.25" customHeight="1">
      <c r="A18" s="836"/>
      <c r="B18" s="837"/>
      <c r="C18" s="843"/>
      <c r="D18" s="839"/>
      <c r="E18" s="839"/>
      <c r="F18" s="840"/>
      <c r="G18" s="840"/>
      <c r="H18" s="841"/>
      <c r="I18" s="838"/>
      <c r="J18" s="866" t="s">
        <v>948</v>
      </c>
      <c r="K18" s="842" t="s">
        <v>85</v>
      </c>
      <c r="L18" s="840">
        <v>173.6</v>
      </c>
      <c r="M18" s="840"/>
      <c r="N18" s="868" t="s">
        <v>953</v>
      </c>
    </row>
    <row r="19" spans="1:14" ht="15.75" thickBot="1">
      <c r="A19" s="844"/>
      <c r="B19" s="845"/>
      <c r="C19" s="846" t="s">
        <v>21</v>
      </c>
      <c r="D19" s="847"/>
      <c r="E19" s="847"/>
      <c r="F19" s="847"/>
      <c r="G19" s="848">
        <f>SUM(G10:G18)</f>
        <v>1007403</v>
      </c>
      <c r="H19" s="849"/>
      <c r="I19" s="850" t="s">
        <v>21</v>
      </c>
      <c r="J19" s="849"/>
      <c r="K19" s="849"/>
      <c r="L19" s="851"/>
      <c r="M19" s="852">
        <f>SUM(M10:M18)</f>
        <v>1196701</v>
      </c>
      <c r="N19" s="853"/>
    </row>
    <row r="20" spans="1:14">
      <c r="A20" s="1193" t="s">
        <v>935</v>
      </c>
      <c r="B20" s="1193"/>
      <c r="C20" s="1193"/>
      <c r="D20" s="854"/>
      <c r="E20" s="854"/>
      <c r="F20" s="854"/>
      <c r="G20" s="854"/>
      <c r="H20" s="854"/>
      <c r="I20" s="855"/>
      <c r="J20" s="854"/>
      <c r="K20" s="854"/>
      <c r="L20" s="854"/>
      <c r="M20" s="854"/>
      <c r="N20" s="856"/>
    </row>
    <row r="21" spans="1:14">
      <c r="A21" s="857" t="s">
        <v>936</v>
      </c>
      <c r="B21" s="1194" t="s">
        <v>959</v>
      </c>
      <c r="C21" s="1194"/>
      <c r="D21" s="1194"/>
      <c r="E21" s="858"/>
      <c r="F21" s="858"/>
      <c r="G21" s="858"/>
      <c r="H21" s="858"/>
      <c r="I21" s="858"/>
      <c r="J21" s="858"/>
      <c r="K21" s="859"/>
      <c r="L21" s="859"/>
      <c r="M21" s="859"/>
      <c r="N21" s="856"/>
    </row>
    <row r="22" spans="1:14">
      <c r="A22" s="857" t="s">
        <v>937</v>
      </c>
      <c r="B22" s="1194" t="s">
        <v>938</v>
      </c>
      <c r="C22" s="1194"/>
      <c r="D22" s="1194"/>
      <c r="E22" s="1194"/>
      <c r="F22" s="1194"/>
      <c r="G22" s="1194"/>
      <c r="H22" s="858"/>
      <c r="I22" s="858"/>
      <c r="J22" s="858"/>
      <c r="K22" s="858"/>
      <c r="L22" s="859"/>
      <c r="M22" s="859"/>
      <c r="N22" s="856"/>
    </row>
    <row r="23" spans="1:14">
      <c r="A23" s="857" t="s">
        <v>939</v>
      </c>
      <c r="B23" s="1188" t="s">
        <v>940</v>
      </c>
      <c r="C23" s="1188"/>
      <c r="D23" s="1188"/>
      <c r="E23" s="1188"/>
      <c r="F23" s="1188"/>
      <c r="G23" s="1188"/>
      <c r="H23" s="1188"/>
      <c r="I23" s="1188"/>
      <c r="J23" s="1188"/>
      <c r="K23" s="1188"/>
      <c r="L23" s="1188"/>
      <c r="M23" s="860"/>
      <c r="N23" s="854"/>
    </row>
    <row r="24" spans="1:14">
      <c r="A24" s="857" t="s">
        <v>941</v>
      </c>
      <c r="B24" s="1188" t="s">
        <v>942</v>
      </c>
      <c r="C24" s="1188"/>
      <c r="D24" s="1188"/>
      <c r="E24" s="1188"/>
      <c r="F24" s="860"/>
      <c r="G24" s="860"/>
      <c r="H24" s="860"/>
      <c r="I24" s="860"/>
      <c r="J24" s="860"/>
      <c r="K24" s="860"/>
      <c r="L24" s="861"/>
      <c r="M24" s="861"/>
      <c r="N24" s="856"/>
    </row>
    <row r="25" spans="1:14">
      <c r="C25" s="1189" t="s">
        <v>956</v>
      </c>
      <c r="D25" s="1189"/>
      <c r="E25" s="1189"/>
      <c r="F25" s="1189"/>
      <c r="G25" s="1189"/>
      <c r="H25" s="1190">
        <f>M19</f>
        <v>1196701</v>
      </c>
      <c r="I25" s="1190"/>
    </row>
    <row r="26" spans="1:14">
      <c r="I26" s="862"/>
    </row>
    <row r="27" spans="1:14">
      <c r="I27" s="862"/>
    </row>
    <row r="28" spans="1:14">
      <c r="I28" s="862"/>
    </row>
    <row r="29" spans="1:14">
      <c r="I29" s="862"/>
    </row>
    <row r="30" spans="1:14">
      <c r="I30" s="862"/>
    </row>
  </sheetData>
  <mergeCells count="18">
    <mergeCell ref="B24:E24"/>
    <mergeCell ref="C25:G25"/>
    <mergeCell ref="H25:I25"/>
    <mergeCell ref="N8:N9"/>
    <mergeCell ref="A20:C20"/>
    <mergeCell ref="B21:D21"/>
    <mergeCell ref="B22:G22"/>
    <mergeCell ref="B23:L23"/>
    <mergeCell ref="A6:D6"/>
    <mergeCell ref="I6:L6"/>
    <mergeCell ref="J7:L7"/>
    <mergeCell ref="B8:G8"/>
    <mergeCell ref="I8:M8"/>
    <mergeCell ref="A1:N1"/>
    <mergeCell ref="A2:N2"/>
    <mergeCell ref="A3:D3"/>
    <mergeCell ref="A4:D4"/>
    <mergeCell ref="A5:C5"/>
  </mergeCells>
  <pageMargins left="0.19685039370078741" right="0.19685039370078741" top="0.39370078740157483" bottom="0.59055118110236227" header="0.31496062992125984" footer="0.31496062992125984"/>
  <pageSetup paperSize="9" orientation="landscape" r:id="rId1"/>
  <rowBreaks count="1" manualBreakCount="1">
    <brk id="13"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view="pageBreakPreview" topLeftCell="A7" zoomScaleNormal="100" zoomScaleSheetLayoutView="100" workbookViewId="0">
      <selection activeCell="I10" sqref="I10"/>
    </sheetView>
  </sheetViews>
  <sheetFormatPr defaultRowHeight="15"/>
  <cols>
    <col min="1" max="1" width="6.85546875" style="335" customWidth="1"/>
    <col min="2" max="2" width="30.5703125" style="335" customWidth="1"/>
    <col min="3" max="3" width="12.28515625" style="335" customWidth="1"/>
    <col min="4" max="5" width="11.28515625" style="335" customWidth="1"/>
    <col min="6" max="6" width="17.28515625" style="335" customWidth="1"/>
    <col min="7" max="255" width="9.140625" style="335"/>
    <col min="256" max="256" width="6.85546875" style="335" customWidth="1"/>
    <col min="257" max="257" width="34.5703125" style="335" customWidth="1"/>
    <col min="258" max="258" width="13.28515625" style="335" customWidth="1"/>
    <col min="259" max="259" width="11.28515625" style="335" customWidth="1"/>
    <col min="260" max="260" width="11" style="335" customWidth="1"/>
    <col min="261" max="261" width="17.28515625" style="335" customWidth="1"/>
    <col min="262" max="511" width="9.140625" style="335"/>
    <col min="512" max="512" width="6.85546875" style="335" customWidth="1"/>
    <col min="513" max="513" width="34.5703125" style="335" customWidth="1"/>
    <col min="514" max="514" width="13.28515625" style="335" customWidth="1"/>
    <col min="515" max="515" width="11.28515625" style="335" customWidth="1"/>
    <col min="516" max="516" width="11" style="335" customWidth="1"/>
    <col min="517" max="517" width="17.28515625" style="335" customWidth="1"/>
    <col min="518" max="767" width="9.140625" style="335"/>
    <col min="768" max="768" width="6.85546875" style="335" customWidth="1"/>
    <col min="769" max="769" width="34.5703125" style="335" customWidth="1"/>
    <col min="770" max="770" width="13.28515625" style="335" customWidth="1"/>
    <col min="771" max="771" width="11.28515625" style="335" customWidth="1"/>
    <col min="772" max="772" width="11" style="335" customWidth="1"/>
    <col min="773" max="773" width="17.28515625" style="335" customWidth="1"/>
    <col min="774" max="1023" width="9.140625" style="335"/>
    <col min="1024" max="1024" width="6.85546875" style="335" customWidth="1"/>
    <col min="1025" max="1025" width="34.5703125" style="335" customWidth="1"/>
    <col min="1026" max="1026" width="13.28515625" style="335" customWidth="1"/>
    <col min="1027" max="1027" width="11.28515625" style="335" customWidth="1"/>
    <col min="1028" max="1028" width="11" style="335" customWidth="1"/>
    <col min="1029" max="1029" width="17.28515625" style="335" customWidth="1"/>
    <col min="1030" max="1279" width="9.140625" style="335"/>
    <col min="1280" max="1280" width="6.85546875" style="335" customWidth="1"/>
    <col min="1281" max="1281" width="34.5703125" style="335" customWidth="1"/>
    <col min="1282" max="1282" width="13.28515625" style="335" customWidth="1"/>
    <col min="1283" max="1283" width="11.28515625" style="335" customWidth="1"/>
    <col min="1284" max="1284" width="11" style="335" customWidth="1"/>
    <col min="1285" max="1285" width="17.28515625" style="335" customWidth="1"/>
    <col min="1286" max="1535" width="9.140625" style="335"/>
    <col min="1536" max="1536" width="6.85546875" style="335" customWidth="1"/>
    <col min="1537" max="1537" width="34.5703125" style="335" customWidth="1"/>
    <col min="1538" max="1538" width="13.28515625" style="335" customWidth="1"/>
    <col min="1539" max="1539" width="11.28515625" style="335" customWidth="1"/>
    <col min="1540" max="1540" width="11" style="335" customWidth="1"/>
    <col min="1541" max="1541" width="17.28515625" style="335" customWidth="1"/>
    <col min="1542" max="1791" width="9.140625" style="335"/>
    <col min="1792" max="1792" width="6.85546875" style="335" customWidth="1"/>
    <col min="1793" max="1793" width="34.5703125" style="335" customWidth="1"/>
    <col min="1794" max="1794" width="13.28515625" style="335" customWidth="1"/>
    <col min="1795" max="1795" width="11.28515625" style="335" customWidth="1"/>
    <col min="1796" max="1796" width="11" style="335" customWidth="1"/>
    <col min="1797" max="1797" width="17.28515625" style="335" customWidth="1"/>
    <col min="1798" max="2047" width="9.140625" style="335"/>
    <col min="2048" max="2048" width="6.85546875" style="335" customWidth="1"/>
    <col min="2049" max="2049" width="34.5703125" style="335" customWidth="1"/>
    <col min="2050" max="2050" width="13.28515625" style="335" customWidth="1"/>
    <col min="2051" max="2051" width="11.28515625" style="335" customWidth="1"/>
    <col min="2052" max="2052" width="11" style="335" customWidth="1"/>
    <col min="2053" max="2053" width="17.28515625" style="335" customWidth="1"/>
    <col min="2054" max="2303" width="9.140625" style="335"/>
    <col min="2304" max="2304" width="6.85546875" style="335" customWidth="1"/>
    <col min="2305" max="2305" width="34.5703125" style="335" customWidth="1"/>
    <col min="2306" max="2306" width="13.28515625" style="335" customWidth="1"/>
    <col min="2307" max="2307" width="11.28515625" style="335" customWidth="1"/>
    <col min="2308" max="2308" width="11" style="335" customWidth="1"/>
    <col min="2309" max="2309" width="17.28515625" style="335" customWidth="1"/>
    <col min="2310" max="2559" width="9.140625" style="335"/>
    <col min="2560" max="2560" width="6.85546875" style="335" customWidth="1"/>
    <col min="2561" max="2561" width="34.5703125" style="335" customWidth="1"/>
    <col min="2562" max="2562" width="13.28515625" style="335" customWidth="1"/>
    <col min="2563" max="2563" width="11.28515625" style="335" customWidth="1"/>
    <col min="2564" max="2564" width="11" style="335" customWidth="1"/>
    <col min="2565" max="2565" width="17.28515625" style="335" customWidth="1"/>
    <col min="2566" max="2815" width="9.140625" style="335"/>
    <col min="2816" max="2816" width="6.85546875" style="335" customWidth="1"/>
    <col min="2817" max="2817" width="34.5703125" style="335" customWidth="1"/>
    <col min="2818" max="2818" width="13.28515625" style="335" customWidth="1"/>
    <col min="2819" max="2819" width="11.28515625" style="335" customWidth="1"/>
    <col min="2820" max="2820" width="11" style="335" customWidth="1"/>
    <col min="2821" max="2821" width="17.28515625" style="335" customWidth="1"/>
    <col min="2822" max="3071" width="9.140625" style="335"/>
    <col min="3072" max="3072" width="6.85546875" style="335" customWidth="1"/>
    <col min="3073" max="3073" width="34.5703125" style="335" customWidth="1"/>
    <col min="3074" max="3074" width="13.28515625" style="335" customWidth="1"/>
    <col min="3075" max="3075" width="11.28515625" style="335" customWidth="1"/>
    <col min="3076" max="3076" width="11" style="335" customWidth="1"/>
    <col min="3077" max="3077" width="17.28515625" style="335" customWidth="1"/>
    <col min="3078" max="3327" width="9.140625" style="335"/>
    <col min="3328" max="3328" width="6.85546875" style="335" customWidth="1"/>
    <col min="3329" max="3329" width="34.5703125" style="335" customWidth="1"/>
    <col min="3330" max="3330" width="13.28515625" style="335" customWidth="1"/>
    <col min="3331" max="3331" width="11.28515625" style="335" customWidth="1"/>
    <col min="3332" max="3332" width="11" style="335" customWidth="1"/>
    <col min="3333" max="3333" width="17.28515625" style="335" customWidth="1"/>
    <col min="3334" max="3583" width="9.140625" style="335"/>
    <col min="3584" max="3584" width="6.85546875" style="335" customWidth="1"/>
    <col min="3585" max="3585" width="34.5703125" style="335" customWidth="1"/>
    <col min="3586" max="3586" width="13.28515625" style="335" customWidth="1"/>
    <col min="3587" max="3587" width="11.28515625" style="335" customWidth="1"/>
    <col min="3588" max="3588" width="11" style="335" customWidth="1"/>
    <col min="3589" max="3589" width="17.28515625" style="335" customWidth="1"/>
    <col min="3590" max="3839" width="9.140625" style="335"/>
    <col min="3840" max="3840" width="6.85546875" style="335" customWidth="1"/>
    <col min="3841" max="3841" width="34.5703125" style="335" customWidth="1"/>
    <col min="3842" max="3842" width="13.28515625" style="335" customWidth="1"/>
    <col min="3843" max="3843" width="11.28515625" style="335" customWidth="1"/>
    <col min="3844" max="3844" width="11" style="335" customWidth="1"/>
    <col min="3845" max="3845" width="17.28515625" style="335" customWidth="1"/>
    <col min="3846" max="4095" width="9.140625" style="335"/>
    <col min="4096" max="4096" width="6.85546875" style="335" customWidth="1"/>
    <col min="4097" max="4097" width="34.5703125" style="335" customWidth="1"/>
    <col min="4098" max="4098" width="13.28515625" style="335" customWidth="1"/>
    <col min="4099" max="4099" width="11.28515625" style="335" customWidth="1"/>
    <col min="4100" max="4100" width="11" style="335" customWidth="1"/>
    <col min="4101" max="4101" width="17.28515625" style="335" customWidth="1"/>
    <col min="4102" max="4351" width="9.140625" style="335"/>
    <col min="4352" max="4352" width="6.85546875" style="335" customWidth="1"/>
    <col min="4353" max="4353" width="34.5703125" style="335" customWidth="1"/>
    <col min="4354" max="4354" width="13.28515625" style="335" customWidth="1"/>
    <col min="4355" max="4355" width="11.28515625" style="335" customWidth="1"/>
    <col min="4356" max="4356" width="11" style="335" customWidth="1"/>
    <col min="4357" max="4357" width="17.28515625" style="335" customWidth="1"/>
    <col min="4358" max="4607" width="9.140625" style="335"/>
    <col min="4608" max="4608" width="6.85546875" style="335" customWidth="1"/>
    <col min="4609" max="4609" width="34.5703125" style="335" customWidth="1"/>
    <col min="4610" max="4610" width="13.28515625" style="335" customWidth="1"/>
    <col min="4611" max="4611" width="11.28515625" style="335" customWidth="1"/>
    <col min="4612" max="4612" width="11" style="335" customWidth="1"/>
    <col min="4613" max="4613" width="17.28515625" style="335" customWidth="1"/>
    <col min="4614" max="4863" width="9.140625" style="335"/>
    <col min="4864" max="4864" width="6.85546875" style="335" customWidth="1"/>
    <col min="4865" max="4865" width="34.5703125" style="335" customWidth="1"/>
    <col min="4866" max="4866" width="13.28515625" style="335" customWidth="1"/>
    <col min="4867" max="4867" width="11.28515625" style="335" customWidth="1"/>
    <col min="4868" max="4868" width="11" style="335" customWidth="1"/>
    <col min="4869" max="4869" width="17.28515625" style="335" customWidth="1"/>
    <col min="4870" max="5119" width="9.140625" style="335"/>
    <col min="5120" max="5120" width="6.85546875" style="335" customWidth="1"/>
    <col min="5121" max="5121" width="34.5703125" style="335" customWidth="1"/>
    <col min="5122" max="5122" width="13.28515625" style="335" customWidth="1"/>
    <col min="5123" max="5123" width="11.28515625" style="335" customWidth="1"/>
    <col min="5124" max="5124" width="11" style="335" customWidth="1"/>
    <col min="5125" max="5125" width="17.28515625" style="335" customWidth="1"/>
    <col min="5126" max="5375" width="9.140625" style="335"/>
    <col min="5376" max="5376" width="6.85546875" style="335" customWidth="1"/>
    <col min="5377" max="5377" width="34.5703125" style="335" customWidth="1"/>
    <col min="5378" max="5378" width="13.28515625" style="335" customWidth="1"/>
    <col min="5379" max="5379" width="11.28515625" style="335" customWidth="1"/>
    <col min="5380" max="5380" width="11" style="335" customWidth="1"/>
    <col min="5381" max="5381" width="17.28515625" style="335" customWidth="1"/>
    <col min="5382" max="5631" width="9.140625" style="335"/>
    <col min="5632" max="5632" width="6.85546875" style="335" customWidth="1"/>
    <col min="5633" max="5633" width="34.5703125" style="335" customWidth="1"/>
    <col min="5634" max="5634" width="13.28515625" style="335" customWidth="1"/>
    <col min="5635" max="5635" width="11.28515625" style="335" customWidth="1"/>
    <col min="5636" max="5636" width="11" style="335" customWidth="1"/>
    <col min="5637" max="5637" width="17.28515625" style="335" customWidth="1"/>
    <col min="5638" max="5887" width="9.140625" style="335"/>
    <col min="5888" max="5888" width="6.85546875" style="335" customWidth="1"/>
    <col min="5889" max="5889" width="34.5703125" style="335" customWidth="1"/>
    <col min="5890" max="5890" width="13.28515625" style="335" customWidth="1"/>
    <col min="5891" max="5891" width="11.28515625" style="335" customWidth="1"/>
    <col min="5892" max="5892" width="11" style="335" customWidth="1"/>
    <col min="5893" max="5893" width="17.28515625" style="335" customWidth="1"/>
    <col min="5894" max="6143" width="9.140625" style="335"/>
    <col min="6144" max="6144" width="6.85546875" style="335" customWidth="1"/>
    <col min="6145" max="6145" width="34.5703125" style="335" customWidth="1"/>
    <col min="6146" max="6146" width="13.28515625" style="335" customWidth="1"/>
    <col min="6147" max="6147" width="11.28515625" style="335" customWidth="1"/>
    <col min="6148" max="6148" width="11" style="335" customWidth="1"/>
    <col min="6149" max="6149" width="17.28515625" style="335" customWidth="1"/>
    <col min="6150" max="6399" width="9.140625" style="335"/>
    <col min="6400" max="6400" width="6.85546875" style="335" customWidth="1"/>
    <col min="6401" max="6401" width="34.5703125" style="335" customWidth="1"/>
    <col min="6402" max="6402" width="13.28515625" style="335" customWidth="1"/>
    <col min="6403" max="6403" width="11.28515625" style="335" customWidth="1"/>
    <col min="6404" max="6404" width="11" style="335" customWidth="1"/>
    <col min="6405" max="6405" width="17.28515625" style="335" customWidth="1"/>
    <col min="6406" max="6655" width="9.140625" style="335"/>
    <col min="6656" max="6656" width="6.85546875" style="335" customWidth="1"/>
    <col min="6657" max="6657" width="34.5703125" style="335" customWidth="1"/>
    <col min="6658" max="6658" width="13.28515625" style="335" customWidth="1"/>
    <col min="6659" max="6659" width="11.28515625" style="335" customWidth="1"/>
    <col min="6660" max="6660" width="11" style="335" customWidth="1"/>
    <col min="6661" max="6661" width="17.28515625" style="335" customWidth="1"/>
    <col min="6662" max="6911" width="9.140625" style="335"/>
    <col min="6912" max="6912" width="6.85546875" style="335" customWidth="1"/>
    <col min="6913" max="6913" width="34.5703125" style="335" customWidth="1"/>
    <col min="6914" max="6914" width="13.28515625" style="335" customWidth="1"/>
    <col min="6915" max="6915" width="11.28515625" style="335" customWidth="1"/>
    <col min="6916" max="6916" width="11" style="335" customWidth="1"/>
    <col min="6917" max="6917" width="17.28515625" style="335" customWidth="1"/>
    <col min="6918" max="7167" width="9.140625" style="335"/>
    <col min="7168" max="7168" width="6.85546875" style="335" customWidth="1"/>
    <col min="7169" max="7169" width="34.5703125" style="335" customWidth="1"/>
    <col min="7170" max="7170" width="13.28515625" style="335" customWidth="1"/>
    <col min="7171" max="7171" width="11.28515625" style="335" customWidth="1"/>
    <col min="7172" max="7172" width="11" style="335" customWidth="1"/>
    <col min="7173" max="7173" width="17.28515625" style="335" customWidth="1"/>
    <col min="7174" max="7423" width="9.140625" style="335"/>
    <col min="7424" max="7424" width="6.85546875" style="335" customWidth="1"/>
    <col min="7425" max="7425" width="34.5703125" style="335" customWidth="1"/>
    <col min="7426" max="7426" width="13.28515625" style="335" customWidth="1"/>
    <col min="7427" max="7427" width="11.28515625" style="335" customWidth="1"/>
    <col min="7428" max="7428" width="11" style="335" customWidth="1"/>
    <col min="7429" max="7429" width="17.28515625" style="335" customWidth="1"/>
    <col min="7430" max="7679" width="9.140625" style="335"/>
    <col min="7680" max="7680" width="6.85546875" style="335" customWidth="1"/>
    <col min="7681" max="7681" width="34.5703125" style="335" customWidth="1"/>
    <col min="7682" max="7682" width="13.28515625" style="335" customWidth="1"/>
    <col min="7683" max="7683" width="11.28515625" style="335" customWidth="1"/>
    <col min="7684" max="7684" width="11" style="335" customWidth="1"/>
    <col min="7685" max="7685" width="17.28515625" style="335" customWidth="1"/>
    <col min="7686" max="7935" width="9.140625" style="335"/>
    <col min="7936" max="7936" width="6.85546875" style="335" customWidth="1"/>
    <col min="7937" max="7937" width="34.5703125" style="335" customWidth="1"/>
    <col min="7938" max="7938" width="13.28515625" style="335" customWidth="1"/>
    <col min="7939" max="7939" width="11.28515625" style="335" customWidth="1"/>
    <col min="7940" max="7940" width="11" style="335" customWidth="1"/>
    <col min="7941" max="7941" width="17.28515625" style="335" customWidth="1"/>
    <col min="7942" max="8191" width="9.140625" style="335"/>
    <col min="8192" max="8192" width="6.85546875" style="335" customWidth="1"/>
    <col min="8193" max="8193" width="34.5703125" style="335" customWidth="1"/>
    <col min="8194" max="8194" width="13.28515625" style="335" customWidth="1"/>
    <col min="8195" max="8195" width="11.28515625" style="335" customWidth="1"/>
    <col min="8196" max="8196" width="11" style="335" customWidth="1"/>
    <col min="8197" max="8197" width="17.28515625" style="335" customWidth="1"/>
    <col min="8198" max="8447" width="9.140625" style="335"/>
    <col min="8448" max="8448" width="6.85546875" style="335" customWidth="1"/>
    <col min="8449" max="8449" width="34.5703125" style="335" customWidth="1"/>
    <col min="8450" max="8450" width="13.28515625" style="335" customWidth="1"/>
    <col min="8451" max="8451" width="11.28515625" style="335" customWidth="1"/>
    <col min="8452" max="8452" width="11" style="335" customWidth="1"/>
    <col min="8453" max="8453" width="17.28515625" style="335" customWidth="1"/>
    <col min="8454" max="8703" width="9.140625" style="335"/>
    <col min="8704" max="8704" width="6.85546875" style="335" customWidth="1"/>
    <col min="8705" max="8705" width="34.5703125" style="335" customWidth="1"/>
    <col min="8706" max="8706" width="13.28515625" style="335" customWidth="1"/>
    <col min="8707" max="8707" width="11.28515625" style="335" customWidth="1"/>
    <col min="8708" max="8708" width="11" style="335" customWidth="1"/>
    <col min="8709" max="8709" width="17.28515625" style="335" customWidth="1"/>
    <col min="8710" max="8959" width="9.140625" style="335"/>
    <col min="8960" max="8960" width="6.85546875" style="335" customWidth="1"/>
    <col min="8961" max="8961" width="34.5703125" style="335" customWidth="1"/>
    <col min="8962" max="8962" width="13.28515625" style="335" customWidth="1"/>
    <col min="8963" max="8963" width="11.28515625" style="335" customWidth="1"/>
    <col min="8964" max="8964" width="11" style="335" customWidth="1"/>
    <col min="8965" max="8965" width="17.28515625" style="335" customWidth="1"/>
    <col min="8966" max="9215" width="9.140625" style="335"/>
    <col min="9216" max="9216" width="6.85546875" style="335" customWidth="1"/>
    <col min="9217" max="9217" width="34.5703125" style="335" customWidth="1"/>
    <col min="9218" max="9218" width="13.28515625" style="335" customWidth="1"/>
    <col min="9219" max="9219" width="11.28515625" style="335" customWidth="1"/>
    <col min="9220" max="9220" width="11" style="335" customWidth="1"/>
    <col min="9221" max="9221" width="17.28515625" style="335" customWidth="1"/>
    <col min="9222" max="9471" width="9.140625" style="335"/>
    <col min="9472" max="9472" width="6.85546875" style="335" customWidth="1"/>
    <col min="9473" max="9473" width="34.5703125" style="335" customWidth="1"/>
    <col min="9474" max="9474" width="13.28515625" style="335" customWidth="1"/>
    <col min="9475" max="9475" width="11.28515625" style="335" customWidth="1"/>
    <col min="9476" max="9476" width="11" style="335" customWidth="1"/>
    <col min="9477" max="9477" width="17.28515625" style="335" customWidth="1"/>
    <col min="9478" max="9727" width="9.140625" style="335"/>
    <col min="9728" max="9728" width="6.85546875" style="335" customWidth="1"/>
    <col min="9729" max="9729" width="34.5703125" style="335" customWidth="1"/>
    <col min="9730" max="9730" width="13.28515625" style="335" customWidth="1"/>
    <col min="9731" max="9731" width="11.28515625" style="335" customWidth="1"/>
    <col min="9732" max="9732" width="11" style="335" customWidth="1"/>
    <col min="9733" max="9733" width="17.28515625" style="335" customWidth="1"/>
    <col min="9734" max="9983" width="9.140625" style="335"/>
    <col min="9984" max="9984" width="6.85546875" style="335" customWidth="1"/>
    <col min="9985" max="9985" width="34.5703125" style="335" customWidth="1"/>
    <col min="9986" max="9986" width="13.28515625" style="335" customWidth="1"/>
    <col min="9987" max="9987" width="11.28515625" style="335" customWidth="1"/>
    <col min="9988" max="9988" width="11" style="335" customWidth="1"/>
    <col min="9989" max="9989" width="17.28515625" style="335" customWidth="1"/>
    <col min="9990" max="10239" width="9.140625" style="335"/>
    <col min="10240" max="10240" width="6.85546875" style="335" customWidth="1"/>
    <col min="10241" max="10241" width="34.5703125" style="335" customWidth="1"/>
    <col min="10242" max="10242" width="13.28515625" style="335" customWidth="1"/>
    <col min="10243" max="10243" width="11.28515625" style="335" customWidth="1"/>
    <col min="10244" max="10244" width="11" style="335" customWidth="1"/>
    <col min="10245" max="10245" width="17.28515625" style="335" customWidth="1"/>
    <col min="10246" max="10495" width="9.140625" style="335"/>
    <col min="10496" max="10496" width="6.85546875" style="335" customWidth="1"/>
    <col min="10497" max="10497" width="34.5703125" style="335" customWidth="1"/>
    <col min="10498" max="10498" width="13.28515625" style="335" customWidth="1"/>
    <col min="10499" max="10499" width="11.28515625" style="335" customWidth="1"/>
    <col min="10500" max="10500" width="11" style="335" customWidth="1"/>
    <col min="10501" max="10501" width="17.28515625" style="335" customWidth="1"/>
    <col min="10502" max="10751" width="9.140625" style="335"/>
    <col min="10752" max="10752" width="6.85546875" style="335" customWidth="1"/>
    <col min="10753" max="10753" width="34.5703125" style="335" customWidth="1"/>
    <col min="10754" max="10754" width="13.28515625" style="335" customWidth="1"/>
    <col min="10755" max="10755" width="11.28515625" style="335" customWidth="1"/>
    <col min="10756" max="10756" width="11" style="335" customWidth="1"/>
    <col min="10757" max="10757" width="17.28515625" style="335" customWidth="1"/>
    <col min="10758" max="11007" width="9.140625" style="335"/>
    <col min="11008" max="11008" width="6.85546875" style="335" customWidth="1"/>
    <col min="11009" max="11009" width="34.5703125" style="335" customWidth="1"/>
    <col min="11010" max="11010" width="13.28515625" style="335" customWidth="1"/>
    <col min="11011" max="11011" width="11.28515625" style="335" customWidth="1"/>
    <col min="11012" max="11012" width="11" style="335" customWidth="1"/>
    <col min="11013" max="11013" width="17.28515625" style="335" customWidth="1"/>
    <col min="11014" max="11263" width="9.140625" style="335"/>
    <col min="11264" max="11264" width="6.85546875" style="335" customWidth="1"/>
    <col min="11265" max="11265" width="34.5703125" style="335" customWidth="1"/>
    <col min="11266" max="11266" width="13.28515625" style="335" customWidth="1"/>
    <col min="11267" max="11267" width="11.28515625" style="335" customWidth="1"/>
    <col min="11268" max="11268" width="11" style="335" customWidth="1"/>
    <col min="11269" max="11269" width="17.28515625" style="335" customWidth="1"/>
    <col min="11270" max="11519" width="9.140625" style="335"/>
    <col min="11520" max="11520" width="6.85546875" style="335" customWidth="1"/>
    <col min="11521" max="11521" width="34.5703125" style="335" customWidth="1"/>
    <col min="11522" max="11522" width="13.28515625" style="335" customWidth="1"/>
    <col min="11523" max="11523" width="11.28515625" style="335" customWidth="1"/>
    <col min="11524" max="11524" width="11" style="335" customWidth="1"/>
    <col min="11525" max="11525" width="17.28515625" style="335" customWidth="1"/>
    <col min="11526" max="11775" width="9.140625" style="335"/>
    <col min="11776" max="11776" width="6.85546875" style="335" customWidth="1"/>
    <col min="11777" max="11777" width="34.5703125" style="335" customWidth="1"/>
    <col min="11778" max="11778" width="13.28515625" style="335" customWidth="1"/>
    <col min="11779" max="11779" width="11.28515625" style="335" customWidth="1"/>
    <col min="11780" max="11780" width="11" style="335" customWidth="1"/>
    <col min="11781" max="11781" width="17.28515625" style="335" customWidth="1"/>
    <col min="11782" max="12031" width="9.140625" style="335"/>
    <col min="12032" max="12032" width="6.85546875" style="335" customWidth="1"/>
    <col min="12033" max="12033" width="34.5703125" style="335" customWidth="1"/>
    <col min="12034" max="12034" width="13.28515625" style="335" customWidth="1"/>
    <col min="12035" max="12035" width="11.28515625" style="335" customWidth="1"/>
    <col min="12036" max="12036" width="11" style="335" customWidth="1"/>
    <col min="12037" max="12037" width="17.28515625" style="335" customWidth="1"/>
    <col min="12038" max="12287" width="9.140625" style="335"/>
    <col min="12288" max="12288" width="6.85546875" style="335" customWidth="1"/>
    <col min="12289" max="12289" width="34.5703125" style="335" customWidth="1"/>
    <col min="12290" max="12290" width="13.28515625" style="335" customWidth="1"/>
    <col min="12291" max="12291" width="11.28515625" style="335" customWidth="1"/>
    <col min="12292" max="12292" width="11" style="335" customWidth="1"/>
    <col min="12293" max="12293" width="17.28515625" style="335" customWidth="1"/>
    <col min="12294" max="12543" width="9.140625" style="335"/>
    <col min="12544" max="12544" width="6.85546875" style="335" customWidth="1"/>
    <col min="12545" max="12545" width="34.5703125" style="335" customWidth="1"/>
    <col min="12546" max="12546" width="13.28515625" style="335" customWidth="1"/>
    <col min="12547" max="12547" width="11.28515625" style="335" customWidth="1"/>
    <col min="12548" max="12548" width="11" style="335" customWidth="1"/>
    <col min="12549" max="12549" width="17.28515625" style="335" customWidth="1"/>
    <col min="12550" max="12799" width="9.140625" style="335"/>
    <col min="12800" max="12800" width="6.85546875" style="335" customWidth="1"/>
    <col min="12801" max="12801" width="34.5703125" style="335" customWidth="1"/>
    <col min="12802" max="12802" width="13.28515625" style="335" customWidth="1"/>
    <col min="12803" max="12803" width="11.28515625" style="335" customWidth="1"/>
    <col min="12804" max="12804" width="11" style="335" customWidth="1"/>
    <col min="12805" max="12805" width="17.28515625" style="335" customWidth="1"/>
    <col min="12806" max="13055" width="9.140625" style="335"/>
    <col min="13056" max="13056" width="6.85546875" style="335" customWidth="1"/>
    <col min="13057" max="13057" width="34.5703125" style="335" customWidth="1"/>
    <col min="13058" max="13058" width="13.28515625" style="335" customWidth="1"/>
    <col min="13059" max="13059" width="11.28515625" style="335" customWidth="1"/>
    <col min="13060" max="13060" width="11" style="335" customWidth="1"/>
    <col min="13061" max="13061" width="17.28515625" style="335" customWidth="1"/>
    <col min="13062" max="13311" width="9.140625" style="335"/>
    <col min="13312" max="13312" width="6.85546875" style="335" customWidth="1"/>
    <col min="13313" max="13313" width="34.5703125" style="335" customWidth="1"/>
    <col min="13314" max="13314" width="13.28515625" style="335" customWidth="1"/>
    <col min="13315" max="13315" width="11.28515625" style="335" customWidth="1"/>
    <col min="13316" max="13316" width="11" style="335" customWidth="1"/>
    <col min="13317" max="13317" width="17.28515625" style="335" customWidth="1"/>
    <col min="13318" max="13567" width="9.140625" style="335"/>
    <col min="13568" max="13568" width="6.85546875" style="335" customWidth="1"/>
    <col min="13569" max="13569" width="34.5703125" style="335" customWidth="1"/>
    <col min="13570" max="13570" width="13.28515625" style="335" customWidth="1"/>
    <col min="13571" max="13571" width="11.28515625" style="335" customWidth="1"/>
    <col min="13572" max="13572" width="11" style="335" customWidth="1"/>
    <col min="13573" max="13573" width="17.28515625" style="335" customWidth="1"/>
    <col min="13574" max="13823" width="9.140625" style="335"/>
    <col min="13824" max="13824" width="6.85546875" style="335" customWidth="1"/>
    <col min="13825" max="13825" width="34.5703125" style="335" customWidth="1"/>
    <col min="13826" max="13826" width="13.28515625" style="335" customWidth="1"/>
    <col min="13827" max="13827" width="11.28515625" style="335" customWidth="1"/>
    <col min="13828" max="13828" width="11" style="335" customWidth="1"/>
    <col min="13829" max="13829" width="17.28515625" style="335" customWidth="1"/>
    <col min="13830" max="14079" width="9.140625" style="335"/>
    <col min="14080" max="14080" width="6.85546875" style="335" customWidth="1"/>
    <col min="14081" max="14081" width="34.5703125" style="335" customWidth="1"/>
    <col min="14082" max="14082" width="13.28515625" style="335" customWidth="1"/>
    <col min="14083" max="14083" width="11.28515625" style="335" customWidth="1"/>
    <col min="14084" max="14084" width="11" style="335" customWidth="1"/>
    <col min="14085" max="14085" width="17.28515625" style="335" customWidth="1"/>
    <col min="14086" max="14335" width="9.140625" style="335"/>
    <col min="14336" max="14336" width="6.85546875" style="335" customWidth="1"/>
    <col min="14337" max="14337" width="34.5703125" style="335" customWidth="1"/>
    <col min="14338" max="14338" width="13.28515625" style="335" customWidth="1"/>
    <col min="14339" max="14339" width="11.28515625" style="335" customWidth="1"/>
    <col min="14340" max="14340" width="11" style="335" customWidth="1"/>
    <col min="14341" max="14341" width="17.28515625" style="335" customWidth="1"/>
    <col min="14342" max="14591" width="9.140625" style="335"/>
    <col min="14592" max="14592" width="6.85546875" style="335" customWidth="1"/>
    <col min="14593" max="14593" width="34.5703125" style="335" customWidth="1"/>
    <col min="14594" max="14594" width="13.28515625" style="335" customWidth="1"/>
    <col min="14595" max="14595" width="11.28515625" style="335" customWidth="1"/>
    <col min="14596" max="14596" width="11" style="335" customWidth="1"/>
    <col min="14597" max="14597" width="17.28515625" style="335" customWidth="1"/>
    <col min="14598" max="14847" width="9.140625" style="335"/>
    <col min="14848" max="14848" width="6.85546875" style="335" customWidth="1"/>
    <col min="14849" max="14849" width="34.5703125" style="335" customWidth="1"/>
    <col min="14850" max="14850" width="13.28515625" style="335" customWidth="1"/>
    <col min="14851" max="14851" width="11.28515625" style="335" customWidth="1"/>
    <col min="14852" max="14852" width="11" style="335" customWidth="1"/>
    <col min="14853" max="14853" width="17.28515625" style="335" customWidth="1"/>
    <col min="14854" max="15103" width="9.140625" style="335"/>
    <col min="15104" max="15104" width="6.85546875" style="335" customWidth="1"/>
    <col min="15105" max="15105" width="34.5703125" style="335" customWidth="1"/>
    <col min="15106" max="15106" width="13.28515625" style="335" customWidth="1"/>
    <col min="15107" max="15107" width="11.28515625" style="335" customWidth="1"/>
    <col min="15108" max="15108" width="11" style="335" customWidth="1"/>
    <col min="15109" max="15109" width="17.28515625" style="335" customWidth="1"/>
    <col min="15110" max="15359" width="9.140625" style="335"/>
    <col min="15360" max="15360" width="6.85546875" style="335" customWidth="1"/>
    <col min="15361" max="15361" width="34.5703125" style="335" customWidth="1"/>
    <col min="15362" max="15362" width="13.28515625" style="335" customWidth="1"/>
    <col min="15363" max="15363" width="11.28515625" style="335" customWidth="1"/>
    <col min="15364" max="15364" width="11" style="335" customWidth="1"/>
    <col min="15365" max="15365" width="17.28515625" style="335" customWidth="1"/>
    <col min="15366" max="15615" width="9.140625" style="335"/>
    <col min="15616" max="15616" width="6.85546875" style="335" customWidth="1"/>
    <col min="15617" max="15617" width="34.5703125" style="335" customWidth="1"/>
    <col min="15618" max="15618" width="13.28515625" style="335" customWidth="1"/>
    <col min="15619" max="15619" width="11.28515625" style="335" customWidth="1"/>
    <col min="15620" max="15620" width="11" style="335" customWidth="1"/>
    <col min="15621" max="15621" width="17.28515625" style="335" customWidth="1"/>
    <col min="15622" max="15871" width="9.140625" style="335"/>
    <col min="15872" max="15872" width="6.85546875" style="335" customWidth="1"/>
    <col min="15873" max="15873" width="34.5703125" style="335" customWidth="1"/>
    <col min="15874" max="15874" width="13.28515625" style="335" customWidth="1"/>
    <col min="15875" max="15875" width="11.28515625" style="335" customWidth="1"/>
    <col min="15876" max="15876" width="11" style="335" customWidth="1"/>
    <col min="15877" max="15877" width="17.28515625" style="335" customWidth="1"/>
    <col min="15878" max="16127" width="9.140625" style="335"/>
    <col min="16128" max="16128" width="6.85546875" style="335" customWidth="1"/>
    <col min="16129" max="16129" width="34.5703125" style="335" customWidth="1"/>
    <col min="16130" max="16130" width="13.28515625" style="335" customWidth="1"/>
    <col min="16131" max="16131" width="11.28515625" style="335" customWidth="1"/>
    <col min="16132" max="16132" width="11" style="335" customWidth="1"/>
    <col min="16133" max="16133" width="17.28515625" style="335" customWidth="1"/>
    <col min="16134" max="16384" width="9.140625" style="335"/>
  </cols>
  <sheetData>
    <row r="1" spans="1:7">
      <c r="A1" s="732"/>
      <c r="B1" s="733"/>
      <c r="C1" s="733"/>
      <c r="D1" s="733"/>
      <c r="E1" s="733"/>
      <c r="F1" s="782" t="s">
        <v>417</v>
      </c>
    </row>
    <row r="2" spans="1:7" ht="15.75">
      <c r="A2" s="1151" t="s">
        <v>416</v>
      </c>
      <c r="B2" s="1152"/>
      <c r="C2" s="1152"/>
      <c r="D2" s="1152"/>
      <c r="E2" s="1152"/>
      <c r="F2" s="1153"/>
    </row>
    <row r="3" spans="1:7" s="315" customFormat="1" ht="27" customHeight="1">
      <c r="A3" s="1158" t="s">
        <v>1</v>
      </c>
      <c r="B3" s="1159"/>
      <c r="C3" s="1159"/>
      <c r="D3" s="1159"/>
      <c r="E3" s="1159"/>
      <c r="F3" s="1160"/>
      <c r="G3" s="337"/>
    </row>
    <row r="4" spans="1:7" s="315" customFormat="1" ht="18" customHeight="1">
      <c r="A4" s="682" t="s">
        <v>2</v>
      </c>
      <c r="B4" s="665"/>
      <c r="C4" s="665"/>
      <c r="D4" s="683" t="s">
        <v>68</v>
      </c>
      <c r="E4" s="760"/>
      <c r="F4" s="762"/>
    </row>
    <row r="5" spans="1:7" s="315" customFormat="1" ht="18" customHeight="1">
      <c r="A5" s="685" t="s">
        <v>3</v>
      </c>
      <c r="B5" s="686"/>
      <c r="C5" s="686"/>
      <c r="D5" s="683" t="s">
        <v>845</v>
      </c>
      <c r="E5" s="760"/>
      <c r="F5" s="783"/>
    </row>
    <row r="6" spans="1:7" s="315" customFormat="1" ht="18" customHeight="1" thickBot="1">
      <c r="A6" s="688"/>
      <c r="B6" s="689"/>
      <c r="C6" s="690"/>
      <c r="D6" s="691" t="s">
        <v>829</v>
      </c>
      <c r="E6" s="763"/>
      <c r="F6" s="784"/>
    </row>
    <row r="7" spans="1:7" s="315" customFormat="1" ht="18.75" customHeight="1" thickBot="1">
      <c r="A7" s="336"/>
      <c r="B7" s="364"/>
      <c r="C7" s="338"/>
      <c r="D7" s="364"/>
      <c r="E7" s="338"/>
      <c r="F7" s="363"/>
    </row>
    <row r="8" spans="1:7" ht="32.25" customHeight="1" thickBot="1">
      <c r="A8" s="786" t="s">
        <v>401</v>
      </c>
      <c r="B8" s="787" t="s">
        <v>402</v>
      </c>
      <c r="C8" s="787" t="s">
        <v>418</v>
      </c>
      <c r="D8" s="787" t="s">
        <v>419</v>
      </c>
      <c r="E8" s="787" t="s">
        <v>420</v>
      </c>
      <c r="F8" s="788" t="s">
        <v>421</v>
      </c>
    </row>
    <row r="9" spans="1:7" ht="33.75" customHeight="1">
      <c r="A9" s="789">
        <v>1.1000000000000001</v>
      </c>
      <c r="B9" s="785" t="s">
        <v>422</v>
      </c>
      <c r="C9" s="793">
        <v>153.65</v>
      </c>
      <c r="D9" s="793">
        <v>140</v>
      </c>
      <c r="E9" s="793">
        <v>140</v>
      </c>
      <c r="F9" s="791" t="s">
        <v>909</v>
      </c>
    </row>
    <row r="10" spans="1:7" ht="26.25" customHeight="1">
      <c r="A10" s="790">
        <v>10.199999999999999</v>
      </c>
      <c r="B10" s="339" t="s">
        <v>910</v>
      </c>
      <c r="C10" s="794">
        <f>'[3]5th R.A.Bill'!F53</f>
        <v>6867.84</v>
      </c>
      <c r="D10" s="794">
        <v>6500</v>
      </c>
      <c r="E10" s="794">
        <f>'[3]5th R.A.Bill'!F52</f>
        <v>6500</v>
      </c>
      <c r="F10" s="792" t="s">
        <v>911</v>
      </c>
    </row>
    <row r="11" spans="1:7" ht="33" customHeight="1">
      <c r="A11" s="790">
        <v>11.8</v>
      </c>
      <c r="B11" s="339" t="s">
        <v>423</v>
      </c>
      <c r="C11" s="794">
        <f>'[3]5th R.A.Bill'!F85</f>
        <v>118.14</v>
      </c>
      <c r="D11" s="794">
        <v>90</v>
      </c>
      <c r="E11" s="794">
        <f>'[3]5th R.A.Bill'!F84</f>
        <v>90</v>
      </c>
      <c r="F11" s="792" t="s">
        <v>912</v>
      </c>
    </row>
    <row r="12" spans="1:7" ht="20.25" customHeight="1">
      <c r="A12" s="790">
        <v>14.1</v>
      </c>
      <c r="B12" s="339" t="s">
        <v>410</v>
      </c>
      <c r="C12" s="794">
        <f>'[3]5th R.A.Bill'!F99</f>
        <v>4604.4799999999996</v>
      </c>
      <c r="D12" s="794">
        <v>4300</v>
      </c>
      <c r="E12" s="794">
        <f>'[3]5th R.A.Bill'!F98</f>
        <v>4300</v>
      </c>
      <c r="F12" s="792" t="s">
        <v>913</v>
      </c>
    </row>
    <row r="13" spans="1:7" ht="33" customHeight="1">
      <c r="A13" s="790">
        <v>15.1</v>
      </c>
      <c r="B13" s="339" t="s">
        <v>424</v>
      </c>
      <c r="C13" s="794">
        <f>'[3]5th R.A.Bill'!F106</f>
        <v>566.45000000000005</v>
      </c>
      <c r="D13" s="794">
        <v>525</v>
      </c>
      <c r="E13" s="794">
        <f>'[3]5th R.A.Bill'!F105</f>
        <v>525</v>
      </c>
      <c r="F13" s="792" t="s">
        <v>913</v>
      </c>
    </row>
    <row r="14" spans="1:7" ht="33" customHeight="1">
      <c r="A14" s="790">
        <v>16.100000000000001</v>
      </c>
      <c r="B14" s="339" t="s">
        <v>425</v>
      </c>
      <c r="C14" s="794">
        <f>'[3]5th R.A.Bill'!F110</f>
        <v>3634.02</v>
      </c>
      <c r="D14" s="794">
        <v>3400</v>
      </c>
      <c r="E14" s="794">
        <f>'[3]5th R.A.Bill'!F109</f>
        <v>3400</v>
      </c>
      <c r="F14" s="792" t="s">
        <v>912</v>
      </c>
    </row>
    <row r="15" spans="1:7" ht="24" customHeight="1">
      <c r="A15" s="790">
        <f>Abstract!A157</f>
        <v>19.100000000000001</v>
      </c>
      <c r="B15" s="339" t="str">
        <f>Abstract!B157</f>
        <v xml:space="preserve">Second class teak wood
</v>
      </c>
      <c r="C15" s="794">
        <f>Abstract!F161</f>
        <v>101937.62</v>
      </c>
      <c r="D15" s="794">
        <f>Abstract!F160</f>
        <v>100000</v>
      </c>
      <c r="E15" s="794">
        <f t="shared" ref="E15:E32" si="0">D15</f>
        <v>100000</v>
      </c>
      <c r="F15" s="792" t="s">
        <v>914</v>
      </c>
    </row>
    <row r="16" spans="1:7" ht="50.25" customHeight="1">
      <c r="A16" s="790">
        <f>Abstract!A165</f>
        <v>26.1</v>
      </c>
      <c r="B16" s="339" t="str">
        <f>Abstract!B164</f>
        <v>Steel work in built up tubular ( round, square or rectangular hollow tubes etc.) trusses etc. including cutting, hoisting, fixing in position and applying a priming coat of approved steel primer, including welding and bolted with special shaped washers etc. complete.</v>
      </c>
      <c r="C16" s="794">
        <f>Abstract!F169</f>
        <v>101.09</v>
      </c>
      <c r="D16" s="794">
        <f>Abstract!F168</f>
        <v>99</v>
      </c>
      <c r="E16" s="794">
        <f t="shared" si="0"/>
        <v>99</v>
      </c>
      <c r="F16" s="792" t="s">
        <v>915</v>
      </c>
    </row>
    <row r="17" spans="1:6" ht="53.25" customHeight="1">
      <c r="A17" s="790">
        <f>Abstract!A179</f>
        <v>29.1</v>
      </c>
      <c r="B17" s="339" t="str">
        <f>Abstract!B178</f>
        <v>Steel work welded in built up sections/ framed work including cutting, hoisting, fixing in position and applying a priming coat of approved steel primer using structural steel etc. as required.</v>
      </c>
      <c r="C17" s="794">
        <f>Abstract!F183</f>
        <v>92.54</v>
      </c>
      <c r="D17" s="794">
        <f>Abstract!F182</f>
        <v>90</v>
      </c>
      <c r="E17" s="794">
        <f t="shared" si="0"/>
        <v>90</v>
      </c>
      <c r="F17" s="792" t="s">
        <v>915</v>
      </c>
    </row>
    <row r="18" spans="1:6" ht="25.5" customHeight="1">
      <c r="A18" s="790">
        <f>Abstract!A186</f>
        <v>35</v>
      </c>
      <c r="B18" s="339" t="s">
        <v>895</v>
      </c>
      <c r="C18" s="794">
        <f>Abstract!F188</f>
        <v>714.82</v>
      </c>
      <c r="D18" s="794">
        <f>Abstract!F187</f>
        <v>690</v>
      </c>
      <c r="E18" s="794">
        <f t="shared" si="0"/>
        <v>690</v>
      </c>
      <c r="F18" s="792" t="s">
        <v>916</v>
      </c>
    </row>
    <row r="19" spans="1:6" ht="25.5" customHeight="1">
      <c r="A19" s="790">
        <f>Abstract!A193</f>
        <v>36.1</v>
      </c>
      <c r="B19" s="339" t="str">
        <f>Abstract!B193</f>
        <v xml:space="preserve">Ridges plain (500 - 600mm).
</v>
      </c>
      <c r="C19" s="794">
        <f>Abstract!F195</f>
        <v>737.39</v>
      </c>
      <c r="D19" s="794">
        <f>Abstract!F194</f>
        <v>700</v>
      </c>
      <c r="E19" s="794">
        <f t="shared" si="0"/>
        <v>700</v>
      </c>
      <c r="F19" s="792" t="s">
        <v>916</v>
      </c>
    </row>
    <row r="20" spans="1:6" ht="17.25" customHeight="1">
      <c r="A20" s="790">
        <f>Abstract!A197</f>
        <v>36.299999999999997</v>
      </c>
      <c r="B20" s="339" t="str">
        <f>Abstract!B197</f>
        <v xml:space="preserve">Gutter .(600 mm over all girth).
</v>
      </c>
      <c r="C20" s="794">
        <f>Abstract!F199</f>
        <v>891.76</v>
      </c>
      <c r="D20" s="794">
        <f>Abstract!F198</f>
        <v>860</v>
      </c>
      <c r="E20" s="794">
        <f t="shared" si="0"/>
        <v>860</v>
      </c>
      <c r="F20" s="792" t="s">
        <v>917</v>
      </c>
    </row>
    <row r="21" spans="1:6" ht="17.25" customHeight="1">
      <c r="A21" s="790">
        <f>Abstract!A201</f>
        <v>45</v>
      </c>
      <c r="B21" s="339" t="s">
        <v>896</v>
      </c>
      <c r="C21" s="794">
        <f>Abstract!F204</f>
        <v>172.84</v>
      </c>
      <c r="D21" s="794">
        <f>Abstract!F203</f>
        <v>165</v>
      </c>
      <c r="E21" s="794">
        <f t="shared" si="0"/>
        <v>165</v>
      </c>
      <c r="F21" s="792" t="s">
        <v>918</v>
      </c>
    </row>
    <row r="22" spans="1:6" ht="17.25" customHeight="1">
      <c r="A22" s="790" t="str">
        <f>Abstract!A206</f>
        <v>(b)</v>
      </c>
      <c r="B22" s="339" t="s">
        <v>897</v>
      </c>
      <c r="C22" s="794">
        <f>Abstract!F208</f>
        <v>254.69</v>
      </c>
      <c r="D22" s="794">
        <f>Abstract!F207</f>
        <v>250</v>
      </c>
      <c r="E22" s="794">
        <f t="shared" si="0"/>
        <v>250</v>
      </c>
      <c r="F22" s="792" t="s">
        <v>918</v>
      </c>
    </row>
    <row r="23" spans="1:6" ht="17.25" customHeight="1">
      <c r="A23" s="790" t="str">
        <f>Abstract!A210</f>
        <v>(c )</v>
      </c>
      <c r="B23" s="339" t="s">
        <v>898</v>
      </c>
      <c r="C23" s="794">
        <f>Abstract!F212</f>
        <v>295.67</v>
      </c>
      <c r="D23" s="794">
        <f>Abstract!F211</f>
        <v>290</v>
      </c>
      <c r="E23" s="794">
        <f t="shared" si="0"/>
        <v>290</v>
      </c>
      <c r="F23" s="792" t="s">
        <v>918</v>
      </c>
    </row>
    <row r="24" spans="1:6" ht="33.75" customHeight="1">
      <c r="A24" s="790" t="s">
        <v>592</v>
      </c>
      <c r="B24" s="339" t="s">
        <v>899</v>
      </c>
      <c r="C24" s="794">
        <f>Abstract!F221</f>
        <v>1018.39</v>
      </c>
      <c r="D24" s="794">
        <f>Abstract!F220</f>
        <v>900</v>
      </c>
      <c r="E24" s="794">
        <f t="shared" si="0"/>
        <v>900</v>
      </c>
      <c r="F24" s="792" t="s">
        <v>919</v>
      </c>
    </row>
    <row r="25" spans="1:6" ht="33.75" customHeight="1">
      <c r="A25" s="790" t="s">
        <v>614</v>
      </c>
      <c r="B25" s="339" t="s">
        <v>900</v>
      </c>
      <c r="C25" s="794">
        <f>Abstract!F227</f>
        <v>352.03</v>
      </c>
      <c r="D25" s="794">
        <f>Abstract!F226</f>
        <v>350</v>
      </c>
      <c r="E25" s="794">
        <f t="shared" si="0"/>
        <v>350</v>
      </c>
      <c r="F25" s="792" t="s">
        <v>919</v>
      </c>
    </row>
    <row r="26" spans="1:6" ht="45" customHeight="1">
      <c r="A26" s="790" t="s">
        <v>606</v>
      </c>
      <c r="B26" s="339" t="s">
        <v>901</v>
      </c>
      <c r="C26" s="794">
        <f>Abstract!F233</f>
        <v>688.69</v>
      </c>
      <c r="D26" s="794">
        <f>Abstract!F232</f>
        <v>680</v>
      </c>
      <c r="E26" s="794">
        <f t="shared" si="0"/>
        <v>680</v>
      </c>
      <c r="F26" s="792" t="s">
        <v>919</v>
      </c>
    </row>
    <row r="27" spans="1:6" ht="42" customHeight="1">
      <c r="A27" s="790" t="s">
        <v>604</v>
      </c>
      <c r="B27" s="339" t="s">
        <v>902</v>
      </c>
      <c r="C27" s="794">
        <f>Abstract!F239</f>
        <v>621.09</v>
      </c>
      <c r="D27" s="794">
        <f>Abstract!F238</f>
        <v>600</v>
      </c>
      <c r="E27" s="794">
        <f t="shared" si="0"/>
        <v>600</v>
      </c>
      <c r="F27" s="792" t="s">
        <v>919</v>
      </c>
    </row>
    <row r="28" spans="1:6" ht="70.5" customHeight="1">
      <c r="A28" s="790">
        <v>56.1</v>
      </c>
      <c r="B28" s="339" t="s">
        <v>903</v>
      </c>
      <c r="C28" s="794">
        <f>Abstract!F245</f>
        <v>246.91</v>
      </c>
      <c r="D28" s="794">
        <f>Abstract!F244</f>
        <v>230</v>
      </c>
      <c r="E28" s="794">
        <f t="shared" si="0"/>
        <v>230</v>
      </c>
      <c r="F28" s="792" t="s">
        <v>919</v>
      </c>
    </row>
    <row r="29" spans="1:6" ht="53.25" customHeight="1">
      <c r="A29" s="790" t="s">
        <v>599</v>
      </c>
      <c r="B29" s="339" t="s">
        <v>904</v>
      </c>
      <c r="C29" s="794">
        <f>Abstract!F254</f>
        <v>952.34</v>
      </c>
      <c r="D29" s="794">
        <f>Abstract!F253</f>
        <v>930</v>
      </c>
      <c r="E29" s="794">
        <f t="shared" si="0"/>
        <v>930</v>
      </c>
      <c r="F29" s="792" t="s">
        <v>919</v>
      </c>
    </row>
    <row r="30" spans="1:6" ht="24" customHeight="1">
      <c r="A30" s="790">
        <v>59.1</v>
      </c>
      <c r="B30" s="339" t="s">
        <v>905</v>
      </c>
      <c r="C30" s="794">
        <f>Abstract!F259</f>
        <v>273.22000000000003</v>
      </c>
      <c r="D30" s="794">
        <f>Abstract!F258</f>
        <v>250</v>
      </c>
      <c r="E30" s="794">
        <f t="shared" si="0"/>
        <v>250</v>
      </c>
      <c r="F30" s="792" t="s">
        <v>919</v>
      </c>
    </row>
    <row r="31" spans="1:6" ht="53.25" customHeight="1">
      <c r="A31" s="790">
        <v>103</v>
      </c>
      <c r="B31" s="339" t="s">
        <v>906</v>
      </c>
      <c r="C31" s="794">
        <f>Abstract!F270</f>
        <v>4882.3</v>
      </c>
      <c r="D31" s="794">
        <f>Abstract!F269</f>
        <v>4500</v>
      </c>
      <c r="E31" s="794">
        <f t="shared" si="0"/>
        <v>4500</v>
      </c>
      <c r="F31" s="792" t="s">
        <v>919</v>
      </c>
    </row>
    <row r="32" spans="1:6" ht="53.25" customHeight="1">
      <c r="A32" s="790">
        <v>125</v>
      </c>
      <c r="B32" s="339" t="s">
        <v>907</v>
      </c>
      <c r="C32" s="794">
        <f>Abstract!F277</f>
        <v>354.1</v>
      </c>
      <c r="D32" s="794">
        <f>Abstract!F276</f>
        <v>315</v>
      </c>
      <c r="E32" s="794">
        <f t="shared" si="0"/>
        <v>315</v>
      </c>
      <c r="F32" s="792" t="s">
        <v>919</v>
      </c>
    </row>
    <row r="33" spans="1:6" ht="36.75" customHeight="1">
      <c r="A33" s="790" t="s">
        <v>66</v>
      </c>
      <c r="B33" s="339" t="s">
        <v>427</v>
      </c>
      <c r="C33" s="795"/>
      <c r="D33" s="794">
        <f>Abstract!F307</f>
        <v>60</v>
      </c>
      <c r="E33" s="795">
        <v>60</v>
      </c>
      <c r="F33" s="792" t="s">
        <v>426</v>
      </c>
    </row>
    <row r="34" spans="1:6" ht="31.5" customHeight="1">
      <c r="A34" s="790" t="s">
        <v>65</v>
      </c>
      <c r="B34" s="339" t="s">
        <v>428</v>
      </c>
      <c r="C34" s="795"/>
      <c r="D34" s="794">
        <f>Abstract!F303</f>
        <v>400</v>
      </c>
      <c r="E34" s="795">
        <v>400</v>
      </c>
      <c r="F34" s="792" t="s">
        <v>426</v>
      </c>
    </row>
    <row r="35" spans="1:6" ht="69" customHeight="1">
      <c r="A35" s="790" t="str">
        <f>Abstract!A310</f>
        <v>EIS-1/4</v>
      </c>
      <c r="B35" s="339" t="s">
        <v>467</v>
      </c>
      <c r="C35" s="794"/>
      <c r="D35" s="794">
        <f>Abstract!F313</f>
        <v>100</v>
      </c>
      <c r="E35" s="794">
        <f>D35</f>
        <v>100</v>
      </c>
      <c r="F35" s="792" t="s">
        <v>426</v>
      </c>
    </row>
    <row r="36" spans="1:6" ht="21" customHeight="1">
      <c r="A36" s="790" t="str">
        <f>Abstract!A318</f>
        <v>EIS-1/5</v>
      </c>
      <c r="B36" s="339" t="s">
        <v>908</v>
      </c>
      <c r="C36" s="794"/>
      <c r="D36" s="794">
        <f>Abstract!F320</f>
        <v>150</v>
      </c>
      <c r="E36" s="794">
        <f>D36</f>
        <v>150</v>
      </c>
      <c r="F36" s="792" t="s">
        <v>426</v>
      </c>
    </row>
    <row r="37" spans="1:6" ht="35.25" customHeight="1">
      <c r="A37" s="790" t="str">
        <f>Abstract!A322</f>
        <v>EIS-1/6</v>
      </c>
      <c r="B37" s="339" t="str">
        <f>Abstract!B322</f>
        <v>Providing and fixing bolts including nuts and washers complete.</v>
      </c>
      <c r="C37" s="794"/>
      <c r="D37" s="794">
        <f>Abstract!F323</f>
        <v>86</v>
      </c>
      <c r="E37" s="794">
        <f>D37</f>
        <v>86</v>
      </c>
      <c r="F37" s="792" t="s">
        <v>426</v>
      </c>
    </row>
    <row r="38" spans="1:6" ht="69" customHeight="1">
      <c r="A38" s="796"/>
      <c r="B38" s="348"/>
      <c r="C38" s="797"/>
      <c r="D38" s="797"/>
      <c r="E38" s="797"/>
      <c r="F38" s="798"/>
    </row>
    <row r="39" spans="1:6" ht="19.5" customHeight="1">
      <c r="A39" s="347"/>
      <c r="B39" s="348"/>
      <c r="C39" s="349"/>
      <c r="D39" s="349"/>
      <c r="E39" s="349"/>
      <c r="F39" s="350"/>
    </row>
    <row r="40" spans="1:6" ht="19.5" customHeight="1">
      <c r="A40" s="347"/>
      <c r="B40" s="348"/>
      <c r="C40" s="349"/>
      <c r="D40" s="349"/>
      <c r="E40" s="349"/>
      <c r="F40" s="350"/>
    </row>
    <row r="41" spans="1:6" ht="15.75" customHeight="1">
      <c r="A41" s="347"/>
      <c r="B41" s="348"/>
      <c r="C41" s="349"/>
      <c r="D41" s="349"/>
      <c r="E41" s="349"/>
      <c r="F41" s="350"/>
    </row>
    <row r="42" spans="1:6" s="18" customFormat="1">
      <c r="A42" s="341" t="s">
        <v>122</v>
      </c>
      <c r="B42" s="341"/>
      <c r="C42" s="341" t="s">
        <v>123</v>
      </c>
      <c r="D42" s="341"/>
      <c r="E42" s="341" t="s">
        <v>124</v>
      </c>
      <c r="F42" s="335"/>
    </row>
  </sheetData>
  <mergeCells count="2">
    <mergeCell ref="A2:F2"/>
    <mergeCell ref="A3:F3"/>
  </mergeCells>
  <pageMargins left="0.78740157480314965" right="0.39370078740157483" top="0.78740157480314965" bottom="0.39370078740157483" header="0.31496062992125984" footer="0.31496062992125984"/>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view="pageBreakPreview" zoomScaleNormal="100" zoomScaleSheetLayoutView="100" workbookViewId="0">
      <selection activeCell="L6" sqref="L6:M6"/>
    </sheetView>
  </sheetViews>
  <sheetFormatPr defaultColWidth="9.140625" defaultRowHeight="12.75"/>
  <cols>
    <col min="1" max="1" width="13.5703125" style="367" customWidth="1"/>
    <col min="2" max="2" width="13.42578125" style="367" customWidth="1"/>
    <col min="3" max="3" width="12.140625" style="367" customWidth="1"/>
    <col min="4" max="4" width="9.28515625" style="367" customWidth="1"/>
    <col min="5" max="5" width="22.140625" style="367" customWidth="1"/>
    <col min="6" max="6" width="6.5703125" style="367" customWidth="1"/>
    <col min="7" max="7" width="10.7109375" style="367" bestFit="1" customWidth="1"/>
    <col min="8" max="8" width="14.85546875" style="367" customWidth="1"/>
    <col min="9" max="9" width="10" style="367" customWidth="1"/>
    <col min="10" max="10" width="12.5703125" style="367" customWidth="1"/>
    <col min="11" max="16384" width="9.140625" style="367"/>
  </cols>
  <sheetData>
    <row r="1" spans="1:13">
      <c r="A1" s="1195" t="s">
        <v>439</v>
      </c>
      <c r="B1" s="1196"/>
      <c r="C1" s="1196"/>
      <c r="D1" s="1196"/>
      <c r="E1" s="1196"/>
      <c r="F1" s="1196"/>
      <c r="G1" s="1196"/>
      <c r="H1" s="1196"/>
      <c r="I1" s="1196"/>
      <c r="J1" s="1197"/>
    </row>
    <row r="2" spans="1:13" ht="22.5" customHeight="1">
      <c r="A2" s="1198" t="s">
        <v>1</v>
      </c>
      <c r="B2" s="1199"/>
      <c r="C2" s="1199"/>
      <c r="D2" s="1199"/>
      <c r="E2" s="1199"/>
      <c r="F2" s="1199"/>
      <c r="G2" s="1199"/>
      <c r="H2" s="1199"/>
      <c r="I2" s="1199"/>
      <c r="J2" s="1200"/>
    </row>
    <row r="3" spans="1:13">
      <c r="A3" s="640" t="s">
        <v>440</v>
      </c>
      <c r="B3" s="641" t="s">
        <v>441</v>
      </c>
      <c r="C3" s="642" t="s">
        <v>442</v>
      </c>
      <c r="D3" s="1201" t="s">
        <v>2</v>
      </c>
      <c r="E3" s="1201"/>
      <c r="F3" s="643"/>
      <c r="G3" s="643"/>
      <c r="H3" s="643"/>
      <c r="I3" s="643"/>
      <c r="J3" s="644"/>
    </row>
    <row r="4" spans="1:13" ht="15">
      <c r="A4" s="645" t="s">
        <v>829</v>
      </c>
      <c r="B4" s="646"/>
      <c r="C4" s="641"/>
      <c r="D4" s="1202" t="s">
        <v>3</v>
      </c>
      <c r="E4" s="1202"/>
      <c r="F4" s="1203"/>
      <c r="G4" s="1203"/>
      <c r="H4" s="1202" t="s">
        <v>443</v>
      </c>
      <c r="I4" s="1202"/>
      <c r="J4" s="647" t="s">
        <v>444</v>
      </c>
    </row>
    <row r="5" spans="1:13" ht="13.5" thickBot="1">
      <c r="A5" s="1206" t="s">
        <v>445</v>
      </c>
      <c r="B5" s="1207"/>
      <c r="C5" s="1207"/>
      <c r="D5" s="1207"/>
      <c r="E5" s="1207"/>
      <c r="F5" s="1207"/>
      <c r="G5" s="1207"/>
      <c r="H5" s="1207"/>
      <c r="I5" s="1207"/>
      <c r="J5" s="1208"/>
    </row>
    <row r="6" spans="1:13" ht="101.25" customHeight="1" thickBot="1">
      <c r="A6" s="617" t="s">
        <v>446</v>
      </c>
      <c r="B6" s="618" t="s">
        <v>447</v>
      </c>
      <c r="C6" s="618" t="s">
        <v>448</v>
      </c>
      <c r="D6" s="619" t="s">
        <v>449</v>
      </c>
      <c r="E6" s="619" t="s">
        <v>450</v>
      </c>
      <c r="F6" s="619" t="s">
        <v>71</v>
      </c>
      <c r="G6" s="619" t="s">
        <v>451</v>
      </c>
      <c r="H6" s="619" t="s">
        <v>452</v>
      </c>
      <c r="I6" s="619" t="s">
        <v>453</v>
      </c>
      <c r="J6" s="620" t="s">
        <v>454</v>
      </c>
      <c r="L6" s="1201"/>
      <c r="M6" s="1201"/>
    </row>
    <row r="7" spans="1:13" ht="25.5">
      <c r="A7" s="621">
        <f>Abstract!D340</f>
        <v>28860</v>
      </c>
      <c r="B7" s="622">
        <f>Abstract!D341</f>
        <v>-900</v>
      </c>
      <c r="C7" s="623">
        <f>A7+B7</f>
        <v>27960</v>
      </c>
      <c r="D7" s="623">
        <v>47.16</v>
      </c>
      <c r="E7" s="624" t="s">
        <v>455</v>
      </c>
      <c r="F7" s="625" t="s">
        <v>46</v>
      </c>
      <c r="G7" s="623">
        <v>42.07</v>
      </c>
      <c r="H7" s="623">
        <f>ROUND(G7*C7,0)</f>
        <v>1176277</v>
      </c>
      <c r="I7" s="626"/>
      <c r="J7" s="627"/>
    </row>
    <row r="8" spans="1:13" ht="15">
      <c r="A8" s="628"/>
      <c r="B8" s="373"/>
      <c r="C8" s="374"/>
      <c r="D8" s="374"/>
      <c r="E8" s="375"/>
      <c r="F8" s="371"/>
      <c r="G8" s="376"/>
      <c r="H8" s="376"/>
      <c r="I8" s="372"/>
      <c r="J8" s="629"/>
    </row>
    <row r="9" spans="1:13">
      <c r="A9" s="630">
        <f>Abstract!D347</f>
        <v>3.48</v>
      </c>
      <c r="B9" s="377">
        <v>-3.48</v>
      </c>
      <c r="C9" s="377">
        <f>Abstract!D350</f>
        <v>0</v>
      </c>
      <c r="D9" s="368">
        <f>'[3]5th R.A.Bill'!D153</f>
        <v>80000</v>
      </c>
      <c r="E9" s="370" t="s">
        <v>107</v>
      </c>
      <c r="F9" s="368" t="s">
        <v>23</v>
      </c>
      <c r="G9" s="368">
        <f>'[3]5th R.A.Bill'!D152</f>
        <v>72000</v>
      </c>
      <c r="H9" s="369">
        <f>ROUND(G9*C9,0)</f>
        <v>0</v>
      </c>
      <c r="I9" s="372"/>
      <c r="J9" s="629"/>
    </row>
    <row r="10" spans="1:13" ht="15">
      <c r="A10" s="631"/>
      <c r="B10" s="379"/>
      <c r="C10" s="378"/>
      <c r="D10" s="374"/>
      <c r="E10" s="375"/>
      <c r="F10" s="372"/>
      <c r="G10" s="376"/>
      <c r="H10" s="376"/>
      <c r="I10" s="372"/>
      <c r="J10" s="629"/>
    </row>
    <row r="11" spans="1:13" ht="15">
      <c r="A11" s="632">
        <v>420.54</v>
      </c>
      <c r="B11" s="379">
        <v>0</v>
      </c>
      <c r="C11" s="374">
        <f>Abstract!D368</f>
        <v>420.54</v>
      </c>
      <c r="D11" s="374">
        <f>Abstract!D373</f>
        <v>2582.4</v>
      </c>
      <c r="E11" s="375" t="s">
        <v>466</v>
      </c>
      <c r="F11" s="372" t="s">
        <v>85</v>
      </c>
      <c r="G11" s="376">
        <f>Abstract!D372</f>
        <v>2324.16</v>
      </c>
      <c r="H11" s="369">
        <f>ROUND(G11*C11,0)</f>
        <v>977402</v>
      </c>
      <c r="I11" s="372"/>
      <c r="J11" s="629"/>
    </row>
    <row r="12" spans="1:13" ht="15" customHeight="1">
      <c r="A12" s="631"/>
      <c r="B12" s="379"/>
      <c r="C12" s="378"/>
      <c r="D12" s="380"/>
      <c r="E12" s="381"/>
      <c r="F12" s="372"/>
      <c r="G12" s="376"/>
      <c r="H12" s="376"/>
      <c r="I12" s="372"/>
      <c r="J12" s="629"/>
    </row>
    <row r="13" spans="1:13" ht="15">
      <c r="A13" s="633"/>
      <c r="B13" s="379"/>
      <c r="C13" s="378"/>
      <c r="D13" s="372"/>
      <c r="E13" s="381"/>
      <c r="F13" s="372"/>
      <c r="G13" s="382"/>
      <c r="H13" s="380"/>
      <c r="I13" s="372"/>
      <c r="J13" s="629"/>
    </row>
    <row r="14" spans="1:13" ht="15">
      <c r="A14" s="631"/>
      <c r="B14" s="379"/>
      <c r="C14" s="378"/>
      <c r="D14" s="372"/>
      <c r="E14" s="381"/>
      <c r="F14" s="372"/>
      <c r="G14" s="382"/>
      <c r="H14" s="380"/>
      <c r="I14" s="372"/>
      <c r="J14" s="629"/>
    </row>
    <row r="15" spans="1:13">
      <c r="A15" s="634" t="s">
        <v>456</v>
      </c>
      <c r="B15" s="530"/>
      <c r="C15" s="530"/>
      <c r="D15" s="372"/>
      <c r="E15" s="372"/>
      <c r="F15" s="372"/>
      <c r="G15" s="372"/>
      <c r="H15" s="383">
        <f>SUM(H7:H14)</f>
        <v>2153679</v>
      </c>
      <c r="I15" s="372"/>
      <c r="J15" s="629"/>
    </row>
    <row r="16" spans="1:13">
      <c r="A16" s="1209" t="s">
        <v>457</v>
      </c>
      <c r="B16" s="1210"/>
      <c r="C16" s="1210"/>
      <c r="D16" s="1210"/>
      <c r="E16" s="1210"/>
      <c r="F16" s="372"/>
      <c r="G16" s="372"/>
      <c r="H16" s="369">
        <f>Abstract!G374</f>
        <v>-2305302</v>
      </c>
      <c r="I16" s="372"/>
      <c r="J16" s="635"/>
    </row>
    <row r="17" spans="1:10" ht="15" thickBot="1">
      <c r="A17" s="636" t="s">
        <v>458</v>
      </c>
      <c r="B17" s="637"/>
      <c r="C17" s="638"/>
      <c r="D17" s="638"/>
      <c r="E17" s="638"/>
      <c r="F17" s="638"/>
      <c r="G17" s="638"/>
      <c r="H17" s="639">
        <f>ROUND(SUM(H15:H16),0)</f>
        <v>-151623</v>
      </c>
      <c r="I17" s="1211"/>
      <c r="J17" s="1212"/>
    </row>
    <row r="18" spans="1:10" ht="17.25" customHeight="1">
      <c r="A18" s="1213" t="s">
        <v>459</v>
      </c>
      <c r="B18" s="1204"/>
      <c r="C18" s="1204"/>
      <c r="D18" s="1204"/>
      <c r="E18" s="1204"/>
      <c r="F18" s="1204"/>
      <c r="G18" s="1204"/>
      <c r="H18" s="1204"/>
      <c r="I18" s="1204"/>
      <c r="J18" s="1204"/>
    </row>
    <row r="19" spans="1:10" ht="12.75" customHeight="1">
      <c r="A19" s="1214" t="s">
        <v>460</v>
      </c>
      <c r="B19" s="1214"/>
      <c r="C19" s="1214"/>
      <c r="D19" s="1214"/>
      <c r="E19" s="1214"/>
      <c r="F19" s="1214"/>
      <c r="G19" s="1214"/>
      <c r="H19" s="1214"/>
      <c r="I19" s="1214"/>
      <c r="J19" s="1214"/>
    </row>
    <row r="20" spans="1:10" ht="24.75" customHeight="1">
      <c r="A20" s="1204" t="s">
        <v>461</v>
      </c>
      <c r="B20" s="1204"/>
      <c r="C20" s="1204"/>
      <c r="D20" s="1204"/>
      <c r="E20" s="1204"/>
      <c r="F20" s="1204"/>
      <c r="G20" s="1204"/>
      <c r="H20" s="1204"/>
      <c r="I20" s="1204"/>
      <c r="J20" s="1204"/>
    </row>
    <row r="23" spans="1:10" ht="15.75">
      <c r="A23" s="384" t="s">
        <v>462</v>
      </c>
      <c r="B23" s="385"/>
      <c r="C23" s="385"/>
      <c r="D23" s="385"/>
      <c r="E23" s="385"/>
      <c r="F23" s="386" t="s">
        <v>463</v>
      </c>
    </row>
    <row r="25" spans="1:10">
      <c r="A25" s="1205" t="s">
        <v>464</v>
      </c>
      <c r="B25" s="1205"/>
      <c r="C25" s="1205"/>
      <c r="D25" s="1205"/>
      <c r="E25" s="1205"/>
      <c r="F25" s="1205"/>
      <c r="G25" s="1205"/>
      <c r="H25" s="1205"/>
      <c r="I25" s="1205"/>
      <c r="J25" s="1205"/>
    </row>
    <row r="26" spans="1:10">
      <c r="A26" s="1205" t="s">
        <v>465</v>
      </c>
      <c r="B26" s="1205"/>
      <c r="C26" s="1205"/>
      <c r="D26" s="1205"/>
      <c r="E26" s="1205"/>
      <c r="F26" s="1205"/>
      <c r="G26" s="1205"/>
      <c r="H26" s="1205"/>
      <c r="I26" s="1205"/>
      <c r="J26" s="1205"/>
    </row>
  </sheetData>
  <mergeCells count="15">
    <mergeCell ref="A20:J20"/>
    <mergeCell ref="A25:J25"/>
    <mergeCell ref="A26:J26"/>
    <mergeCell ref="A5:J5"/>
    <mergeCell ref="L6:M6"/>
    <mergeCell ref="A16:E16"/>
    <mergeCell ref="I17:J17"/>
    <mergeCell ref="A18:J18"/>
    <mergeCell ref="A19:J19"/>
    <mergeCell ref="A1:J1"/>
    <mergeCell ref="A2:J2"/>
    <mergeCell ref="D3:E3"/>
    <mergeCell ref="D4:E4"/>
    <mergeCell ref="F4:G4"/>
    <mergeCell ref="H4:I4"/>
  </mergeCells>
  <pageMargins left="0.75" right="0.25" top="0.5" bottom="0.25" header="0.5" footer="0.5"/>
  <pageSetup orientation="landscape"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I5" sqref="I5"/>
    </sheetView>
  </sheetViews>
  <sheetFormatPr defaultRowHeight="15"/>
  <cols>
    <col min="1" max="1" width="6.85546875" style="335" customWidth="1"/>
    <col min="2" max="2" width="30.5703125" style="335" customWidth="1"/>
    <col min="3" max="3" width="12.28515625" style="335" customWidth="1"/>
    <col min="4" max="5" width="11.28515625" style="335" customWidth="1"/>
    <col min="6" max="6" width="17.28515625" style="335" customWidth="1"/>
    <col min="7" max="256" width="9.140625" style="335"/>
    <col min="257" max="257" width="6.85546875" style="335" customWidth="1"/>
    <col min="258" max="258" width="34.5703125" style="335" customWidth="1"/>
    <col min="259" max="259" width="13.28515625" style="335" customWidth="1"/>
    <col min="260" max="260" width="11.28515625" style="335" customWidth="1"/>
    <col min="261" max="261" width="11" style="335" customWidth="1"/>
    <col min="262" max="262" width="17.28515625" style="335" customWidth="1"/>
    <col min="263" max="512" width="9.140625" style="335"/>
    <col min="513" max="513" width="6.85546875" style="335" customWidth="1"/>
    <col min="514" max="514" width="34.5703125" style="335" customWidth="1"/>
    <col min="515" max="515" width="13.28515625" style="335" customWidth="1"/>
    <col min="516" max="516" width="11.28515625" style="335" customWidth="1"/>
    <col min="517" max="517" width="11" style="335" customWidth="1"/>
    <col min="518" max="518" width="17.28515625" style="335" customWidth="1"/>
    <col min="519" max="768" width="9.140625" style="335"/>
    <col min="769" max="769" width="6.85546875" style="335" customWidth="1"/>
    <col min="770" max="770" width="34.5703125" style="335" customWidth="1"/>
    <col min="771" max="771" width="13.28515625" style="335" customWidth="1"/>
    <col min="772" max="772" width="11.28515625" style="335" customWidth="1"/>
    <col min="773" max="773" width="11" style="335" customWidth="1"/>
    <col min="774" max="774" width="17.28515625" style="335" customWidth="1"/>
    <col min="775" max="1024" width="9.140625" style="335"/>
    <col min="1025" max="1025" width="6.85546875" style="335" customWidth="1"/>
    <col min="1026" max="1026" width="34.5703125" style="335" customWidth="1"/>
    <col min="1027" max="1027" width="13.28515625" style="335" customWidth="1"/>
    <col min="1028" max="1028" width="11.28515625" style="335" customWidth="1"/>
    <col min="1029" max="1029" width="11" style="335" customWidth="1"/>
    <col min="1030" max="1030" width="17.28515625" style="335" customWidth="1"/>
    <col min="1031" max="1280" width="9.140625" style="335"/>
    <col min="1281" max="1281" width="6.85546875" style="335" customWidth="1"/>
    <col min="1282" max="1282" width="34.5703125" style="335" customWidth="1"/>
    <col min="1283" max="1283" width="13.28515625" style="335" customWidth="1"/>
    <col min="1284" max="1284" width="11.28515625" style="335" customWidth="1"/>
    <col min="1285" max="1285" width="11" style="335" customWidth="1"/>
    <col min="1286" max="1286" width="17.28515625" style="335" customWidth="1"/>
    <col min="1287" max="1536" width="9.140625" style="335"/>
    <col min="1537" max="1537" width="6.85546875" style="335" customWidth="1"/>
    <col min="1538" max="1538" width="34.5703125" style="335" customWidth="1"/>
    <col min="1539" max="1539" width="13.28515625" style="335" customWidth="1"/>
    <col min="1540" max="1540" width="11.28515625" style="335" customWidth="1"/>
    <col min="1541" max="1541" width="11" style="335" customWidth="1"/>
    <col min="1542" max="1542" width="17.28515625" style="335" customWidth="1"/>
    <col min="1543" max="1792" width="9.140625" style="335"/>
    <col min="1793" max="1793" width="6.85546875" style="335" customWidth="1"/>
    <col min="1794" max="1794" width="34.5703125" style="335" customWidth="1"/>
    <col min="1795" max="1795" width="13.28515625" style="335" customWidth="1"/>
    <col min="1796" max="1796" width="11.28515625" style="335" customWidth="1"/>
    <col min="1797" max="1797" width="11" style="335" customWidth="1"/>
    <col min="1798" max="1798" width="17.28515625" style="335" customWidth="1"/>
    <col min="1799" max="2048" width="9.140625" style="335"/>
    <col min="2049" max="2049" width="6.85546875" style="335" customWidth="1"/>
    <col min="2050" max="2050" width="34.5703125" style="335" customWidth="1"/>
    <col min="2051" max="2051" width="13.28515625" style="335" customWidth="1"/>
    <col min="2052" max="2052" width="11.28515625" style="335" customWidth="1"/>
    <col min="2053" max="2053" width="11" style="335" customWidth="1"/>
    <col min="2054" max="2054" width="17.28515625" style="335" customWidth="1"/>
    <col min="2055" max="2304" width="9.140625" style="335"/>
    <col min="2305" max="2305" width="6.85546875" style="335" customWidth="1"/>
    <col min="2306" max="2306" width="34.5703125" style="335" customWidth="1"/>
    <col min="2307" max="2307" width="13.28515625" style="335" customWidth="1"/>
    <col min="2308" max="2308" width="11.28515625" style="335" customWidth="1"/>
    <col min="2309" max="2309" width="11" style="335" customWidth="1"/>
    <col min="2310" max="2310" width="17.28515625" style="335" customWidth="1"/>
    <col min="2311" max="2560" width="9.140625" style="335"/>
    <col min="2561" max="2561" width="6.85546875" style="335" customWidth="1"/>
    <col min="2562" max="2562" width="34.5703125" style="335" customWidth="1"/>
    <col min="2563" max="2563" width="13.28515625" style="335" customWidth="1"/>
    <col min="2564" max="2564" width="11.28515625" style="335" customWidth="1"/>
    <col min="2565" max="2565" width="11" style="335" customWidth="1"/>
    <col min="2566" max="2566" width="17.28515625" style="335" customWidth="1"/>
    <col min="2567" max="2816" width="9.140625" style="335"/>
    <col min="2817" max="2817" width="6.85546875" style="335" customWidth="1"/>
    <col min="2818" max="2818" width="34.5703125" style="335" customWidth="1"/>
    <col min="2819" max="2819" width="13.28515625" style="335" customWidth="1"/>
    <col min="2820" max="2820" width="11.28515625" style="335" customWidth="1"/>
    <col min="2821" max="2821" width="11" style="335" customWidth="1"/>
    <col min="2822" max="2822" width="17.28515625" style="335" customWidth="1"/>
    <col min="2823" max="3072" width="9.140625" style="335"/>
    <col min="3073" max="3073" width="6.85546875" style="335" customWidth="1"/>
    <col min="3074" max="3074" width="34.5703125" style="335" customWidth="1"/>
    <col min="3075" max="3075" width="13.28515625" style="335" customWidth="1"/>
    <col min="3076" max="3076" width="11.28515625" style="335" customWidth="1"/>
    <col min="3077" max="3077" width="11" style="335" customWidth="1"/>
    <col min="3078" max="3078" width="17.28515625" style="335" customWidth="1"/>
    <col min="3079" max="3328" width="9.140625" style="335"/>
    <col min="3329" max="3329" width="6.85546875" style="335" customWidth="1"/>
    <col min="3330" max="3330" width="34.5703125" style="335" customWidth="1"/>
    <col min="3331" max="3331" width="13.28515625" style="335" customWidth="1"/>
    <col min="3332" max="3332" width="11.28515625" style="335" customWidth="1"/>
    <col min="3333" max="3333" width="11" style="335" customWidth="1"/>
    <col min="3334" max="3334" width="17.28515625" style="335" customWidth="1"/>
    <col min="3335" max="3584" width="9.140625" style="335"/>
    <col min="3585" max="3585" width="6.85546875" style="335" customWidth="1"/>
    <col min="3586" max="3586" width="34.5703125" style="335" customWidth="1"/>
    <col min="3587" max="3587" width="13.28515625" style="335" customWidth="1"/>
    <col min="3588" max="3588" width="11.28515625" style="335" customWidth="1"/>
    <col min="3589" max="3589" width="11" style="335" customWidth="1"/>
    <col min="3590" max="3590" width="17.28515625" style="335" customWidth="1"/>
    <col min="3591" max="3840" width="9.140625" style="335"/>
    <col min="3841" max="3841" width="6.85546875" style="335" customWidth="1"/>
    <col min="3842" max="3842" width="34.5703125" style="335" customWidth="1"/>
    <col min="3843" max="3843" width="13.28515625" style="335" customWidth="1"/>
    <col min="3844" max="3844" width="11.28515625" style="335" customWidth="1"/>
    <col min="3845" max="3845" width="11" style="335" customWidth="1"/>
    <col min="3846" max="3846" width="17.28515625" style="335" customWidth="1"/>
    <col min="3847" max="4096" width="9.140625" style="335"/>
    <col min="4097" max="4097" width="6.85546875" style="335" customWidth="1"/>
    <col min="4098" max="4098" width="34.5703125" style="335" customWidth="1"/>
    <col min="4099" max="4099" width="13.28515625" style="335" customWidth="1"/>
    <col min="4100" max="4100" width="11.28515625" style="335" customWidth="1"/>
    <col min="4101" max="4101" width="11" style="335" customWidth="1"/>
    <col min="4102" max="4102" width="17.28515625" style="335" customWidth="1"/>
    <col min="4103" max="4352" width="9.140625" style="335"/>
    <col min="4353" max="4353" width="6.85546875" style="335" customWidth="1"/>
    <col min="4354" max="4354" width="34.5703125" style="335" customWidth="1"/>
    <col min="4355" max="4355" width="13.28515625" style="335" customWidth="1"/>
    <col min="4356" max="4356" width="11.28515625" style="335" customWidth="1"/>
    <col min="4357" max="4357" width="11" style="335" customWidth="1"/>
    <col min="4358" max="4358" width="17.28515625" style="335" customWidth="1"/>
    <col min="4359" max="4608" width="9.140625" style="335"/>
    <col min="4609" max="4609" width="6.85546875" style="335" customWidth="1"/>
    <col min="4610" max="4610" width="34.5703125" style="335" customWidth="1"/>
    <col min="4611" max="4611" width="13.28515625" style="335" customWidth="1"/>
    <col min="4612" max="4612" width="11.28515625" style="335" customWidth="1"/>
    <col min="4613" max="4613" width="11" style="335" customWidth="1"/>
    <col min="4614" max="4614" width="17.28515625" style="335" customWidth="1"/>
    <col min="4615" max="4864" width="9.140625" style="335"/>
    <col min="4865" max="4865" width="6.85546875" style="335" customWidth="1"/>
    <col min="4866" max="4866" width="34.5703125" style="335" customWidth="1"/>
    <col min="4867" max="4867" width="13.28515625" style="335" customWidth="1"/>
    <col min="4868" max="4868" width="11.28515625" style="335" customWidth="1"/>
    <col min="4869" max="4869" width="11" style="335" customWidth="1"/>
    <col min="4870" max="4870" width="17.28515625" style="335" customWidth="1"/>
    <col min="4871" max="5120" width="9.140625" style="335"/>
    <col min="5121" max="5121" width="6.85546875" style="335" customWidth="1"/>
    <col min="5122" max="5122" width="34.5703125" style="335" customWidth="1"/>
    <col min="5123" max="5123" width="13.28515625" style="335" customWidth="1"/>
    <col min="5124" max="5124" width="11.28515625" style="335" customWidth="1"/>
    <col min="5125" max="5125" width="11" style="335" customWidth="1"/>
    <col min="5126" max="5126" width="17.28515625" style="335" customWidth="1"/>
    <col min="5127" max="5376" width="9.140625" style="335"/>
    <col min="5377" max="5377" width="6.85546875" style="335" customWidth="1"/>
    <col min="5378" max="5378" width="34.5703125" style="335" customWidth="1"/>
    <col min="5379" max="5379" width="13.28515625" style="335" customWidth="1"/>
    <col min="5380" max="5380" width="11.28515625" style="335" customWidth="1"/>
    <col min="5381" max="5381" width="11" style="335" customWidth="1"/>
    <col min="5382" max="5382" width="17.28515625" style="335" customWidth="1"/>
    <col min="5383" max="5632" width="9.140625" style="335"/>
    <col min="5633" max="5633" width="6.85546875" style="335" customWidth="1"/>
    <col min="5634" max="5634" width="34.5703125" style="335" customWidth="1"/>
    <col min="5635" max="5635" width="13.28515625" style="335" customWidth="1"/>
    <col min="5636" max="5636" width="11.28515625" style="335" customWidth="1"/>
    <col min="5637" max="5637" width="11" style="335" customWidth="1"/>
    <col min="5638" max="5638" width="17.28515625" style="335" customWidth="1"/>
    <col min="5639" max="5888" width="9.140625" style="335"/>
    <col min="5889" max="5889" width="6.85546875" style="335" customWidth="1"/>
    <col min="5890" max="5890" width="34.5703125" style="335" customWidth="1"/>
    <col min="5891" max="5891" width="13.28515625" style="335" customWidth="1"/>
    <col min="5892" max="5892" width="11.28515625" style="335" customWidth="1"/>
    <col min="5893" max="5893" width="11" style="335" customWidth="1"/>
    <col min="5894" max="5894" width="17.28515625" style="335" customWidth="1"/>
    <col min="5895" max="6144" width="9.140625" style="335"/>
    <col min="6145" max="6145" width="6.85546875" style="335" customWidth="1"/>
    <col min="6146" max="6146" width="34.5703125" style="335" customWidth="1"/>
    <col min="6147" max="6147" width="13.28515625" style="335" customWidth="1"/>
    <col min="6148" max="6148" width="11.28515625" style="335" customWidth="1"/>
    <col min="6149" max="6149" width="11" style="335" customWidth="1"/>
    <col min="6150" max="6150" width="17.28515625" style="335" customWidth="1"/>
    <col min="6151" max="6400" width="9.140625" style="335"/>
    <col min="6401" max="6401" width="6.85546875" style="335" customWidth="1"/>
    <col min="6402" max="6402" width="34.5703125" style="335" customWidth="1"/>
    <col min="6403" max="6403" width="13.28515625" style="335" customWidth="1"/>
    <col min="6404" max="6404" width="11.28515625" style="335" customWidth="1"/>
    <col min="6405" max="6405" width="11" style="335" customWidth="1"/>
    <col min="6406" max="6406" width="17.28515625" style="335" customWidth="1"/>
    <col min="6407" max="6656" width="9.140625" style="335"/>
    <col min="6657" max="6657" width="6.85546875" style="335" customWidth="1"/>
    <col min="6658" max="6658" width="34.5703125" style="335" customWidth="1"/>
    <col min="6659" max="6659" width="13.28515625" style="335" customWidth="1"/>
    <col min="6660" max="6660" width="11.28515625" style="335" customWidth="1"/>
    <col min="6661" max="6661" width="11" style="335" customWidth="1"/>
    <col min="6662" max="6662" width="17.28515625" style="335" customWidth="1"/>
    <col min="6663" max="6912" width="9.140625" style="335"/>
    <col min="6913" max="6913" width="6.85546875" style="335" customWidth="1"/>
    <col min="6914" max="6914" width="34.5703125" style="335" customWidth="1"/>
    <col min="6915" max="6915" width="13.28515625" style="335" customWidth="1"/>
    <col min="6916" max="6916" width="11.28515625" style="335" customWidth="1"/>
    <col min="6917" max="6917" width="11" style="335" customWidth="1"/>
    <col min="6918" max="6918" width="17.28515625" style="335" customWidth="1"/>
    <col min="6919" max="7168" width="9.140625" style="335"/>
    <col min="7169" max="7169" width="6.85546875" style="335" customWidth="1"/>
    <col min="7170" max="7170" width="34.5703125" style="335" customWidth="1"/>
    <col min="7171" max="7171" width="13.28515625" style="335" customWidth="1"/>
    <col min="7172" max="7172" width="11.28515625" style="335" customWidth="1"/>
    <col min="7173" max="7173" width="11" style="335" customWidth="1"/>
    <col min="7174" max="7174" width="17.28515625" style="335" customWidth="1"/>
    <col min="7175" max="7424" width="9.140625" style="335"/>
    <col min="7425" max="7425" width="6.85546875" style="335" customWidth="1"/>
    <col min="7426" max="7426" width="34.5703125" style="335" customWidth="1"/>
    <col min="7427" max="7427" width="13.28515625" style="335" customWidth="1"/>
    <col min="7428" max="7428" width="11.28515625" style="335" customWidth="1"/>
    <col min="7429" max="7429" width="11" style="335" customWidth="1"/>
    <col min="7430" max="7430" width="17.28515625" style="335" customWidth="1"/>
    <col min="7431" max="7680" width="9.140625" style="335"/>
    <col min="7681" max="7681" width="6.85546875" style="335" customWidth="1"/>
    <col min="7682" max="7682" width="34.5703125" style="335" customWidth="1"/>
    <col min="7683" max="7683" width="13.28515625" style="335" customWidth="1"/>
    <col min="7684" max="7684" width="11.28515625" style="335" customWidth="1"/>
    <col min="7685" max="7685" width="11" style="335" customWidth="1"/>
    <col min="7686" max="7686" width="17.28515625" style="335" customWidth="1"/>
    <col min="7687" max="7936" width="9.140625" style="335"/>
    <col min="7937" max="7937" width="6.85546875" style="335" customWidth="1"/>
    <col min="7938" max="7938" width="34.5703125" style="335" customWidth="1"/>
    <col min="7939" max="7939" width="13.28515625" style="335" customWidth="1"/>
    <col min="7940" max="7940" width="11.28515625" style="335" customWidth="1"/>
    <col min="7941" max="7941" width="11" style="335" customWidth="1"/>
    <col min="7942" max="7942" width="17.28515625" style="335" customWidth="1"/>
    <col min="7943" max="8192" width="9.140625" style="335"/>
    <col min="8193" max="8193" width="6.85546875" style="335" customWidth="1"/>
    <col min="8194" max="8194" width="34.5703125" style="335" customWidth="1"/>
    <col min="8195" max="8195" width="13.28515625" style="335" customWidth="1"/>
    <col min="8196" max="8196" width="11.28515625" style="335" customWidth="1"/>
    <col min="8197" max="8197" width="11" style="335" customWidth="1"/>
    <col min="8198" max="8198" width="17.28515625" style="335" customWidth="1"/>
    <col min="8199" max="8448" width="9.140625" style="335"/>
    <col min="8449" max="8449" width="6.85546875" style="335" customWidth="1"/>
    <col min="8450" max="8450" width="34.5703125" style="335" customWidth="1"/>
    <col min="8451" max="8451" width="13.28515625" style="335" customWidth="1"/>
    <col min="8452" max="8452" width="11.28515625" style="335" customWidth="1"/>
    <col min="8453" max="8453" width="11" style="335" customWidth="1"/>
    <col min="8454" max="8454" width="17.28515625" style="335" customWidth="1"/>
    <col min="8455" max="8704" width="9.140625" style="335"/>
    <col min="8705" max="8705" width="6.85546875" style="335" customWidth="1"/>
    <col min="8706" max="8706" width="34.5703125" style="335" customWidth="1"/>
    <col min="8707" max="8707" width="13.28515625" style="335" customWidth="1"/>
    <col min="8708" max="8708" width="11.28515625" style="335" customWidth="1"/>
    <col min="8709" max="8709" width="11" style="335" customWidth="1"/>
    <col min="8710" max="8710" width="17.28515625" style="335" customWidth="1"/>
    <col min="8711" max="8960" width="9.140625" style="335"/>
    <col min="8961" max="8961" width="6.85546875" style="335" customWidth="1"/>
    <col min="8962" max="8962" width="34.5703125" style="335" customWidth="1"/>
    <col min="8963" max="8963" width="13.28515625" style="335" customWidth="1"/>
    <col min="8964" max="8964" width="11.28515625" style="335" customWidth="1"/>
    <col min="8965" max="8965" width="11" style="335" customWidth="1"/>
    <col min="8966" max="8966" width="17.28515625" style="335" customWidth="1"/>
    <col min="8967" max="9216" width="9.140625" style="335"/>
    <col min="9217" max="9217" width="6.85546875" style="335" customWidth="1"/>
    <col min="9218" max="9218" width="34.5703125" style="335" customWidth="1"/>
    <col min="9219" max="9219" width="13.28515625" style="335" customWidth="1"/>
    <col min="9220" max="9220" width="11.28515625" style="335" customWidth="1"/>
    <col min="9221" max="9221" width="11" style="335" customWidth="1"/>
    <col min="9222" max="9222" width="17.28515625" style="335" customWidth="1"/>
    <col min="9223" max="9472" width="9.140625" style="335"/>
    <col min="9473" max="9473" width="6.85546875" style="335" customWidth="1"/>
    <col min="9474" max="9474" width="34.5703125" style="335" customWidth="1"/>
    <col min="9475" max="9475" width="13.28515625" style="335" customWidth="1"/>
    <col min="9476" max="9476" width="11.28515625" style="335" customWidth="1"/>
    <col min="9477" max="9477" width="11" style="335" customWidth="1"/>
    <col min="9478" max="9478" width="17.28515625" style="335" customWidth="1"/>
    <col min="9479" max="9728" width="9.140625" style="335"/>
    <col min="9729" max="9729" width="6.85546875" style="335" customWidth="1"/>
    <col min="9730" max="9730" width="34.5703125" style="335" customWidth="1"/>
    <col min="9731" max="9731" width="13.28515625" style="335" customWidth="1"/>
    <col min="9732" max="9732" width="11.28515625" style="335" customWidth="1"/>
    <col min="9733" max="9733" width="11" style="335" customWidth="1"/>
    <col min="9734" max="9734" width="17.28515625" style="335" customWidth="1"/>
    <col min="9735" max="9984" width="9.140625" style="335"/>
    <col min="9985" max="9985" width="6.85546875" style="335" customWidth="1"/>
    <col min="9986" max="9986" width="34.5703125" style="335" customWidth="1"/>
    <col min="9987" max="9987" width="13.28515625" style="335" customWidth="1"/>
    <col min="9988" max="9988" width="11.28515625" style="335" customWidth="1"/>
    <col min="9989" max="9989" width="11" style="335" customWidth="1"/>
    <col min="9990" max="9990" width="17.28515625" style="335" customWidth="1"/>
    <col min="9991" max="10240" width="9.140625" style="335"/>
    <col min="10241" max="10241" width="6.85546875" style="335" customWidth="1"/>
    <col min="10242" max="10242" width="34.5703125" style="335" customWidth="1"/>
    <col min="10243" max="10243" width="13.28515625" style="335" customWidth="1"/>
    <col min="10244" max="10244" width="11.28515625" style="335" customWidth="1"/>
    <col min="10245" max="10245" width="11" style="335" customWidth="1"/>
    <col min="10246" max="10246" width="17.28515625" style="335" customWidth="1"/>
    <col min="10247" max="10496" width="9.140625" style="335"/>
    <col min="10497" max="10497" width="6.85546875" style="335" customWidth="1"/>
    <col min="10498" max="10498" width="34.5703125" style="335" customWidth="1"/>
    <col min="10499" max="10499" width="13.28515625" style="335" customWidth="1"/>
    <col min="10500" max="10500" width="11.28515625" style="335" customWidth="1"/>
    <col min="10501" max="10501" width="11" style="335" customWidth="1"/>
    <col min="10502" max="10502" width="17.28515625" style="335" customWidth="1"/>
    <col min="10503" max="10752" width="9.140625" style="335"/>
    <col min="10753" max="10753" width="6.85546875" style="335" customWidth="1"/>
    <col min="10754" max="10754" width="34.5703125" style="335" customWidth="1"/>
    <col min="10755" max="10755" width="13.28515625" style="335" customWidth="1"/>
    <col min="10756" max="10756" width="11.28515625" style="335" customWidth="1"/>
    <col min="10757" max="10757" width="11" style="335" customWidth="1"/>
    <col min="10758" max="10758" width="17.28515625" style="335" customWidth="1"/>
    <col min="10759" max="11008" width="9.140625" style="335"/>
    <col min="11009" max="11009" width="6.85546875" style="335" customWidth="1"/>
    <col min="11010" max="11010" width="34.5703125" style="335" customWidth="1"/>
    <col min="11011" max="11011" width="13.28515625" style="335" customWidth="1"/>
    <col min="11012" max="11012" width="11.28515625" style="335" customWidth="1"/>
    <col min="11013" max="11013" width="11" style="335" customWidth="1"/>
    <col min="11014" max="11014" width="17.28515625" style="335" customWidth="1"/>
    <col min="11015" max="11264" width="9.140625" style="335"/>
    <col min="11265" max="11265" width="6.85546875" style="335" customWidth="1"/>
    <col min="11266" max="11266" width="34.5703125" style="335" customWidth="1"/>
    <col min="11267" max="11267" width="13.28515625" style="335" customWidth="1"/>
    <col min="11268" max="11268" width="11.28515625" style="335" customWidth="1"/>
    <col min="11269" max="11269" width="11" style="335" customWidth="1"/>
    <col min="11270" max="11270" width="17.28515625" style="335" customWidth="1"/>
    <col min="11271" max="11520" width="9.140625" style="335"/>
    <col min="11521" max="11521" width="6.85546875" style="335" customWidth="1"/>
    <col min="11522" max="11522" width="34.5703125" style="335" customWidth="1"/>
    <col min="11523" max="11523" width="13.28515625" style="335" customWidth="1"/>
    <col min="11524" max="11524" width="11.28515625" style="335" customWidth="1"/>
    <col min="11525" max="11525" width="11" style="335" customWidth="1"/>
    <col min="11526" max="11526" width="17.28515625" style="335" customWidth="1"/>
    <col min="11527" max="11776" width="9.140625" style="335"/>
    <col min="11777" max="11777" width="6.85546875" style="335" customWidth="1"/>
    <col min="11778" max="11778" width="34.5703125" style="335" customWidth="1"/>
    <col min="11779" max="11779" width="13.28515625" style="335" customWidth="1"/>
    <col min="11780" max="11780" width="11.28515625" style="335" customWidth="1"/>
    <col min="11781" max="11781" width="11" style="335" customWidth="1"/>
    <col min="11782" max="11782" width="17.28515625" style="335" customWidth="1"/>
    <col min="11783" max="12032" width="9.140625" style="335"/>
    <col min="12033" max="12033" width="6.85546875" style="335" customWidth="1"/>
    <col min="12034" max="12034" width="34.5703125" style="335" customWidth="1"/>
    <col min="12035" max="12035" width="13.28515625" style="335" customWidth="1"/>
    <col min="12036" max="12036" width="11.28515625" style="335" customWidth="1"/>
    <col min="12037" max="12037" width="11" style="335" customWidth="1"/>
    <col min="12038" max="12038" width="17.28515625" style="335" customWidth="1"/>
    <col min="12039" max="12288" width="9.140625" style="335"/>
    <col min="12289" max="12289" width="6.85546875" style="335" customWidth="1"/>
    <col min="12290" max="12290" width="34.5703125" style="335" customWidth="1"/>
    <col min="12291" max="12291" width="13.28515625" style="335" customWidth="1"/>
    <col min="12292" max="12292" width="11.28515625" style="335" customWidth="1"/>
    <col min="12293" max="12293" width="11" style="335" customWidth="1"/>
    <col min="12294" max="12294" width="17.28515625" style="335" customWidth="1"/>
    <col min="12295" max="12544" width="9.140625" style="335"/>
    <col min="12545" max="12545" width="6.85546875" style="335" customWidth="1"/>
    <col min="12546" max="12546" width="34.5703125" style="335" customWidth="1"/>
    <col min="12547" max="12547" width="13.28515625" style="335" customWidth="1"/>
    <col min="12548" max="12548" width="11.28515625" style="335" customWidth="1"/>
    <col min="12549" max="12549" width="11" style="335" customWidth="1"/>
    <col min="12550" max="12550" width="17.28515625" style="335" customWidth="1"/>
    <col min="12551" max="12800" width="9.140625" style="335"/>
    <col min="12801" max="12801" width="6.85546875" style="335" customWidth="1"/>
    <col min="12802" max="12802" width="34.5703125" style="335" customWidth="1"/>
    <col min="12803" max="12803" width="13.28515625" style="335" customWidth="1"/>
    <col min="12804" max="12804" width="11.28515625" style="335" customWidth="1"/>
    <col min="12805" max="12805" width="11" style="335" customWidth="1"/>
    <col min="12806" max="12806" width="17.28515625" style="335" customWidth="1"/>
    <col min="12807" max="13056" width="9.140625" style="335"/>
    <col min="13057" max="13057" width="6.85546875" style="335" customWidth="1"/>
    <col min="13058" max="13058" width="34.5703125" style="335" customWidth="1"/>
    <col min="13059" max="13059" width="13.28515625" style="335" customWidth="1"/>
    <col min="13060" max="13060" width="11.28515625" style="335" customWidth="1"/>
    <col min="13061" max="13061" width="11" style="335" customWidth="1"/>
    <col min="13062" max="13062" width="17.28515625" style="335" customWidth="1"/>
    <col min="13063" max="13312" width="9.140625" style="335"/>
    <col min="13313" max="13313" width="6.85546875" style="335" customWidth="1"/>
    <col min="13314" max="13314" width="34.5703125" style="335" customWidth="1"/>
    <col min="13315" max="13315" width="13.28515625" style="335" customWidth="1"/>
    <col min="13316" max="13316" width="11.28515625" style="335" customWidth="1"/>
    <col min="13317" max="13317" width="11" style="335" customWidth="1"/>
    <col min="13318" max="13318" width="17.28515625" style="335" customWidth="1"/>
    <col min="13319" max="13568" width="9.140625" style="335"/>
    <col min="13569" max="13569" width="6.85546875" style="335" customWidth="1"/>
    <col min="13570" max="13570" width="34.5703125" style="335" customWidth="1"/>
    <col min="13571" max="13571" width="13.28515625" style="335" customWidth="1"/>
    <col min="13572" max="13572" width="11.28515625" style="335" customWidth="1"/>
    <col min="13573" max="13573" width="11" style="335" customWidth="1"/>
    <col min="13574" max="13574" width="17.28515625" style="335" customWidth="1"/>
    <col min="13575" max="13824" width="9.140625" style="335"/>
    <col min="13825" max="13825" width="6.85546875" style="335" customWidth="1"/>
    <col min="13826" max="13826" width="34.5703125" style="335" customWidth="1"/>
    <col min="13827" max="13827" width="13.28515625" style="335" customWidth="1"/>
    <col min="13828" max="13828" width="11.28515625" style="335" customWidth="1"/>
    <col min="13829" max="13829" width="11" style="335" customWidth="1"/>
    <col min="13830" max="13830" width="17.28515625" style="335" customWidth="1"/>
    <col min="13831" max="14080" width="9.140625" style="335"/>
    <col min="14081" max="14081" width="6.85546875" style="335" customWidth="1"/>
    <col min="14082" max="14082" width="34.5703125" style="335" customWidth="1"/>
    <col min="14083" max="14083" width="13.28515625" style="335" customWidth="1"/>
    <col min="14084" max="14084" width="11.28515625" style="335" customWidth="1"/>
    <col min="14085" max="14085" width="11" style="335" customWidth="1"/>
    <col min="14086" max="14086" width="17.28515625" style="335" customWidth="1"/>
    <col min="14087" max="14336" width="9.140625" style="335"/>
    <col min="14337" max="14337" width="6.85546875" style="335" customWidth="1"/>
    <col min="14338" max="14338" width="34.5703125" style="335" customWidth="1"/>
    <col min="14339" max="14339" width="13.28515625" style="335" customWidth="1"/>
    <col min="14340" max="14340" width="11.28515625" style="335" customWidth="1"/>
    <col min="14341" max="14341" width="11" style="335" customWidth="1"/>
    <col min="14342" max="14342" width="17.28515625" style="335" customWidth="1"/>
    <col min="14343" max="14592" width="9.140625" style="335"/>
    <col min="14593" max="14593" width="6.85546875" style="335" customWidth="1"/>
    <col min="14594" max="14594" width="34.5703125" style="335" customWidth="1"/>
    <col min="14595" max="14595" width="13.28515625" style="335" customWidth="1"/>
    <col min="14596" max="14596" width="11.28515625" style="335" customWidth="1"/>
    <col min="14597" max="14597" width="11" style="335" customWidth="1"/>
    <col min="14598" max="14598" width="17.28515625" style="335" customWidth="1"/>
    <col min="14599" max="14848" width="9.140625" style="335"/>
    <col min="14849" max="14849" width="6.85546875" style="335" customWidth="1"/>
    <col min="14850" max="14850" width="34.5703125" style="335" customWidth="1"/>
    <col min="14851" max="14851" width="13.28515625" style="335" customWidth="1"/>
    <col min="14852" max="14852" width="11.28515625" style="335" customWidth="1"/>
    <col min="14853" max="14853" width="11" style="335" customWidth="1"/>
    <col min="14854" max="14854" width="17.28515625" style="335" customWidth="1"/>
    <col min="14855" max="15104" width="9.140625" style="335"/>
    <col min="15105" max="15105" width="6.85546875" style="335" customWidth="1"/>
    <col min="15106" max="15106" width="34.5703125" style="335" customWidth="1"/>
    <col min="15107" max="15107" width="13.28515625" style="335" customWidth="1"/>
    <col min="15108" max="15108" width="11.28515625" style="335" customWidth="1"/>
    <col min="15109" max="15109" width="11" style="335" customWidth="1"/>
    <col min="15110" max="15110" width="17.28515625" style="335" customWidth="1"/>
    <col min="15111" max="15360" width="9.140625" style="335"/>
    <col min="15361" max="15361" width="6.85546875" style="335" customWidth="1"/>
    <col min="15362" max="15362" width="34.5703125" style="335" customWidth="1"/>
    <col min="15363" max="15363" width="13.28515625" style="335" customWidth="1"/>
    <col min="15364" max="15364" width="11.28515625" style="335" customWidth="1"/>
    <col min="15365" max="15365" width="11" style="335" customWidth="1"/>
    <col min="15366" max="15366" width="17.28515625" style="335" customWidth="1"/>
    <col min="15367" max="15616" width="9.140625" style="335"/>
    <col min="15617" max="15617" width="6.85546875" style="335" customWidth="1"/>
    <col min="15618" max="15618" width="34.5703125" style="335" customWidth="1"/>
    <col min="15619" max="15619" width="13.28515625" style="335" customWidth="1"/>
    <col min="15620" max="15620" width="11.28515625" style="335" customWidth="1"/>
    <col min="15621" max="15621" width="11" style="335" customWidth="1"/>
    <col min="15622" max="15622" width="17.28515625" style="335" customWidth="1"/>
    <col min="15623" max="15872" width="9.140625" style="335"/>
    <col min="15873" max="15873" width="6.85546875" style="335" customWidth="1"/>
    <col min="15874" max="15874" width="34.5703125" style="335" customWidth="1"/>
    <col min="15875" max="15875" width="13.28515625" style="335" customWidth="1"/>
    <col min="15876" max="15876" width="11.28515625" style="335" customWidth="1"/>
    <col min="15877" max="15877" width="11" style="335" customWidth="1"/>
    <col min="15878" max="15878" width="17.28515625" style="335" customWidth="1"/>
    <col min="15879" max="16128" width="9.140625" style="335"/>
    <col min="16129" max="16129" width="6.85546875" style="335" customWidth="1"/>
    <col min="16130" max="16130" width="34.5703125" style="335" customWidth="1"/>
    <col min="16131" max="16131" width="13.28515625" style="335" customWidth="1"/>
    <col min="16132" max="16132" width="11.28515625" style="335" customWidth="1"/>
    <col min="16133" max="16133" width="11" style="335" customWidth="1"/>
    <col min="16134" max="16134" width="17.28515625" style="335" customWidth="1"/>
    <col min="16135" max="16384" width="9.140625" style="335"/>
  </cols>
  <sheetData>
    <row r="1" spans="1:8" ht="15.75">
      <c r="A1" s="1215" t="s">
        <v>416</v>
      </c>
      <c r="B1" s="1215"/>
      <c r="C1" s="1215"/>
      <c r="D1" s="1215"/>
      <c r="E1" s="1215"/>
      <c r="F1" s="335" t="s">
        <v>417</v>
      </c>
    </row>
    <row r="2" spans="1:8" s="315" customFormat="1" ht="27" customHeight="1">
      <c r="A2" s="336"/>
      <c r="B2" s="1216" t="s">
        <v>742</v>
      </c>
      <c r="C2" s="1216"/>
      <c r="D2" s="1216"/>
      <c r="E2" s="1216"/>
      <c r="F2" s="1216"/>
      <c r="G2" s="337"/>
      <c r="H2" s="337"/>
    </row>
    <row r="3" spans="1:8" s="315" customFormat="1" ht="18" customHeight="1">
      <c r="A3" s="336"/>
      <c r="B3" s="248" t="s">
        <v>743</v>
      </c>
      <c r="C3" s="316"/>
      <c r="D3" s="316"/>
      <c r="E3" s="316"/>
      <c r="F3" s="363"/>
      <c r="G3" s="336"/>
    </row>
    <row r="4" spans="1:8" s="315" customFormat="1" ht="18" customHeight="1">
      <c r="A4" s="336"/>
      <c r="B4" s="364" t="s">
        <v>744</v>
      </c>
      <c r="C4" s="338"/>
      <c r="D4" s="364" t="s">
        <v>745</v>
      </c>
      <c r="E4" s="338"/>
      <c r="F4" s="363"/>
    </row>
    <row r="5" spans="1:8">
      <c r="A5" s="340"/>
      <c r="B5" s="365"/>
      <c r="C5" s="365"/>
      <c r="D5" s="365"/>
      <c r="E5" s="365"/>
      <c r="F5" s="366"/>
    </row>
    <row r="6" spans="1:8" ht="48.75" customHeight="1">
      <c r="A6" s="351" t="s">
        <v>401</v>
      </c>
      <c r="B6" s="351" t="s">
        <v>402</v>
      </c>
      <c r="C6" s="351" t="s">
        <v>418</v>
      </c>
      <c r="D6" s="351" t="s">
        <v>419</v>
      </c>
      <c r="E6" s="351" t="s">
        <v>420</v>
      </c>
      <c r="F6" s="352" t="s">
        <v>421</v>
      </c>
    </row>
    <row r="7" spans="1:8" ht="33.75" customHeight="1">
      <c r="A7" s="343"/>
      <c r="B7" s="339"/>
      <c r="C7" s="344"/>
      <c r="D7" s="344"/>
      <c r="E7" s="344"/>
      <c r="F7" s="345"/>
    </row>
    <row r="8" spans="1:8" ht="33.75" customHeight="1">
      <c r="A8" s="343"/>
      <c r="B8" s="339"/>
      <c r="C8" s="344"/>
      <c r="D8" s="344"/>
      <c r="E8" s="344"/>
      <c r="F8" s="345"/>
    </row>
    <row r="9" spans="1:8" ht="33.75" customHeight="1">
      <c r="A9" s="343"/>
      <c r="B9" s="339"/>
      <c r="C9" s="344"/>
      <c r="D9" s="344"/>
      <c r="E9" s="344"/>
      <c r="F9" s="345"/>
    </row>
    <row r="10" spans="1:8" ht="33.75" customHeight="1">
      <c r="A10" s="343"/>
      <c r="B10" s="339"/>
      <c r="C10" s="344"/>
      <c r="D10" s="344"/>
      <c r="E10" s="344"/>
      <c r="F10" s="345"/>
    </row>
    <row r="11" spans="1:8" ht="33.75" customHeight="1">
      <c r="A11" s="343"/>
      <c r="B11" s="339"/>
      <c r="C11" s="344"/>
      <c r="D11" s="344"/>
      <c r="E11" s="344"/>
      <c r="F11" s="345"/>
    </row>
    <row r="12" spans="1:8" ht="33.75" customHeight="1">
      <c r="A12" s="343"/>
      <c r="B12" s="339"/>
      <c r="C12" s="344"/>
      <c r="D12" s="344"/>
      <c r="E12" s="344"/>
      <c r="F12" s="345"/>
    </row>
    <row r="13" spans="1:8" ht="33.75" customHeight="1">
      <c r="A13" s="343"/>
      <c r="B13" s="339"/>
      <c r="C13" s="344"/>
      <c r="D13" s="344"/>
      <c r="E13" s="344"/>
      <c r="F13" s="345"/>
    </row>
    <row r="14" spans="1:8" ht="33.75" customHeight="1">
      <c r="A14" s="343"/>
      <c r="B14" s="339"/>
      <c r="C14" s="344"/>
      <c r="D14" s="344"/>
      <c r="E14" s="344"/>
      <c r="F14" s="345"/>
    </row>
    <row r="15" spans="1:8" ht="33.75" customHeight="1">
      <c r="A15" s="343"/>
      <c r="B15" s="339"/>
      <c r="C15" s="344"/>
      <c r="D15" s="344"/>
      <c r="E15" s="344"/>
      <c r="F15" s="345"/>
    </row>
    <row r="16" spans="1:8" ht="33.75" customHeight="1">
      <c r="A16" s="343"/>
      <c r="B16" s="339"/>
      <c r="C16" s="344"/>
      <c r="D16" s="344"/>
      <c r="E16" s="344"/>
      <c r="F16" s="345"/>
    </row>
    <row r="17" spans="1:7" ht="26.25" customHeight="1">
      <c r="A17" s="343"/>
      <c r="B17" s="339"/>
      <c r="C17" s="344"/>
      <c r="D17" s="344"/>
      <c r="E17" s="344"/>
      <c r="F17" s="345"/>
    </row>
    <row r="18" spans="1:7" ht="33" customHeight="1">
      <c r="A18" s="343"/>
      <c r="B18" s="339"/>
      <c r="C18" s="344"/>
      <c r="D18" s="344"/>
      <c r="E18" s="344"/>
      <c r="F18" s="345"/>
    </row>
    <row r="19" spans="1:7" ht="20.25" customHeight="1">
      <c r="A19" s="343"/>
      <c r="B19" s="339"/>
      <c r="C19" s="344"/>
      <c r="D19" s="344"/>
      <c r="E19" s="344"/>
      <c r="F19" s="345"/>
    </row>
    <row r="20" spans="1:7" ht="33" customHeight="1">
      <c r="A20" s="343"/>
      <c r="B20" s="339"/>
      <c r="C20" s="344"/>
      <c r="D20" s="344"/>
      <c r="E20" s="344"/>
      <c r="F20" s="345"/>
    </row>
    <row r="21" spans="1:7" ht="33" customHeight="1">
      <c r="A21" s="343"/>
      <c r="B21" s="339"/>
      <c r="C21" s="344"/>
      <c r="D21" s="344"/>
      <c r="E21" s="344"/>
      <c r="F21" s="345"/>
    </row>
    <row r="22" spans="1:7" ht="20.25" customHeight="1">
      <c r="A22" s="343"/>
      <c r="B22" s="339"/>
      <c r="C22" s="344"/>
      <c r="D22" s="344"/>
      <c r="E22" s="344"/>
      <c r="F22" s="345"/>
    </row>
    <row r="23" spans="1:7" ht="50.25" customHeight="1">
      <c r="A23" s="343"/>
      <c r="B23" s="339"/>
      <c r="C23" s="344"/>
      <c r="D23" s="344"/>
      <c r="E23" s="344"/>
      <c r="F23" s="345"/>
    </row>
    <row r="24" spans="1:7" ht="53.25" customHeight="1">
      <c r="A24" s="343"/>
      <c r="B24" s="339"/>
      <c r="C24" s="344"/>
      <c r="D24" s="344"/>
      <c r="E24" s="344"/>
      <c r="F24" s="345"/>
    </row>
    <row r="25" spans="1:7" ht="36.75" customHeight="1">
      <c r="A25" s="343"/>
      <c r="B25" s="339"/>
      <c r="C25" s="346"/>
      <c r="D25" s="344"/>
      <c r="E25" s="346"/>
      <c r="F25" s="345"/>
    </row>
    <row r="26" spans="1:7" ht="31.5" customHeight="1">
      <c r="A26" s="343"/>
      <c r="B26" s="339"/>
      <c r="C26" s="346"/>
      <c r="D26" s="344"/>
      <c r="E26" s="346"/>
      <c r="F26" s="345"/>
    </row>
    <row r="27" spans="1:7" ht="69" customHeight="1">
      <c r="A27" s="343"/>
      <c r="B27" s="339"/>
      <c r="C27" s="344"/>
      <c r="D27" s="344"/>
      <c r="E27" s="344"/>
      <c r="F27" s="345"/>
    </row>
    <row r="28" spans="1:7" ht="19.5" customHeight="1">
      <c r="A28" s="347"/>
      <c r="B28" s="348"/>
      <c r="C28" s="349"/>
      <c r="D28" s="349"/>
      <c r="E28" s="349"/>
      <c r="F28" s="350"/>
    </row>
    <row r="29" spans="1:7" ht="19.5" customHeight="1">
      <c r="A29" s="347"/>
      <c r="B29" s="348"/>
      <c r="C29" s="349"/>
      <c r="D29" s="349"/>
      <c r="E29" s="349"/>
      <c r="F29" s="350"/>
    </row>
    <row r="30" spans="1:7" ht="15.75" customHeight="1">
      <c r="A30" s="347"/>
      <c r="B30" s="348"/>
      <c r="C30" s="349"/>
      <c r="D30" s="349"/>
      <c r="E30" s="349"/>
      <c r="F30" s="350"/>
    </row>
    <row r="31" spans="1:7" s="18" customFormat="1">
      <c r="A31" s="341" t="s">
        <v>122</v>
      </c>
      <c r="B31" s="341"/>
      <c r="C31" s="341" t="s">
        <v>123</v>
      </c>
      <c r="D31" s="341"/>
      <c r="E31" s="341" t="s">
        <v>124</v>
      </c>
      <c r="F31" s="335"/>
      <c r="G31" s="341"/>
    </row>
  </sheetData>
  <mergeCells count="2">
    <mergeCell ref="A1:E1"/>
    <mergeCell ref="B2:F2"/>
  </mergeCells>
  <pageMargins left="0.39370078740157483" right="0.39370078740157483" top="0.39370078740157483" bottom="0.3937007874015748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V60"/>
  <sheetViews>
    <sheetView view="pageBreakPreview" topLeftCell="A43" zoomScaleSheetLayoutView="100" workbookViewId="0">
      <selection activeCell="A50" sqref="A50:K50"/>
    </sheetView>
  </sheetViews>
  <sheetFormatPr defaultRowHeight="15"/>
  <cols>
    <col min="1" max="1" width="4.140625" style="188" customWidth="1"/>
    <col min="2" max="2" width="8.42578125" style="188" customWidth="1"/>
    <col min="3" max="3" width="18" style="188" customWidth="1"/>
    <col min="4" max="4" width="4.42578125" style="188" customWidth="1"/>
    <col min="5" max="5" width="8.28515625" style="188" customWidth="1"/>
    <col min="6" max="6" width="8.42578125" style="188" customWidth="1"/>
    <col min="7" max="7" width="8.140625" style="188" customWidth="1"/>
    <col min="8" max="8" width="8.28515625" style="188" customWidth="1"/>
    <col min="9" max="9" width="8.42578125" style="188" customWidth="1"/>
    <col min="10" max="10" width="8.7109375" style="188" customWidth="1"/>
    <col min="11" max="11" width="4.7109375" style="188" customWidth="1"/>
    <col min="12" max="256" width="9.140625" style="188"/>
    <col min="257" max="257" width="4.140625" style="188" customWidth="1"/>
    <col min="258" max="258" width="8.42578125" style="188" customWidth="1"/>
    <col min="259" max="259" width="18" style="188" customWidth="1"/>
    <col min="260" max="260" width="4.42578125" style="188" customWidth="1"/>
    <col min="261" max="261" width="8.28515625" style="188" customWidth="1"/>
    <col min="262" max="262" width="8.42578125" style="188" customWidth="1"/>
    <col min="263" max="263" width="8.140625" style="188" customWidth="1"/>
    <col min="264" max="264" width="8.28515625" style="188" customWidth="1"/>
    <col min="265" max="265" width="8.42578125" style="188" customWidth="1"/>
    <col min="266" max="266" width="8.7109375" style="188" customWidth="1"/>
    <col min="267" max="267" width="4.7109375" style="188" customWidth="1"/>
    <col min="268" max="512" width="9.140625" style="188"/>
    <col min="513" max="513" width="4.140625" style="188" customWidth="1"/>
    <col min="514" max="514" width="8.42578125" style="188" customWidth="1"/>
    <col min="515" max="515" width="18" style="188" customWidth="1"/>
    <col min="516" max="516" width="4.42578125" style="188" customWidth="1"/>
    <col min="517" max="517" width="8.28515625" style="188" customWidth="1"/>
    <col min="518" max="518" width="8.42578125" style="188" customWidth="1"/>
    <col min="519" max="519" width="8.140625" style="188" customWidth="1"/>
    <col min="520" max="520" width="8.28515625" style="188" customWidth="1"/>
    <col min="521" max="521" width="8.42578125" style="188" customWidth="1"/>
    <col min="522" max="522" width="8.7109375" style="188" customWidth="1"/>
    <col min="523" max="523" width="4.7109375" style="188" customWidth="1"/>
    <col min="524" max="768" width="9.140625" style="188"/>
    <col min="769" max="769" width="4.140625" style="188" customWidth="1"/>
    <col min="770" max="770" width="8.42578125" style="188" customWidth="1"/>
    <col min="771" max="771" width="18" style="188" customWidth="1"/>
    <col min="772" max="772" width="4.42578125" style="188" customWidth="1"/>
    <col min="773" max="773" width="8.28515625" style="188" customWidth="1"/>
    <col min="774" max="774" width="8.42578125" style="188" customWidth="1"/>
    <col min="775" max="775" width="8.140625" style="188" customWidth="1"/>
    <col min="776" max="776" width="8.28515625" style="188" customWidth="1"/>
    <col min="777" max="777" width="8.42578125" style="188" customWidth="1"/>
    <col min="778" max="778" width="8.7109375" style="188" customWidth="1"/>
    <col min="779" max="779" width="4.7109375" style="188" customWidth="1"/>
    <col min="780" max="1024" width="9.140625" style="188"/>
    <col min="1025" max="1025" width="4.140625" style="188" customWidth="1"/>
    <col min="1026" max="1026" width="8.42578125" style="188" customWidth="1"/>
    <col min="1027" max="1027" width="18" style="188" customWidth="1"/>
    <col min="1028" max="1028" width="4.42578125" style="188" customWidth="1"/>
    <col min="1029" max="1029" width="8.28515625" style="188" customWidth="1"/>
    <col min="1030" max="1030" width="8.42578125" style="188" customWidth="1"/>
    <col min="1031" max="1031" width="8.140625" style="188" customWidth="1"/>
    <col min="1032" max="1032" width="8.28515625" style="188" customWidth="1"/>
    <col min="1033" max="1033" width="8.42578125" style="188" customWidth="1"/>
    <col min="1034" max="1034" width="8.7109375" style="188" customWidth="1"/>
    <col min="1035" max="1035" width="4.7109375" style="188" customWidth="1"/>
    <col min="1036" max="1280" width="9.140625" style="188"/>
    <col min="1281" max="1281" width="4.140625" style="188" customWidth="1"/>
    <col min="1282" max="1282" width="8.42578125" style="188" customWidth="1"/>
    <col min="1283" max="1283" width="18" style="188" customWidth="1"/>
    <col min="1284" max="1284" width="4.42578125" style="188" customWidth="1"/>
    <col min="1285" max="1285" width="8.28515625" style="188" customWidth="1"/>
    <col min="1286" max="1286" width="8.42578125" style="188" customWidth="1"/>
    <col min="1287" max="1287" width="8.140625" style="188" customWidth="1"/>
    <col min="1288" max="1288" width="8.28515625" style="188" customWidth="1"/>
    <col min="1289" max="1289" width="8.42578125" style="188" customWidth="1"/>
    <col min="1290" max="1290" width="8.7109375" style="188" customWidth="1"/>
    <col min="1291" max="1291" width="4.7109375" style="188" customWidth="1"/>
    <col min="1292" max="1536" width="9.140625" style="188"/>
    <col min="1537" max="1537" width="4.140625" style="188" customWidth="1"/>
    <col min="1538" max="1538" width="8.42578125" style="188" customWidth="1"/>
    <col min="1539" max="1539" width="18" style="188" customWidth="1"/>
    <col min="1540" max="1540" width="4.42578125" style="188" customWidth="1"/>
    <col min="1541" max="1541" width="8.28515625" style="188" customWidth="1"/>
    <col min="1542" max="1542" width="8.42578125" style="188" customWidth="1"/>
    <col min="1543" max="1543" width="8.140625" style="188" customWidth="1"/>
    <col min="1544" max="1544" width="8.28515625" style="188" customWidth="1"/>
    <col min="1545" max="1545" width="8.42578125" style="188" customWidth="1"/>
    <col min="1546" max="1546" width="8.7109375" style="188" customWidth="1"/>
    <col min="1547" max="1547" width="4.7109375" style="188" customWidth="1"/>
    <col min="1548" max="1792" width="9.140625" style="188"/>
    <col min="1793" max="1793" width="4.140625" style="188" customWidth="1"/>
    <col min="1794" max="1794" width="8.42578125" style="188" customWidth="1"/>
    <col min="1795" max="1795" width="18" style="188" customWidth="1"/>
    <col min="1796" max="1796" width="4.42578125" style="188" customWidth="1"/>
    <col min="1797" max="1797" width="8.28515625" style="188" customWidth="1"/>
    <col min="1798" max="1798" width="8.42578125" style="188" customWidth="1"/>
    <col min="1799" max="1799" width="8.140625" style="188" customWidth="1"/>
    <col min="1800" max="1800" width="8.28515625" style="188" customWidth="1"/>
    <col min="1801" max="1801" width="8.42578125" style="188" customWidth="1"/>
    <col min="1802" max="1802" width="8.7109375" style="188" customWidth="1"/>
    <col min="1803" max="1803" width="4.7109375" style="188" customWidth="1"/>
    <col min="1804" max="2048" width="9.140625" style="188"/>
    <col min="2049" max="2049" width="4.140625" style="188" customWidth="1"/>
    <col min="2050" max="2050" width="8.42578125" style="188" customWidth="1"/>
    <col min="2051" max="2051" width="18" style="188" customWidth="1"/>
    <col min="2052" max="2052" width="4.42578125" style="188" customWidth="1"/>
    <col min="2053" max="2053" width="8.28515625" style="188" customWidth="1"/>
    <col min="2054" max="2054" width="8.42578125" style="188" customWidth="1"/>
    <col min="2055" max="2055" width="8.140625" style="188" customWidth="1"/>
    <col min="2056" max="2056" width="8.28515625" style="188" customWidth="1"/>
    <col min="2057" max="2057" width="8.42578125" style="188" customWidth="1"/>
    <col min="2058" max="2058" width="8.7109375" style="188" customWidth="1"/>
    <col min="2059" max="2059" width="4.7109375" style="188" customWidth="1"/>
    <col min="2060" max="2304" width="9.140625" style="188"/>
    <col min="2305" max="2305" width="4.140625" style="188" customWidth="1"/>
    <col min="2306" max="2306" width="8.42578125" style="188" customWidth="1"/>
    <col min="2307" max="2307" width="18" style="188" customWidth="1"/>
    <col min="2308" max="2308" width="4.42578125" style="188" customWidth="1"/>
    <col min="2309" max="2309" width="8.28515625" style="188" customWidth="1"/>
    <col min="2310" max="2310" width="8.42578125" style="188" customWidth="1"/>
    <col min="2311" max="2311" width="8.140625" style="188" customWidth="1"/>
    <col min="2312" max="2312" width="8.28515625" style="188" customWidth="1"/>
    <col min="2313" max="2313" width="8.42578125" style="188" customWidth="1"/>
    <col min="2314" max="2314" width="8.7109375" style="188" customWidth="1"/>
    <col min="2315" max="2315" width="4.7109375" style="188" customWidth="1"/>
    <col min="2316" max="2560" width="9.140625" style="188"/>
    <col min="2561" max="2561" width="4.140625" style="188" customWidth="1"/>
    <col min="2562" max="2562" width="8.42578125" style="188" customWidth="1"/>
    <col min="2563" max="2563" width="18" style="188" customWidth="1"/>
    <col min="2564" max="2564" width="4.42578125" style="188" customWidth="1"/>
    <col min="2565" max="2565" width="8.28515625" style="188" customWidth="1"/>
    <col min="2566" max="2566" width="8.42578125" style="188" customWidth="1"/>
    <col min="2567" max="2567" width="8.140625" style="188" customWidth="1"/>
    <col min="2568" max="2568" width="8.28515625" style="188" customWidth="1"/>
    <col min="2569" max="2569" width="8.42578125" style="188" customWidth="1"/>
    <col min="2570" max="2570" width="8.7109375" style="188" customWidth="1"/>
    <col min="2571" max="2571" width="4.7109375" style="188" customWidth="1"/>
    <col min="2572" max="2816" width="9.140625" style="188"/>
    <col min="2817" max="2817" width="4.140625" style="188" customWidth="1"/>
    <col min="2818" max="2818" width="8.42578125" style="188" customWidth="1"/>
    <col min="2819" max="2819" width="18" style="188" customWidth="1"/>
    <col min="2820" max="2820" width="4.42578125" style="188" customWidth="1"/>
    <col min="2821" max="2821" width="8.28515625" style="188" customWidth="1"/>
    <col min="2822" max="2822" width="8.42578125" style="188" customWidth="1"/>
    <col min="2823" max="2823" width="8.140625" style="188" customWidth="1"/>
    <col min="2824" max="2824" width="8.28515625" style="188" customWidth="1"/>
    <col min="2825" max="2825" width="8.42578125" style="188" customWidth="1"/>
    <col min="2826" max="2826" width="8.7109375" style="188" customWidth="1"/>
    <col min="2827" max="2827" width="4.7109375" style="188" customWidth="1"/>
    <col min="2828" max="3072" width="9.140625" style="188"/>
    <col min="3073" max="3073" width="4.140625" style="188" customWidth="1"/>
    <col min="3074" max="3074" width="8.42578125" style="188" customWidth="1"/>
    <col min="3075" max="3075" width="18" style="188" customWidth="1"/>
    <col min="3076" max="3076" width="4.42578125" style="188" customWidth="1"/>
    <col min="3077" max="3077" width="8.28515625" style="188" customWidth="1"/>
    <col min="3078" max="3078" width="8.42578125" style="188" customWidth="1"/>
    <col min="3079" max="3079" width="8.140625" style="188" customWidth="1"/>
    <col min="3080" max="3080" width="8.28515625" style="188" customWidth="1"/>
    <col min="3081" max="3081" width="8.42578125" style="188" customWidth="1"/>
    <col min="3082" max="3082" width="8.7109375" style="188" customWidth="1"/>
    <col min="3083" max="3083" width="4.7109375" style="188" customWidth="1"/>
    <col min="3084" max="3328" width="9.140625" style="188"/>
    <col min="3329" max="3329" width="4.140625" style="188" customWidth="1"/>
    <col min="3330" max="3330" width="8.42578125" style="188" customWidth="1"/>
    <col min="3331" max="3331" width="18" style="188" customWidth="1"/>
    <col min="3332" max="3332" width="4.42578125" style="188" customWidth="1"/>
    <col min="3333" max="3333" width="8.28515625" style="188" customWidth="1"/>
    <col min="3334" max="3334" width="8.42578125" style="188" customWidth="1"/>
    <col min="3335" max="3335" width="8.140625" style="188" customWidth="1"/>
    <col min="3336" max="3336" width="8.28515625" style="188" customWidth="1"/>
    <col min="3337" max="3337" width="8.42578125" style="188" customWidth="1"/>
    <col min="3338" max="3338" width="8.7109375" style="188" customWidth="1"/>
    <col min="3339" max="3339" width="4.7109375" style="188" customWidth="1"/>
    <col min="3340" max="3584" width="9.140625" style="188"/>
    <col min="3585" max="3585" width="4.140625" style="188" customWidth="1"/>
    <col min="3586" max="3586" width="8.42578125" style="188" customWidth="1"/>
    <col min="3587" max="3587" width="18" style="188" customWidth="1"/>
    <col min="3588" max="3588" width="4.42578125" style="188" customWidth="1"/>
    <col min="3589" max="3589" width="8.28515625" style="188" customWidth="1"/>
    <col min="3590" max="3590" width="8.42578125" style="188" customWidth="1"/>
    <col min="3591" max="3591" width="8.140625" style="188" customWidth="1"/>
    <col min="3592" max="3592" width="8.28515625" style="188" customWidth="1"/>
    <col min="3593" max="3593" width="8.42578125" style="188" customWidth="1"/>
    <col min="3594" max="3594" width="8.7109375" style="188" customWidth="1"/>
    <col min="3595" max="3595" width="4.7109375" style="188" customWidth="1"/>
    <col min="3596" max="3840" width="9.140625" style="188"/>
    <col min="3841" max="3841" width="4.140625" style="188" customWidth="1"/>
    <col min="3842" max="3842" width="8.42578125" style="188" customWidth="1"/>
    <col min="3843" max="3843" width="18" style="188" customWidth="1"/>
    <col min="3844" max="3844" width="4.42578125" style="188" customWidth="1"/>
    <col min="3845" max="3845" width="8.28515625" style="188" customWidth="1"/>
    <col min="3846" max="3846" width="8.42578125" style="188" customWidth="1"/>
    <col min="3847" max="3847" width="8.140625" style="188" customWidth="1"/>
    <col min="3848" max="3848" width="8.28515625" style="188" customWidth="1"/>
    <col min="3849" max="3849" width="8.42578125" style="188" customWidth="1"/>
    <col min="3850" max="3850" width="8.7109375" style="188" customWidth="1"/>
    <col min="3851" max="3851" width="4.7109375" style="188" customWidth="1"/>
    <col min="3852" max="4096" width="9.140625" style="188"/>
    <col min="4097" max="4097" width="4.140625" style="188" customWidth="1"/>
    <col min="4098" max="4098" width="8.42578125" style="188" customWidth="1"/>
    <col min="4099" max="4099" width="18" style="188" customWidth="1"/>
    <col min="4100" max="4100" width="4.42578125" style="188" customWidth="1"/>
    <col min="4101" max="4101" width="8.28515625" style="188" customWidth="1"/>
    <col min="4102" max="4102" width="8.42578125" style="188" customWidth="1"/>
    <col min="4103" max="4103" width="8.140625" style="188" customWidth="1"/>
    <col min="4104" max="4104" width="8.28515625" style="188" customWidth="1"/>
    <col min="4105" max="4105" width="8.42578125" style="188" customWidth="1"/>
    <col min="4106" max="4106" width="8.7109375" style="188" customWidth="1"/>
    <col min="4107" max="4107" width="4.7109375" style="188" customWidth="1"/>
    <col min="4108" max="4352" width="9.140625" style="188"/>
    <col min="4353" max="4353" width="4.140625" style="188" customWidth="1"/>
    <col min="4354" max="4354" width="8.42578125" style="188" customWidth="1"/>
    <col min="4355" max="4355" width="18" style="188" customWidth="1"/>
    <col min="4356" max="4356" width="4.42578125" style="188" customWidth="1"/>
    <col min="4357" max="4357" width="8.28515625" style="188" customWidth="1"/>
    <col min="4358" max="4358" width="8.42578125" style="188" customWidth="1"/>
    <col min="4359" max="4359" width="8.140625" style="188" customWidth="1"/>
    <col min="4360" max="4360" width="8.28515625" style="188" customWidth="1"/>
    <col min="4361" max="4361" width="8.42578125" style="188" customWidth="1"/>
    <col min="4362" max="4362" width="8.7109375" style="188" customWidth="1"/>
    <col min="4363" max="4363" width="4.7109375" style="188" customWidth="1"/>
    <col min="4364" max="4608" width="9.140625" style="188"/>
    <col min="4609" max="4609" width="4.140625" style="188" customWidth="1"/>
    <col min="4610" max="4610" width="8.42578125" style="188" customWidth="1"/>
    <col min="4611" max="4611" width="18" style="188" customWidth="1"/>
    <col min="4612" max="4612" width="4.42578125" style="188" customWidth="1"/>
    <col min="4613" max="4613" width="8.28515625" style="188" customWidth="1"/>
    <col min="4614" max="4614" width="8.42578125" style="188" customWidth="1"/>
    <col min="4615" max="4615" width="8.140625" style="188" customWidth="1"/>
    <col min="4616" max="4616" width="8.28515625" style="188" customWidth="1"/>
    <col min="4617" max="4617" width="8.42578125" style="188" customWidth="1"/>
    <col min="4618" max="4618" width="8.7109375" style="188" customWidth="1"/>
    <col min="4619" max="4619" width="4.7109375" style="188" customWidth="1"/>
    <col min="4620" max="4864" width="9.140625" style="188"/>
    <col min="4865" max="4865" width="4.140625" style="188" customWidth="1"/>
    <col min="4866" max="4866" width="8.42578125" style="188" customWidth="1"/>
    <col min="4867" max="4867" width="18" style="188" customWidth="1"/>
    <col min="4868" max="4868" width="4.42578125" style="188" customWidth="1"/>
    <col min="4869" max="4869" width="8.28515625" style="188" customWidth="1"/>
    <col min="4870" max="4870" width="8.42578125" style="188" customWidth="1"/>
    <col min="4871" max="4871" width="8.140625" style="188" customWidth="1"/>
    <col min="4872" max="4872" width="8.28515625" style="188" customWidth="1"/>
    <col min="4873" max="4873" width="8.42578125" style="188" customWidth="1"/>
    <col min="4874" max="4874" width="8.7109375" style="188" customWidth="1"/>
    <col min="4875" max="4875" width="4.7109375" style="188" customWidth="1"/>
    <col min="4876" max="5120" width="9.140625" style="188"/>
    <col min="5121" max="5121" width="4.140625" style="188" customWidth="1"/>
    <col min="5122" max="5122" width="8.42578125" style="188" customWidth="1"/>
    <col min="5123" max="5123" width="18" style="188" customWidth="1"/>
    <col min="5124" max="5124" width="4.42578125" style="188" customWidth="1"/>
    <col min="5125" max="5125" width="8.28515625" style="188" customWidth="1"/>
    <col min="5126" max="5126" width="8.42578125" style="188" customWidth="1"/>
    <col min="5127" max="5127" width="8.140625" style="188" customWidth="1"/>
    <col min="5128" max="5128" width="8.28515625" style="188" customWidth="1"/>
    <col min="5129" max="5129" width="8.42578125" style="188" customWidth="1"/>
    <col min="5130" max="5130" width="8.7109375" style="188" customWidth="1"/>
    <col min="5131" max="5131" width="4.7109375" style="188" customWidth="1"/>
    <col min="5132" max="5376" width="9.140625" style="188"/>
    <col min="5377" max="5377" width="4.140625" style="188" customWidth="1"/>
    <col min="5378" max="5378" width="8.42578125" style="188" customWidth="1"/>
    <col min="5379" max="5379" width="18" style="188" customWidth="1"/>
    <col min="5380" max="5380" width="4.42578125" style="188" customWidth="1"/>
    <col min="5381" max="5381" width="8.28515625" style="188" customWidth="1"/>
    <col min="5382" max="5382" width="8.42578125" style="188" customWidth="1"/>
    <col min="5383" max="5383" width="8.140625" style="188" customWidth="1"/>
    <col min="5384" max="5384" width="8.28515625" style="188" customWidth="1"/>
    <col min="5385" max="5385" width="8.42578125" style="188" customWidth="1"/>
    <col min="5386" max="5386" width="8.7109375" style="188" customWidth="1"/>
    <col min="5387" max="5387" width="4.7109375" style="188" customWidth="1"/>
    <col min="5388" max="5632" width="9.140625" style="188"/>
    <col min="5633" max="5633" width="4.140625" style="188" customWidth="1"/>
    <col min="5634" max="5634" width="8.42578125" style="188" customWidth="1"/>
    <col min="5635" max="5635" width="18" style="188" customWidth="1"/>
    <col min="5636" max="5636" width="4.42578125" style="188" customWidth="1"/>
    <col min="5637" max="5637" width="8.28515625" style="188" customWidth="1"/>
    <col min="5638" max="5638" width="8.42578125" style="188" customWidth="1"/>
    <col min="5639" max="5639" width="8.140625" style="188" customWidth="1"/>
    <col min="5640" max="5640" width="8.28515625" style="188" customWidth="1"/>
    <col min="5641" max="5641" width="8.42578125" style="188" customWidth="1"/>
    <col min="5642" max="5642" width="8.7109375" style="188" customWidth="1"/>
    <col min="5643" max="5643" width="4.7109375" style="188" customWidth="1"/>
    <col min="5644" max="5888" width="9.140625" style="188"/>
    <col min="5889" max="5889" width="4.140625" style="188" customWidth="1"/>
    <col min="5890" max="5890" width="8.42578125" style="188" customWidth="1"/>
    <col min="5891" max="5891" width="18" style="188" customWidth="1"/>
    <col min="5892" max="5892" width="4.42578125" style="188" customWidth="1"/>
    <col min="5893" max="5893" width="8.28515625" style="188" customWidth="1"/>
    <col min="5894" max="5894" width="8.42578125" style="188" customWidth="1"/>
    <col min="5895" max="5895" width="8.140625" style="188" customWidth="1"/>
    <col min="5896" max="5896" width="8.28515625" style="188" customWidth="1"/>
    <col min="5897" max="5897" width="8.42578125" style="188" customWidth="1"/>
    <col min="5898" max="5898" width="8.7109375" style="188" customWidth="1"/>
    <col min="5899" max="5899" width="4.7109375" style="188" customWidth="1"/>
    <col min="5900" max="6144" width="9.140625" style="188"/>
    <col min="6145" max="6145" width="4.140625" style="188" customWidth="1"/>
    <col min="6146" max="6146" width="8.42578125" style="188" customWidth="1"/>
    <col min="6147" max="6147" width="18" style="188" customWidth="1"/>
    <col min="6148" max="6148" width="4.42578125" style="188" customWidth="1"/>
    <col min="6149" max="6149" width="8.28515625" style="188" customWidth="1"/>
    <col min="6150" max="6150" width="8.42578125" style="188" customWidth="1"/>
    <col min="6151" max="6151" width="8.140625" style="188" customWidth="1"/>
    <col min="6152" max="6152" width="8.28515625" style="188" customWidth="1"/>
    <col min="6153" max="6153" width="8.42578125" style="188" customWidth="1"/>
    <col min="6154" max="6154" width="8.7109375" style="188" customWidth="1"/>
    <col min="6155" max="6155" width="4.7109375" style="188" customWidth="1"/>
    <col min="6156" max="6400" width="9.140625" style="188"/>
    <col min="6401" max="6401" width="4.140625" style="188" customWidth="1"/>
    <col min="6402" max="6402" width="8.42578125" style="188" customWidth="1"/>
    <col min="6403" max="6403" width="18" style="188" customWidth="1"/>
    <col min="6404" max="6404" width="4.42578125" style="188" customWidth="1"/>
    <col min="6405" max="6405" width="8.28515625" style="188" customWidth="1"/>
    <col min="6406" max="6406" width="8.42578125" style="188" customWidth="1"/>
    <col min="6407" max="6407" width="8.140625" style="188" customWidth="1"/>
    <col min="6408" max="6408" width="8.28515625" style="188" customWidth="1"/>
    <col min="6409" max="6409" width="8.42578125" style="188" customWidth="1"/>
    <col min="6410" max="6410" width="8.7109375" style="188" customWidth="1"/>
    <col min="6411" max="6411" width="4.7109375" style="188" customWidth="1"/>
    <col min="6412" max="6656" width="9.140625" style="188"/>
    <col min="6657" max="6657" width="4.140625" style="188" customWidth="1"/>
    <col min="6658" max="6658" width="8.42578125" style="188" customWidth="1"/>
    <col min="6659" max="6659" width="18" style="188" customWidth="1"/>
    <col min="6660" max="6660" width="4.42578125" style="188" customWidth="1"/>
    <col min="6661" max="6661" width="8.28515625" style="188" customWidth="1"/>
    <col min="6662" max="6662" width="8.42578125" style="188" customWidth="1"/>
    <col min="6663" max="6663" width="8.140625" style="188" customWidth="1"/>
    <col min="6664" max="6664" width="8.28515625" style="188" customWidth="1"/>
    <col min="6665" max="6665" width="8.42578125" style="188" customWidth="1"/>
    <col min="6666" max="6666" width="8.7109375" style="188" customWidth="1"/>
    <col min="6667" max="6667" width="4.7109375" style="188" customWidth="1"/>
    <col min="6668" max="6912" width="9.140625" style="188"/>
    <col min="6913" max="6913" width="4.140625" style="188" customWidth="1"/>
    <col min="6914" max="6914" width="8.42578125" style="188" customWidth="1"/>
    <col min="6915" max="6915" width="18" style="188" customWidth="1"/>
    <col min="6916" max="6916" width="4.42578125" style="188" customWidth="1"/>
    <col min="6917" max="6917" width="8.28515625" style="188" customWidth="1"/>
    <col min="6918" max="6918" width="8.42578125" style="188" customWidth="1"/>
    <col min="6919" max="6919" width="8.140625" style="188" customWidth="1"/>
    <col min="6920" max="6920" width="8.28515625" style="188" customWidth="1"/>
    <col min="6921" max="6921" width="8.42578125" style="188" customWidth="1"/>
    <col min="6922" max="6922" width="8.7109375" style="188" customWidth="1"/>
    <col min="6923" max="6923" width="4.7109375" style="188" customWidth="1"/>
    <col min="6924" max="7168" width="9.140625" style="188"/>
    <col min="7169" max="7169" width="4.140625" style="188" customWidth="1"/>
    <col min="7170" max="7170" width="8.42578125" style="188" customWidth="1"/>
    <col min="7171" max="7171" width="18" style="188" customWidth="1"/>
    <col min="7172" max="7172" width="4.42578125" style="188" customWidth="1"/>
    <col min="7173" max="7173" width="8.28515625" style="188" customWidth="1"/>
    <col min="7174" max="7174" width="8.42578125" style="188" customWidth="1"/>
    <col min="7175" max="7175" width="8.140625" style="188" customWidth="1"/>
    <col min="7176" max="7176" width="8.28515625" style="188" customWidth="1"/>
    <col min="7177" max="7177" width="8.42578125" style="188" customWidth="1"/>
    <col min="7178" max="7178" width="8.7109375" style="188" customWidth="1"/>
    <col min="7179" max="7179" width="4.7109375" style="188" customWidth="1"/>
    <col min="7180" max="7424" width="9.140625" style="188"/>
    <col min="7425" max="7425" width="4.140625" style="188" customWidth="1"/>
    <col min="7426" max="7426" width="8.42578125" style="188" customWidth="1"/>
    <col min="7427" max="7427" width="18" style="188" customWidth="1"/>
    <col min="7428" max="7428" width="4.42578125" style="188" customWidth="1"/>
    <col min="7429" max="7429" width="8.28515625" style="188" customWidth="1"/>
    <col min="7430" max="7430" width="8.42578125" style="188" customWidth="1"/>
    <col min="7431" max="7431" width="8.140625" style="188" customWidth="1"/>
    <col min="7432" max="7432" width="8.28515625" style="188" customWidth="1"/>
    <col min="7433" max="7433" width="8.42578125" style="188" customWidth="1"/>
    <col min="7434" max="7434" width="8.7109375" style="188" customWidth="1"/>
    <col min="7435" max="7435" width="4.7109375" style="188" customWidth="1"/>
    <col min="7436" max="7680" width="9.140625" style="188"/>
    <col min="7681" max="7681" width="4.140625" style="188" customWidth="1"/>
    <col min="7682" max="7682" width="8.42578125" style="188" customWidth="1"/>
    <col min="7683" max="7683" width="18" style="188" customWidth="1"/>
    <col min="7684" max="7684" width="4.42578125" style="188" customWidth="1"/>
    <col min="7685" max="7685" width="8.28515625" style="188" customWidth="1"/>
    <col min="7686" max="7686" width="8.42578125" style="188" customWidth="1"/>
    <col min="7687" max="7687" width="8.140625" style="188" customWidth="1"/>
    <col min="7688" max="7688" width="8.28515625" style="188" customWidth="1"/>
    <col min="7689" max="7689" width="8.42578125" style="188" customWidth="1"/>
    <col min="7690" max="7690" width="8.7109375" style="188" customWidth="1"/>
    <col min="7691" max="7691" width="4.7109375" style="188" customWidth="1"/>
    <col min="7692" max="7936" width="9.140625" style="188"/>
    <col min="7937" max="7937" width="4.140625" style="188" customWidth="1"/>
    <col min="7938" max="7938" width="8.42578125" style="188" customWidth="1"/>
    <col min="7939" max="7939" width="18" style="188" customWidth="1"/>
    <col min="7940" max="7940" width="4.42578125" style="188" customWidth="1"/>
    <col min="7941" max="7941" width="8.28515625" style="188" customWidth="1"/>
    <col min="7942" max="7942" width="8.42578125" style="188" customWidth="1"/>
    <col min="7943" max="7943" width="8.140625" style="188" customWidth="1"/>
    <col min="7944" max="7944" width="8.28515625" style="188" customWidth="1"/>
    <col min="7945" max="7945" width="8.42578125" style="188" customWidth="1"/>
    <col min="7946" max="7946" width="8.7109375" style="188" customWidth="1"/>
    <col min="7947" max="7947" width="4.7109375" style="188" customWidth="1"/>
    <col min="7948" max="8192" width="9.140625" style="188"/>
    <col min="8193" max="8193" width="4.140625" style="188" customWidth="1"/>
    <col min="8194" max="8194" width="8.42578125" style="188" customWidth="1"/>
    <col min="8195" max="8195" width="18" style="188" customWidth="1"/>
    <col min="8196" max="8196" width="4.42578125" style="188" customWidth="1"/>
    <col min="8197" max="8197" width="8.28515625" style="188" customWidth="1"/>
    <col min="8198" max="8198" width="8.42578125" style="188" customWidth="1"/>
    <col min="8199" max="8199" width="8.140625" style="188" customWidth="1"/>
    <col min="8200" max="8200" width="8.28515625" style="188" customWidth="1"/>
    <col min="8201" max="8201" width="8.42578125" style="188" customWidth="1"/>
    <col min="8202" max="8202" width="8.7109375" style="188" customWidth="1"/>
    <col min="8203" max="8203" width="4.7109375" style="188" customWidth="1"/>
    <col min="8204" max="8448" width="9.140625" style="188"/>
    <col min="8449" max="8449" width="4.140625" style="188" customWidth="1"/>
    <col min="8450" max="8450" width="8.42578125" style="188" customWidth="1"/>
    <col min="8451" max="8451" width="18" style="188" customWidth="1"/>
    <col min="8452" max="8452" width="4.42578125" style="188" customWidth="1"/>
    <col min="8453" max="8453" width="8.28515625" style="188" customWidth="1"/>
    <col min="8454" max="8454" width="8.42578125" style="188" customWidth="1"/>
    <col min="8455" max="8455" width="8.140625" style="188" customWidth="1"/>
    <col min="8456" max="8456" width="8.28515625" style="188" customWidth="1"/>
    <col min="8457" max="8457" width="8.42578125" style="188" customWidth="1"/>
    <col min="8458" max="8458" width="8.7109375" style="188" customWidth="1"/>
    <col min="8459" max="8459" width="4.7109375" style="188" customWidth="1"/>
    <col min="8460" max="8704" width="9.140625" style="188"/>
    <col min="8705" max="8705" width="4.140625" style="188" customWidth="1"/>
    <col min="8706" max="8706" width="8.42578125" style="188" customWidth="1"/>
    <col min="8707" max="8707" width="18" style="188" customWidth="1"/>
    <col min="8708" max="8708" width="4.42578125" style="188" customWidth="1"/>
    <col min="8709" max="8709" width="8.28515625" style="188" customWidth="1"/>
    <col min="8710" max="8710" width="8.42578125" style="188" customWidth="1"/>
    <col min="8711" max="8711" width="8.140625" style="188" customWidth="1"/>
    <col min="8712" max="8712" width="8.28515625" style="188" customWidth="1"/>
    <col min="8713" max="8713" width="8.42578125" style="188" customWidth="1"/>
    <col min="8714" max="8714" width="8.7109375" style="188" customWidth="1"/>
    <col min="8715" max="8715" width="4.7109375" style="188" customWidth="1"/>
    <col min="8716" max="8960" width="9.140625" style="188"/>
    <col min="8961" max="8961" width="4.140625" style="188" customWidth="1"/>
    <col min="8962" max="8962" width="8.42578125" style="188" customWidth="1"/>
    <col min="8963" max="8963" width="18" style="188" customWidth="1"/>
    <col min="8964" max="8964" width="4.42578125" style="188" customWidth="1"/>
    <col min="8965" max="8965" width="8.28515625" style="188" customWidth="1"/>
    <col min="8966" max="8966" width="8.42578125" style="188" customWidth="1"/>
    <col min="8967" max="8967" width="8.140625" style="188" customWidth="1"/>
    <col min="8968" max="8968" width="8.28515625" style="188" customWidth="1"/>
    <col min="8969" max="8969" width="8.42578125" style="188" customWidth="1"/>
    <col min="8970" max="8970" width="8.7109375" style="188" customWidth="1"/>
    <col min="8971" max="8971" width="4.7109375" style="188" customWidth="1"/>
    <col min="8972" max="9216" width="9.140625" style="188"/>
    <col min="9217" max="9217" width="4.140625" style="188" customWidth="1"/>
    <col min="9218" max="9218" width="8.42578125" style="188" customWidth="1"/>
    <col min="9219" max="9219" width="18" style="188" customWidth="1"/>
    <col min="9220" max="9220" width="4.42578125" style="188" customWidth="1"/>
    <col min="9221" max="9221" width="8.28515625" style="188" customWidth="1"/>
    <col min="9222" max="9222" width="8.42578125" style="188" customWidth="1"/>
    <col min="9223" max="9223" width="8.140625" style="188" customWidth="1"/>
    <col min="9224" max="9224" width="8.28515625" style="188" customWidth="1"/>
    <col min="9225" max="9225" width="8.42578125" style="188" customWidth="1"/>
    <col min="9226" max="9226" width="8.7109375" style="188" customWidth="1"/>
    <col min="9227" max="9227" width="4.7109375" style="188" customWidth="1"/>
    <col min="9228" max="9472" width="9.140625" style="188"/>
    <col min="9473" max="9473" width="4.140625" style="188" customWidth="1"/>
    <col min="9474" max="9474" width="8.42578125" style="188" customWidth="1"/>
    <col min="9475" max="9475" width="18" style="188" customWidth="1"/>
    <col min="9476" max="9476" width="4.42578125" style="188" customWidth="1"/>
    <col min="9477" max="9477" width="8.28515625" style="188" customWidth="1"/>
    <col min="9478" max="9478" width="8.42578125" style="188" customWidth="1"/>
    <col min="9479" max="9479" width="8.140625" style="188" customWidth="1"/>
    <col min="9480" max="9480" width="8.28515625" style="188" customWidth="1"/>
    <col min="9481" max="9481" width="8.42578125" style="188" customWidth="1"/>
    <col min="9482" max="9482" width="8.7109375" style="188" customWidth="1"/>
    <col min="9483" max="9483" width="4.7109375" style="188" customWidth="1"/>
    <col min="9484" max="9728" width="9.140625" style="188"/>
    <col min="9729" max="9729" width="4.140625" style="188" customWidth="1"/>
    <col min="9730" max="9730" width="8.42578125" style="188" customWidth="1"/>
    <col min="9731" max="9731" width="18" style="188" customWidth="1"/>
    <col min="9732" max="9732" width="4.42578125" style="188" customWidth="1"/>
    <col min="9733" max="9733" width="8.28515625" style="188" customWidth="1"/>
    <col min="9734" max="9734" width="8.42578125" style="188" customWidth="1"/>
    <col min="9735" max="9735" width="8.140625" style="188" customWidth="1"/>
    <col min="9736" max="9736" width="8.28515625" style="188" customWidth="1"/>
    <col min="9737" max="9737" width="8.42578125" style="188" customWidth="1"/>
    <col min="9738" max="9738" width="8.7109375" style="188" customWidth="1"/>
    <col min="9739" max="9739" width="4.7109375" style="188" customWidth="1"/>
    <col min="9740" max="9984" width="9.140625" style="188"/>
    <col min="9985" max="9985" width="4.140625" style="188" customWidth="1"/>
    <col min="9986" max="9986" width="8.42578125" style="188" customWidth="1"/>
    <col min="9987" max="9987" width="18" style="188" customWidth="1"/>
    <col min="9988" max="9988" width="4.42578125" style="188" customWidth="1"/>
    <col min="9989" max="9989" width="8.28515625" style="188" customWidth="1"/>
    <col min="9990" max="9990" width="8.42578125" style="188" customWidth="1"/>
    <col min="9991" max="9991" width="8.140625" style="188" customWidth="1"/>
    <col min="9992" max="9992" width="8.28515625" style="188" customWidth="1"/>
    <col min="9993" max="9993" width="8.42578125" style="188" customWidth="1"/>
    <col min="9994" max="9994" width="8.7109375" style="188" customWidth="1"/>
    <col min="9995" max="9995" width="4.7109375" style="188" customWidth="1"/>
    <col min="9996" max="10240" width="9.140625" style="188"/>
    <col min="10241" max="10241" width="4.140625" style="188" customWidth="1"/>
    <col min="10242" max="10242" width="8.42578125" style="188" customWidth="1"/>
    <col min="10243" max="10243" width="18" style="188" customWidth="1"/>
    <col min="10244" max="10244" width="4.42578125" style="188" customWidth="1"/>
    <col min="10245" max="10245" width="8.28515625" style="188" customWidth="1"/>
    <col min="10246" max="10246" width="8.42578125" style="188" customWidth="1"/>
    <col min="10247" max="10247" width="8.140625" style="188" customWidth="1"/>
    <col min="10248" max="10248" width="8.28515625" style="188" customWidth="1"/>
    <col min="10249" max="10249" width="8.42578125" style="188" customWidth="1"/>
    <col min="10250" max="10250" width="8.7109375" style="188" customWidth="1"/>
    <col min="10251" max="10251" width="4.7109375" style="188" customWidth="1"/>
    <col min="10252" max="10496" width="9.140625" style="188"/>
    <col min="10497" max="10497" width="4.140625" style="188" customWidth="1"/>
    <col min="10498" max="10498" width="8.42578125" style="188" customWidth="1"/>
    <col min="10499" max="10499" width="18" style="188" customWidth="1"/>
    <col min="10500" max="10500" width="4.42578125" style="188" customWidth="1"/>
    <col min="10501" max="10501" width="8.28515625" style="188" customWidth="1"/>
    <col min="10502" max="10502" width="8.42578125" style="188" customWidth="1"/>
    <col min="10503" max="10503" width="8.140625" style="188" customWidth="1"/>
    <col min="10504" max="10504" width="8.28515625" style="188" customWidth="1"/>
    <col min="10505" max="10505" width="8.42578125" style="188" customWidth="1"/>
    <col min="10506" max="10506" width="8.7109375" style="188" customWidth="1"/>
    <col min="10507" max="10507" width="4.7109375" style="188" customWidth="1"/>
    <col min="10508" max="10752" width="9.140625" style="188"/>
    <col min="10753" max="10753" width="4.140625" style="188" customWidth="1"/>
    <col min="10754" max="10754" width="8.42578125" style="188" customWidth="1"/>
    <col min="10755" max="10755" width="18" style="188" customWidth="1"/>
    <col min="10756" max="10756" width="4.42578125" style="188" customWidth="1"/>
    <col min="10757" max="10757" width="8.28515625" style="188" customWidth="1"/>
    <col min="10758" max="10758" width="8.42578125" style="188" customWidth="1"/>
    <col min="10759" max="10759" width="8.140625" style="188" customWidth="1"/>
    <col min="10760" max="10760" width="8.28515625" style="188" customWidth="1"/>
    <col min="10761" max="10761" width="8.42578125" style="188" customWidth="1"/>
    <col min="10762" max="10762" width="8.7109375" style="188" customWidth="1"/>
    <col min="10763" max="10763" width="4.7109375" style="188" customWidth="1"/>
    <col min="10764" max="11008" width="9.140625" style="188"/>
    <col min="11009" max="11009" width="4.140625" style="188" customWidth="1"/>
    <col min="11010" max="11010" width="8.42578125" style="188" customWidth="1"/>
    <col min="11011" max="11011" width="18" style="188" customWidth="1"/>
    <col min="11012" max="11012" width="4.42578125" style="188" customWidth="1"/>
    <col min="11013" max="11013" width="8.28515625" style="188" customWidth="1"/>
    <col min="11014" max="11014" width="8.42578125" style="188" customWidth="1"/>
    <col min="11015" max="11015" width="8.140625" style="188" customWidth="1"/>
    <col min="11016" max="11016" width="8.28515625" style="188" customWidth="1"/>
    <col min="11017" max="11017" width="8.42578125" style="188" customWidth="1"/>
    <col min="11018" max="11018" width="8.7109375" style="188" customWidth="1"/>
    <col min="11019" max="11019" width="4.7109375" style="188" customWidth="1"/>
    <col min="11020" max="11264" width="9.140625" style="188"/>
    <col min="11265" max="11265" width="4.140625" style="188" customWidth="1"/>
    <col min="11266" max="11266" width="8.42578125" style="188" customWidth="1"/>
    <col min="11267" max="11267" width="18" style="188" customWidth="1"/>
    <col min="11268" max="11268" width="4.42578125" style="188" customWidth="1"/>
    <col min="11269" max="11269" width="8.28515625" style="188" customWidth="1"/>
    <col min="11270" max="11270" width="8.42578125" style="188" customWidth="1"/>
    <col min="11271" max="11271" width="8.140625" style="188" customWidth="1"/>
    <col min="11272" max="11272" width="8.28515625" style="188" customWidth="1"/>
    <col min="11273" max="11273" width="8.42578125" style="188" customWidth="1"/>
    <col min="11274" max="11274" width="8.7109375" style="188" customWidth="1"/>
    <col min="11275" max="11275" width="4.7109375" style="188" customWidth="1"/>
    <col min="11276" max="11520" width="9.140625" style="188"/>
    <col min="11521" max="11521" width="4.140625" style="188" customWidth="1"/>
    <col min="11522" max="11522" width="8.42578125" style="188" customWidth="1"/>
    <col min="11523" max="11523" width="18" style="188" customWidth="1"/>
    <col min="11524" max="11524" width="4.42578125" style="188" customWidth="1"/>
    <col min="11525" max="11525" width="8.28515625" style="188" customWidth="1"/>
    <col min="11526" max="11526" width="8.42578125" style="188" customWidth="1"/>
    <col min="11527" max="11527" width="8.140625" style="188" customWidth="1"/>
    <col min="11528" max="11528" width="8.28515625" style="188" customWidth="1"/>
    <col min="11529" max="11529" width="8.42578125" style="188" customWidth="1"/>
    <col min="11530" max="11530" width="8.7109375" style="188" customWidth="1"/>
    <col min="11531" max="11531" width="4.7109375" style="188" customWidth="1"/>
    <col min="11532" max="11776" width="9.140625" style="188"/>
    <col min="11777" max="11777" width="4.140625" style="188" customWidth="1"/>
    <col min="11778" max="11778" width="8.42578125" style="188" customWidth="1"/>
    <col min="11779" max="11779" width="18" style="188" customWidth="1"/>
    <col min="11780" max="11780" width="4.42578125" style="188" customWidth="1"/>
    <col min="11781" max="11781" width="8.28515625" style="188" customWidth="1"/>
    <col min="11782" max="11782" width="8.42578125" style="188" customWidth="1"/>
    <col min="11783" max="11783" width="8.140625" style="188" customWidth="1"/>
    <col min="11784" max="11784" width="8.28515625" style="188" customWidth="1"/>
    <col min="11785" max="11785" width="8.42578125" style="188" customWidth="1"/>
    <col min="11786" max="11786" width="8.7109375" style="188" customWidth="1"/>
    <col min="11787" max="11787" width="4.7109375" style="188" customWidth="1"/>
    <col min="11788" max="12032" width="9.140625" style="188"/>
    <col min="12033" max="12033" width="4.140625" style="188" customWidth="1"/>
    <col min="12034" max="12034" width="8.42578125" style="188" customWidth="1"/>
    <col min="12035" max="12035" width="18" style="188" customWidth="1"/>
    <col min="12036" max="12036" width="4.42578125" style="188" customWidth="1"/>
    <col min="12037" max="12037" width="8.28515625" style="188" customWidth="1"/>
    <col min="12038" max="12038" width="8.42578125" style="188" customWidth="1"/>
    <col min="12039" max="12039" width="8.140625" style="188" customWidth="1"/>
    <col min="12040" max="12040" width="8.28515625" style="188" customWidth="1"/>
    <col min="12041" max="12041" width="8.42578125" style="188" customWidth="1"/>
    <col min="12042" max="12042" width="8.7109375" style="188" customWidth="1"/>
    <col min="12043" max="12043" width="4.7109375" style="188" customWidth="1"/>
    <col min="12044" max="12288" width="9.140625" style="188"/>
    <col min="12289" max="12289" width="4.140625" style="188" customWidth="1"/>
    <col min="12290" max="12290" width="8.42578125" style="188" customWidth="1"/>
    <col min="12291" max="12291" width="18" style="188" customWidth="1"/>
    <col min="12292" max="12292" width="4.42578125" style="188" customWidth="1"/>
    <col min="12293" max="12293" width="8.28515625" style="188" customWidth="1"/>
    <col min="12294" max="12294" width="8.42578125" style="188" customWidth="1"/>
    <col min="12295" max="12295" width="8.140625" style="188" customWidth="1"/>
    <col min="12296" max="12296" width="8.28515625" style="188" customWidth="1"/>
    <col min="12297" max="12297" width="8.42578125" style="188" customWidth="1"/>
    <col min="12298" max="12298" width="8.7109375" style="188" customWidth="1"/>
    <col min="12299" max="12299" width="4.7109375" style="188" customWidth="1"/>
    <col min="12300" max="12544" width="9.140625" style="188"/>
    <col min="12545" max="12545" width="4.140625" style="188" customWidth="1"/>
    <col min="12546" max="12546" width="8.42578125" style="188" customWidth="1"/>
    <col min="12547" max="12547" width="18" style="188" customWidth="1"/>
    <col min="12548" max="12548" width="4.42578125" style="188" customWidth="1"/>
    <col min="12549" max="12549" width="8.28515625" style="188" customWidth="1"/>
    <col min="12550" max="12550" width="8.42578125" style="188" customWidth="1"/>
    <col min="12551" max="12551" width="8.140625" style="188" customWidth="1"/>
    <col min="12552" max="12552" width="8.28515625" style="188" customWidth="1"/>
    <col min="12553" max="12553" width="8.42578125" style="188" customWidth="1"/>
    <col min="12554" max="12554" width="8.7109375" style="188" customWidth="1"/>
    <col min="12555" max="12555" width="4.7109375" style="188" customWidth="1"/>
    <col min="12556" max="12800" width="9.140625" style="188"/>
    <col min="12801" max="12801" width="4.140625" style="188" customWidth="1"/>
    <col min="12802" max="12802" width="8.42578125" style="188" customWidth="1"/>
    <col min="12803" max="12803" width="18" style="188" customWidth="1"/>
    <col min="12804" max="12804" width="4.42578125" style="188" customWidth="1"/>
    <col min="12805" max="12805" width="8.28515625" style="188" customWidth="1"/>
    <col min="12806" max="12806" width="8.42578125" style="188" customWidth="1"/>
    <col min="12807" max="12807" width="8.140625" style="188" customWidth="1"/>
    <col min="12808" max="12808" width="8.28515625" style="188" customWidth="1"/>
    <col min="12809" max="12809" width="8.42578125" style="188" customWidth="1"/>
    <col min="12810" max="12810" width="8.7109375" style="188" customWidth="1"/>
    <col min="12811" max="12811" width="4.7109375" style="188" customWidth="1"/>
    <col min="12812" max="13056" width="9.140625" style="188"/>
    <col min="13057" max="13057" width="4.140625" style="188" customWidth="1"/>
    <col min="13058" max="13058" width="8.42578125" style="188" customWidth="1"/>
    <col min="13059" max="13059" width="18" style="188" customWidth="1"/>
    <col min="13060" max="13060" width="4.42578125" style="188" customWidth="1"/>
    <col min="13061" max="13061" width="8.28515625" style="188" customWidth="1"/>
    <col min="13062" max="13062" width="8.42578125" style="188" customWidth="1"/>
    <col min="13063" max="13063" width="8.140625" style="188" customWidth="1"/>
    <col min="13064" max="13064" width="8.28515625" style="188" customWidth="1"/>
    <col min="13065" max="13065" width="8.42578125" style="188" customWidth="1"/>
    <col min="13066" max="13066" width="8.7109375" style="188" customWidth="1"/>
    <col min="13067" max="13067" width="4.7109375" style="188" customWidth="1"/>
    <col min="13068" max="13312" width="9.140625" style="188"/>
    <col min="13313" max="13313" width="4.140625" style="188" customWidth="1"/>
    <col min="13314" max="13314" width="8.42578125" style="188" customWidth="1"/>
    <col min="13315" max="13315" width="18" style="188" customWidth="1"/>
    <col min="13316" max="13316" width="4.42578125" style="188" customWidth="1"/>
    <col min="13317" max="13317" width="8.28515625" style="188" customWidth="1"/>
    <col min="13318" max="13318" width="8.42578125" style="188" customWidth="1"/>
    <col min="13319" max="13319" width="8.140625" style="188" customWidth="1"/>
    <col min="13320" max="13320" width="8.28515625" style="188" customWidth="1"/>
    <col min="13321" max="13321" width="8.42578125" style="188" customWidth="1"/>
    <col min="13322" max="13322" width="8.7109375" style="188" customWidth="1"/>
    <col min="13323" max="13323" width="4.7109375" style="188" customWidth="1"/>
    <col min="13324" max="13568" width="9.140625" style="188"/>
    <col min="13569" max="13569" width="4.140625" style="188" customWidth="1"/>
    <col min="13570" max="13570" width="8.42578125" style="188" customWidth="1"/>
    <col min="13571" max="13571" width="18" style="188" customWidth="1"/>
    <col min="13572" max="13572" width="4.42578125" style="188" customWidth="1"/>
    <col min="13573" max="13573" width="8.28515625" style="188" customWidth="1"/>
    <col min="13574" max="13574" width="8.42578125" style="188" customWidth="1"/>
    <col min="13575" max="13575" width="8.140625" style="188" customWidth="1"/>
    <col min="13576" max="13576" width="8.28515625" style="188" customWidth="1"/>
    <col min="13577" max="13577" width="8.42578125" style="188" customWidth="1"/>
    <col min="13578" max="13578" width="8.7109375" style="188" customWidth="1"/>
    <col min="13579" max="13579" width="4.7109375" style="188" customWidth="1"/>
    <col min="13580" max="13824" width="9.140625" style="188"/>
    <col min="13825" max="13825" width="4.140625" style="188" customWidth="1"/>
    <col min="13826" max="13826" width="8.42578125" style="188" customWidth="1"/>
    <col min="13827" max="13827" width="18" style="188" customWidth="1"/>
    <col min="13828" max="13828" width="4.42578125" style="188" customWidth="1"/>
    <col min="13829" max="13829" width="8.28515625" style="188" customWidth="1"/>
    <col min="13830" max="13830" width="8.42578125" style="188" customWidth="1"/>
    <col min="13831" max="13831" width="8.140625" style="188" customWidth="1"/>
    <col min="13832" max="13832" width="8.28515625" style="188" customWidth="1"/>
    <col min="13833" max="13833" width="8.42578125" style="188" customWidth="1"/>
    <col min="13834" max="13834" width="8.7109375" style="188" customWidth="1"/>
    <col min="13835" max="13835" width="4.7109375" style="188" customWidth="1"/>
    <col min="13836" max="14080" width="9.140625" style="188"/>
    <col min="14081" max="14081" width="4.140625" style="188" customWidth="1"/>
    <col min="14082" max="14082" width="8.42578125" style="188" customWidth="1"/>
    <col min="14083" max="14083" width="18" style="188" customWidth="1"/>
    <col min="14084" max="14084" width="4.42578125" style="188" customWidth="1"/>
    <col min="14085" max="14085" width="8.28515625" style="188" customWidth="1"/>
    <col min="14086" max="14086" width="8.42578125" style="188" customWidth="1"/>
    <col min="14087" max="14087" width="8.140625" style="188" customWidth="1"/>
    <col min="14088" max="14088" width="8.28515625" style="188" customWidth="1"/>
    <col min="14089" max="14089" width="8.42578125" style="188" customWidth="1"/>
    <col min="14090" max="14090" width="8.7109375" style="188" customWidth="1"/>
    <col min="14091" max="14091" width="4.7109375" style="188" customWidth="1"/>
    <col min="14092" max="14336" width="9.140625" style="188"/>
    <col min="14337" max="14337" width="4.140625" style="188" customWidth="1"/>
    <col min="14338" max="14338" width="8.42578125" style="188" customWidth="1"/>
    <col min="14339" max="14339" width="18" style="188" customWidth="1"/>
    <col min="14340" max="14340" width="4.42578125" style="188" customWidth="1"/>
    <col min="14341" max="14341" width="8.28515625" style="188" customWidth="1"/>
    <col min="14342" max="14342" width="8.42578125" style="188" customWidth="1"/>
    <col min="14343" max="14343" width="8.140625" style="188" customWidth="1"/>
    <col min="14344" max="14344" width="8.28515625" style="188" customWidth="1"/>
    <col min="14345" max="14345" width="8.42578125" style="188" customWidth="1"/>
    <col min="14346" max="14346" width="8.7109375" style="188" customWidth="1"/>
    <col min="14347" max="14347" width="4.7109375" style="188" customWidth="1"/>
    <col min="14348" max="14592" width="9.140625" style="188"/>
    <col min="14593" max="14593" width="4.140625" style="188" customWidth="1"/>
    <col min="14594" max="14594" width="8.42578125" style="188" customWidth="1"/>
    <col min="14595" max="14595" width="18" style="188" customWidth="1"/>
    <col min="14596" max="14596" width="4.42578125" style="188" customWidth="1"/>
    <col min="14597" max="14597" width="8.28515625" style="188" customWidth="1"/>
    <col min="14598" max="14598" width="8.42578125" style="188" customWidth="1"/>
    <col min="14599" max="14599" width="8.140625" style="188" customWidth="1"/>
    <col min="14600" max="14600" width="8.28515625" style="188" customWidth="1"/>
    <col min="14601" max="14601" width="8.42578125" style="188" customWidth="1"/>
    <col min="14602" max="14602" width="8.7109375" style="188" customWidth="1"/>
    <col min="14603" max="14603" width="4.7109375" style="188" customWidth="1"/>
    <col min="14604" max="14848" width="9.140625" style="188"/>
    <col min="14849" max="14849" width="4.140625" style="188" customWidth="1"/>
    <col min="14850" max="14850" width="8.42578125" style="188" customWidth="1"/>
    <col min="14851" max="14851" width="18" style="188" customWidth="1"/>
    <col min="14852" max="14852" width="4.42578125" style="188" customWidth="1"/>
    <col min="14853" max="14853" width="8.28515625" style="188" customWidth="1"/>
    <col min="14854" max="14854" width="8.42578125" style="188" customWidth="1"/>
    <col min="14855" max="14855" width="8.140625" style="188" customWidth="1"/>
    <col min="14856" max="14856" width="8.28515625" style="188" customWidth="1"/>
    <col min="14857" max="14857" width="8.42578125" style="188" customWidth="1"/>
    <col min="14858" max="14858" width="8.7109375" style="188" customWidth="1"/>
    <col min="14859" max="14859" width="4.7109375" style="188" customWidth="1"/>
    <col min="14860" max="15104" width="9.140625" style="188"/>
    <col min="15105" max="15105" width="4.140625" style="188" customWidth="1"/>
    <col min="15106" max="15106" width="8.42578125" style="188" customWidth="1"/>
    <col min="15107" max="15107" width="18" style="188" customWidth="1"/>
    <col min="15108" max="15108" width="4.42578125" style="188" customWidth="1"/>
    <col min="15109" max="15109" width="8.28515625" style="188" customWidth="1"/>
    <col min="15110" max="15110" width="8.42578125" style="188" customWidth="1"/>
    <col min="15111" max="15111" width="8.140625" style="188" customWidth="1"/>
    <col min="15112" max="15112" width="8.28515625" style="188" customWidth="1"/>
    <col min="15113" max="15113" width="8.42578125" style="188" customWidth="1"/>
    <col min="15114" max="15114" width="8.7109375" style="188" customWidth="1"/>
    <col min="15115" max="15115" width="4.7109375" style="188" customWidth="1"/>
    <col min="15116" max="15360" width="9.140625" style="188"/>
    <col min="15361" max="15361" width="4.140625" style="188" customWidth="1"/>
    <col min="15362" max="15362" width="8.42578125" style="188" customWidth="1"/>
    <col min="15363" max="15363" width="18" style="188" customWidth="1"/>
    <col min="15364" max="15364" width="4.42578125" style="188" customWidth="1"/>
    <col min="15365" max="15365" width="8.28515625" style="188" customWidth="1"/>
    <col min="15366" max="15366" width="8.42578125" style="188" customWidth="1"/>
    <col min="15367" max="15367" width="8.140625" style="188" customWidth="1"/>
    <col min="15368" max="15368" width="8.28515625" style="188" customWidth="1"/>
    <col min="15369" max="15369" width="8.42578125" style="188" customWidth="1"/>
    <col min="15370" max="15370" width="8.7109375" style="188" customWidth="1"/>
    <col min="15371" max="15371" width="4.7109375" style="188" customWidth="1"/>
    <col min="15372" max="15616" width="9.140625" style="188"/>
    <col min="15617" max="15617" width="4.140625" style="188" customWidth="1"/>
    <col min="15618" max="15618" width="8.42578125" style="188" customWidth="1"/>
    <col min="15619" max="15619" width="18" style="188" customWidth="1"/>
    <col min="15620" max="15620" width="4.42578125" style="188" customWidth="1"/>
    <col min="15621" max="15621" width="8.28515625" style="188" customWidth="1"/>
    <col min="15622" max="15622" width="8.42578125" style="188" customWidth="1"/>
    <col min="15623" max="15623" width="8.140625" style="188" customWidth="1"/>
    <col min="15624" max="15624" width="8.28515625" style="188" customWidth="1"/>
    <col min="15625" max="15625" width="8.42578125" style="188" customWidth="1"/>
    <col min="15626" max="15626" width="8.7109375" style="188" customWidth="1"/>
    <col min="15627" max="15627" width="4.7109375" style="188" customWidth="1"/>
    <col min="15628" max="15872" width="9.140625" style="188"/>
    <col min="15873" max="15873" width="4.140625" style="188" customWidth="1"/>
    <col min="15874" max="15874" width="8.42578125" style="188" customWidth="1"/>
    <col min="15875" max="15875" width="18" style="188" customWidth="1"/>
    <col min="15876" max="15876" width="4.42578125" style="188" customWidth="1"/>
    <col min="15877" max="15877" width="8.28515625" style="188" customWidth="1"/>
    <col min="15878" max="15878" width="8.42578125" style="188" customWidth="1"/>
    <col min="15879" max="15879" width="8.140625" style="188" customWidth="1"/>
    <col min="15880" max="15880" width="8.28515625" style="188" customWidth="1"/>
    <col min="15881" max="15881" width="8.42578125" style="188" customWidth="1"/>
    <col min="15882" max="15882" width="8.7109375" style="188" customWidth="1"/>
    <col min="15883" max="15883" width="4.7109375" style="188" customWidth="1"/>
    <col min="15884" max="16128" width="9.140625" style="188"/>
    <col min="16129" max="16129" width="4.140625" style="188" customWidth="1"/>
    <col min="16130" max="16130" width="8.42578125" style="188" customWidth="1"/>
    <col min="16131" max="16131" width="18" style="188" customWidth="1"/>
    <col min="16132" max="16132" width="4.42578125" style="188" customWidth="1"/>
    <col min="16133" max="16133" width="8.28515625" style="188" customWidth="1"/>
    <col min="16134" max="16134" width="8.42578125" style="188" customWidth="1"/>
    <col min="16135" max="16135" width="8.140625" style="188" customWidth="1"/>
    <col min="16136" max="16136" width="8.28515625" style="188" customWidth="1"/>
    <col min="16137" max="16137" width="8.42578125" style="188" customWidth="1"/>
    <col min="16138" max="16138" width="8.7109375" style="188" customWidth="1"/>
    <col min="16139" max="16139" width="4.7109375" style="188" customWidth="1"/>
    <col min="16140" max="16384" width="9.140625" style="188"/>
  </cols>
  <sheetData>
    <row r="1" spans="1:12" ht="13.5" customHeight="1">
      <c r="I1" s="883" t="s">
        <v>342</v>
      </c>
      <c r="J1" s="883"/>
      <c r="K1" s="883"/>
    </row>
    <row r="2" spans="1:12" ht="28.5" customHeight="1">
      <c r="A2" s="884" t="s">
        <v>832</v>
      </c>
      <c r="B2" s="884"/>
      <c r="C2" s="884"/>
      <c r="D2" s="884"/>
      <c r="E2" s="884"/>
      <c r="F2" s="884"/>
      <c r="G2" s="884"/>
      <c r="H2" s="884"/>
      <c r="I2" s="884"/>
      <c r="J2" s="884"/>
      <c r="K2" s="884"/>
    </row>
    <row r="4" spans="1:12" ht="15" customHeight="1">
      <c r="A4" s="885" t="s">
        <v>343</v>
      </c>
      <c r="B4" s="885"/>
      <c r="C4" s="885"/>
      <c r="D4" s="885"/>
      <c r="E4" s="885"/>
      <c r="F4" s="885"/>
      <c r="G4" s="885"/>
      <c r="H4" s="885"/>
      <c r="I4" s="885"/>
      <c r="J4" s="885"/>
      <c r="K4" s="885"/>
      <c r="L4" s="885"/>
    </row>
    <row r="5" spans="1:12" ht="11.25" customHeight="1">
      <c r="A5" s="885" t="s">
        <v>344</v>
      </c>
      <c r="B5" s="885"/>
      <c r="C5" s="885"/>
      <c r="D5" s="885"/>
      <c r="E5" s="885"/>
      <c r="F5" s="885"/>
      <c r="G5" s="885"/>
      <c r="H5" s="885"/>
      <c r="I5" s="885"/>
      <c r="J5" s="885"/>
      <c r="K5" s="885"/>
    </row>
    <row r="6" spans="1:12" ht="9.75" customHeight="1">
      <c r="A6" s="885"/>
      <c r="B6" s="885"/>
      <c r="C6" s="885"/>
      <c r="D6" s="885"/>
      <c r="E6" s="885"/>
      <c r="F6" s="885"/>
      <c r="G6" s="885"/>
      <c r="H6" s="885"/>
      <c r="I6" s="885"/>
      <c r="J6" s="885"/>
      <c r="K6" s="885"/>
    </row>
    <row r="7" spans="1:12" ht="13.5" customHeight="1">
      <c r="A7" s="885"/>
      <c r="B7" s="885"/>
      <c r="C7" s="885"/>
      <c r="D7" s="885"/>
      <c r="E7" s="885"/>
      <c r="F7" s="885"/>
      <c r="G7" s="885"/>
      <c r="H7" s="885"/>
      <c r="I7" s="885"/>
      <c r="J7" s="885"/>
      <c r="K7" s="885"/>
    </row>
    <row r="9" spans="1:12" ht="17.25" customHeight="1">
      <c r="A9" s="886" t="s">
        <v>345</v>
      </c>
      <c r="B9" s="886"/>
      <c r="C9" s="887" t="s">
        <v>346</v>
      </c>
      <c r="D9" s="887"/>
      <c r="E9" s="887"/>
      <c r="F9" s="245"/>
      <c r="G9" s="888" t="s">
        <v>347</v>
      </c>
      <c r="H9" s="888"/>
      <c r="I9" s="889" t="s">
        <v>348</v>
      </c>
      <c r="J9" s="889"/>
    </row>
    <row r="10" spans="1:12">
      <c r="A10" s="246"/>
    </row>
    <row r="11" spans="1:12">
      <c r="A11" s="241" t="s">
        <v>349</v>
      </c>
    </row>
    <row r="13" spans="1:12" s="247" customFormat="1" ht="38.25" customHeight="1">
      <c r="A13" s="890" t="str">
        <f>Abstract!A3</f>
        <v>Name of work: Construction of Studio Apartment at Cozy Cot at LBSNAA,Mussoorie. (EFC Scheme No.12 A of 12th Five Year Plan).</v>
      </c>
      <c r="B13" s="891"/>
      <c r="C13" s="891"/>
      <c r="D13" s="891"/>
      <c r="E13" s="891"/>
      <c r="F13" s="891"/>
      <c r="G13" s="891"/>
      <c r="H13" s="891"/>
      <c r="I13" s="891"/>
      <c r="J13" s="891"/>
    </row>
    <row r="14" spans="1:12" ht="15.75">
      <c r="A14" s="323" t="str">
        <f>Abstract!A4</f>
        <v>Name of Contractor: Anil Dutt Sharma</v>
      </c>
      <c r="B14" s="249"/>
      <c r="C14" s="249"/>
      <c r="D14" s="249"/>
      <c r="E14" s="249"/>
      <c r="F14" s="250"/>
      <c r="G14" s="250"/>
      <c r="H14" s="250"/>
      <c r="I14" s="250"/>
    </row>
    <row r="15" spans="1:12" ht="15.75" customHeight="1">
      <c r="A15" s="892" t="s">
        <v>350</v>
      </c>
      <c r="B15" s="892"/>
      <c r="C15" s="892"/>
      <c r="D15" s="892"/>
      <c r="E15" s="324" t="s">
        <v>825</v>
      </c>
      <c r="F15" s="251"/>
      <c r="G15" s="251"/>
    </row>
    <row r="16" spans="1:12" ht="21" customHeight="1">
      <c r="A16" s="892" t="s">
        <v>351</v>
      </c>
      <c r="B16" s="892"/>
      <c r="C16" s="892"/>
      <c r="D16" s="892"/>
      <c r="E16" s="893" t="s">
        <v>826</v>
      </c>
      <c r="F16" s="893"/>
      <c r="G16" s="893"/>
      <c r="H16" s="893"/>
      <c r="I16" s="893"/>
      <c r="J16" s="893"/>
      <c r="K16" s="893"/>
      <c r="L16" s="252"/>
    </row>
    <row r="17" spans="1:11" ht="16.5" customHeight="1">
      <c r="A17" s="894" t="s">
        <v>352</v>
      </c>
      <c r="B17" s="894"/>
      <c r="C17" s="894"/>
      <c r="D17" s="894"/>
      <c r="E17" s="892" t="s">
        <v>403</v>
      </c>
      <c r="F17" s="892"/>
      <c r="G17" s="892"/>
    </row>
    <row r="18" spans="1:11" ht="19.5" customHeight="1">
      <c r="A18" s="892" t="s">
        <v>353</v>
      </c>
      <c r="B18" s="892"/>
      <c r="C18" s="892"/>
      <c r="D18" s="892"/>
      <c r="E18" s="895">
        <v>41550</v>
      </c>
      <c r="F18" s="895"/>
    </row>
    <row r="19" spans="1:11" ht="17.25" customHeight="1">
      <c r="A19" s="896" t="s">
        <v>354</v>
      </c>
      <c r="B19" s="896"/>
      <c r="C19" s="896"/>
      <c r="D19" s="896"/>
      <c r="E19" s="897" t="s">
        <v>404</v>
      </c>
      <c r="F19" s="897"/>
      <c r="G19" s="253"/>
    </row>
    <row r="20" spans="1:11">
      <c r="A20" s="241"/>
      <c r="B20" s="241"/>
    </row>
    <row r="21" spans="1:11" ht="13.5" customHeight="1">
      <c r="A21" s="898" t="s">
        <v>355</v>
      </c>
      <c r="B21" s="898"/>
      <c r="C21" s="898"/>
      <c r="D21" s="898"/>
      <c r="E21" s="898"/>
      <c r="F21" s="898"/>
      <c r="G21" s="898"/>
      <c r="H21" s="898"/>
      <c r="I21" s="898"/>
      <c r="J21" s="898"/>
      <c r="K21" s="898"/>
    </row>
    <row r="22" spans="1:11" ht="39" customHeight="1">
      <c r="A22" s="908" t="s">
        <v>356</v>
      </c>
      <c r="B22" s="910" t="s">
        <v>357</v>
      </c>
      <c r="C22" s="911"/>
      <c r="D22" s="909" t="s">
        <v>358</v>
      </c>
      <c r="E22" s="909" t="s">
        <v>359</v>
      </c>
      <c r="F22" s="910" t="s">
        <v>360</v>
      </c>
      <c r="G22" s="911"/>
      <c r="H22" s="899" t="s">
        <v>361</v>
      </c>
      <c r="I22" s="900"/>
      <c r="J22" s="901" t="s">
        <v>362</v>
      </c>
      <c r="K22" s="902"/>
    </row>
    <row r="23" spans="1:11" ht="51.75" customHeight="1">
      <c r="A23" s="908"/>
      <c r="B23" s="912"/>
      <c r="C23" s="913"/>
      <c r="D23" s="909"/>
      <c r="E23" s="909"/>
      <c r="F23" s="912"/>
      <c r="G23" s="913"/>
      <c r="H23" s="254" t="s">
        <v>363</v>
      </c>
      <c r="I23" s="255" t="s">
        <v>364</v>
      </c>
      <c r="J23" s="903"/>
      <c r="K23" s="904"/>
    </row>
    <row r="24" spans="1:11">
      <c r="A24" s="256"/>
      <c r="B24" s="257"/>
      <c r="C24" s="258">
        <v>1</v>
      </c>
      <c r="D24" s="254">
        <v>2</v>
      </c>
      <c r="E24" s="254">
        <v>3</v>
      </c>
      <c r="F24" s="259"/>
      <c r="G24" s="260">
        <v>4</v>
      </c>
      <c r="H24" s="254">
        <v>5</v>
      </c>
      <c r="I24" s="261">
        <v>6</v>
      </c>
      <c r="J24" s="905">
        <v>7</v>
      </c>
      <c r="K24" s="906"/>
    </row>
    <row r="25" spans="1:11">
      <c r="A25" s="262"/>
      <c r="B25" s="263"/>
      <c r="C25" s="263"/>
      <c r="D25" s="263"/>
      <c r="E25" s="263"/>
      <c r="F25" s="264"/>
      <c r="G25" s="264"/>
      <c r="H25" s="263"/>
      <c r="I25" s="265"/>
      <c r="J25" s="266"/>
      <c r="K25" s="266"/>
    </row>
    <row r="26" spans="1:11">
      <c r="A26" s="262"/>
      <c r="B26" s="263"/>
      <c r="C26" s="263"/>
      <c r="D26" s="263"/>
      <c r="E26" s="263"/>
      <c r="F26" s="264"/>
      <c r="G26" s="264"/>
      <c r="H26" s="263"/>
      <c r="I26" s="265"/>
      <c r="J26" s="266"/>
      <c r="K26" s="266"/>
    </row>
    <row r="27" spans="1:11" s="214" customFormat="1"/>
    <row r="28" spans="1:11" s="214" customFormat="1" ht="131.25" customHeight="1">
      <c r="C28" s="907" t="s">
        <v>365</v>
      </c>
      <c r="D28" s="907"/>
      <c r="E28" s="907"/>
      <c r="F28" s="907"/>
      <c r="G28" s="907"/>
      <c r="H28" s="907"/>
      <c r="I28" s="907"/>
      <c r="J28" s="907"/>
    </row>
    <row r="29" spans="1:11" s="214" customFormat="1" ht="8.25" customHeight="1">
      <c r="C29" s="907"/>
      <c r="D29" s="907"/>
      <c r="E29" s="907"/>
      <c r="F29" s="907"/>
      <c r="G29" s="907"/>
      <c r="H29" s="907"/>
      <c r="I29" s="907"/>
      <c r="J29" s="907"/>
    </row>
    <row r="30" spans="1:11" s="214" customFormat="1" hidden="1">
      <c r="C30" s="907"/>
      <c r="D30" s="907"/>
      <c r="E30" s="907"/>
      <c r="F30" s="907"/>
      <c r="G30" s="907"/>
      <c r="H30" s="907"/>
      <c r="I30" s="907"/>
      <c r="J30" s="907"/>
    </row>
    <row r="31" spans="1:11" s="214" customFormat="1" hidden="1">
      <c r="C31" s="907"/>
      <c r="D31" s="907"/>
      <c r="E31" s="907"/>
      <c r="F31" s="907"/>
      <c r="G31" s="907"/>
      <c r="H31" s="907"/>
      <c r="I31" s="907"/>
      <c r="J31" s="907"/>
    </row>
    <row r="32" spans="1:11" s="214" customFormat="1" hidden="1">
      <c r="C32" s="907"/>
      <c r="D32" s="907"/>
      <c r="E32" s="907"/>
      <c r="F32" s="907"/>
      <c r="G32" s="907"/>
      <c r="H32" s="907"/>
      <c r="I32" s="907"/>
      <c r="J32" s="907"/>
    </row>
    <row r="33" spans="1:11" s="214" customFormat="1" hidden="1">
      <c r="C33" s="907"/>
      <c r="D33" s="907"/>
      <c r="E33" s="907"/>
      <c r="F33" s="907"/>
      <c r="G33" s="907"/>
      <c r="H33" s="907"/>
      <c r="I33" s="907"/>
      <c r="J33" s="907"/>
    </row>
    <row r="34" spans="1:11" s="214" customFormat="1"/>
    <row r="35" spans="1:11" s="214" customFormat="1"/>
    <row r="36" spans="1:11" s="214" customFormat="1">
      <c r="A36" s="267"/>
      <c r="B36" s="267"/>
      <c r="C36" s="267"/>
      <c r="D36" s="267"/>
      <c r="E36" s="267"/>
      <c r="F36" s="267"/>
      <c r="G36" s="267"/>
      <c r="H36" s="267"/>
      <c r="I36" s="267"/>
      <c r="J36" s="267"/>
      <c r="K36" s="267"/>
    </row>
    <row r="37" spans="1:11" ht="45" customHeight="1">
      <c r="A37" s="908" t="s">
        <v>356</v>
      </c>
      <c r="B37" s="909" t="s">
        <v>357</v>
      </c>
      <c r="C37" s="909"/>
      <c r="D37" s="909" t="s">
        <v>358</v>
      </c>
      <c r="E37" s="909" t="s">
        <v>359</v>
      </c>
      <c r="F37" s="909" t="s">
        <v>360</v>
      </c>
      <c r="G37" s="909"/>
      <c r="H37" s="909" t="s">
        <v>361</v>
      </c>
      <c r="I37" s="909"/>
      <c r="J37" s="915" t="s">
        <v>362</v>
      </c>
      <c r="K37" s="915"/>
    </row>
    <row r="38" spans="1:11" ht="51.75" customHeight="1">
      <c r="A38" s="908"/>
      <c r="B38" s="909"/>
      <c r="C38" s="909"/>
      <c r="D38" s="909"/>
      <c r="E38" s="909"/>
      <c r="F38" s="909"/>
      <c r="G38" s="909"/>
      <c r="H38" s="254" t="s">
        <v>363</v>
      </c>
      <c r="I38" s="255" t="s">
        <v>364</v>
      </c>
      <c r="J38" s="915"/>
      <c r="K38" s="915"/>
    </row>
    <row r="39" spans="1:11">
      <c r="A39" s="256"/>
      <c r="B39" s="257"/>
      <c r="C39" s="258">
        <v>1</v>
      </c>
      <c r="D39" s="254">
        <v>2</v>
      </c>
      <c r="E39" s="254">
        <v>3</v>
      </c>
      <c r="F39" s="268"/>
      <c r="G39" s="268">
        <v>4</v>
      </c>
      <c r="H39" s="254">
        <v>5</v>
      </c>
      <c r="I39" s="261">
        <v>6</v>
      </c>
      <c r="J39" s="916">
        <v>7</v>
      </c>
      <c r="K39" s="916"/>
    </row>
    <row r="40" spans="1:11" s="214" customFormat="1">
      <c r="A40" s="269"/>
      <c r="B40" s="243"/>
      <c r="C40" s="243"/>
      <c r="D40" s="243"/>
      <c r="E40" s="243"/>
      <c r="F40" s="243"/>
      <c r="G40" s="243"/>
      <c r="H40" s="243"/>
      <c r="I40" s="243"/>
      <c r="J40" s="270"/>
      <c r="K40" s="271"/>
    </row>
    <row r="41" spans="1:11" s="214" customFormat="1" ht="15.75" customHeight="1">
      <c r="A41" s="199"/>
      <c r="G41" s="917">
        <f>Abstract!G332</f>
        <v>20143238</v>
      </c>
      <c r="H41" s="917"/>
      <c r="I41" s="918">
        <f>Abstract!I332</f>
        <v>2051769</v>
      </c>
      <c r="J41" s="918"/>
      <c r="K41" s="196"/>
    </row>
    <row r="42" spans="1:11" s="214" customFormat="1">
      <c r="A42" s="199"/>
      <c r="B42" s="215"/>
      <c r="J42" s="272"/>
      <c r="K42" s="273"/>
    </row>
    <row r="43" spans="1:11" s="214" customFormat="1">
      <c r="A43" s="199"/>
      <c r="B43" s="215"/>
      <c r="J43" s="272"/>
      <c r="K43" s="273"/>
    </row>
    <row r="44" spans="1:11" s="214" customFormat="1">
      <c r="A44" s="201"/>
      <c r="B44" s="267"/>
      <c r="C44" s="267"/>
      <c r="D44" s="267"/>
      <c r="E44" s="274"/>
      <c r="F44" s="274"/>
      <c r="G44" s="267"/>
      <c r="H44" s="267"/>
      <c r="I44" s="267"/>
      <c r="J44" s="275"/>
      <c r="K44" s="276"/>
    </row>
    <row r="45" spans="1:11" ht="24" customHeight="1">
      <c r="A45" s="919" t="s">
        <v>366</v>
      </c>
      <c r="B45" s="919"/>
      <c r="C45" s="919"/>
      <c r="D45" s="919"/>
      <c r="E45" s="277" t="s">
        <v>367</v>
      </c>
      <c r="F45" s="278"/>
      <c r="G45" s="920">
        <f>SUM(G41:G44)</f>
        <v>20143238</v>
      </c>
      <c r="H45" s="921"/>
      <c r="I45" s="922">
        <f>SUM(I41:I44)</f>
        <v>2051769</v>
      </c>
      <c r="J45" s="923"/>
      <c r="K45" s="279"/>
    </row>
    <row r="46" spans="1:11" ht="17.25" customHeight="1">
      <c r="A46" s="280" t="s">
        <v>368</v>
      </c>
      <c r="B46" s="281"/>
      <c r="C46" s="281"/>
      <c r="D46" s="281"/>
      <c r="E46" s="277" t="s">
        <v>367</v>
      </c>
      <c r="F46" s="278"/>
      <c r="G46" s="924">
        <f>Abstract!G334</f>
        <v>-18091469</v>
      </c>
      <c r="H46" s="925"/>
      <c r="I46" s="282"/>
      <c r="J46" s="283"/>
      <c r="K46" s="279"/>
    </row>
    <row r="47" spans="1:11" ht="20.25" customHeight="1">
      <c r="A47" s="926" t="s">
        <v>369</v>
      </c>
      <c r="B47" s="926"/>
      <c r="C47" s="926"/>
      <c r="D47" s="926"/>
      <c r="E47" s="207"/>
      <c r="F47" s="205"/>
      <c r="G47" s="927">
        <f>SUM(G45:G46)</f>
        <v>2051769</v>
      </c>
      <c r="H47" s="928"/>
      <c r="I47" s="284"/>
      <c r="J47" s="283"/>
      <c r="K47" s="279"/>
    </row>
    <row r="48" spans="1:11" ht="33.75" customHeight="1">
      <c r="A48" s="929" t="s">
        <v>830</v>
      </c>
      <c r="B48" s="930"/>
      <c r="C48" s="930"/>
      <c r="D48" s="930"/>
      <c r="E48" s="930"/>
      <c r="F48" s="930"/>
      <c r="G48" s="930"/>
      <c r="H48" s="930"/>
      <c r="I48" s="930"/>
      <c r="J48" s="930"/>
      <c r="K48" s="930"/>
    </row>
    <row r="50" spans="1:48" ht="27" customHeight="1">
      <c r="A50" s="931" t="s">
        <v>370</v>
      </c>
      <c r="B50" s="931"/>
      <c r="C50" s="931"/>
      <c r="D50" s="931"/>
      <c r="E50" s="931"/>
      <c r="F50" s="931"/>
      <c r="G50" s="931"/>
      <c r="H50" s="931"/>
      <c r="I50" s="931"/>
      <c r="J50" s="931"/>
      <c r="K50" s="931"/>
    </row>
    <row r="51" spans="1:48" ht="21" customHeight="1">
      <c r="A51" s="285"/>
    </row>
    <row r="52" spans="1:48" ht="15.75">
      <c r="A52" s="914" t="s">
        <v>371</v>
      </c>
      <c r="B52" s="914"/>
      <c r="C52" s="914"/>
      <c r="D52" s="914"/>
      <c r="E52" s="914"/>
      <c r="F52" s="914"/>
      <c r="G52" s="914"/>
      <c r="H52" s="914"/>
      <c r="I52" s="914"/>
      <c r="J52" s="914"/>
    </row>
    <row r="54" spans="1:48" ht="39.75" customHeight="1">
      <c r="A54" s="931" t="s">
        <v>831</v>
      </c>
      <c r="B54" s="931"/>
      <c r="C54" s="931"/>
      <c r="D54" s="931"/>
      <c r="E54" s="931"/>
      <c r="F54" s="931"/>
      <c r="G54" s="931"/>
      <c r="H54" s="931"/>
      <c r="I54" s="931"/>
      <c r="J54" s="931"/>
      <c r="K54" s="931"/>
    </row>
    <row r="55" spans="1:48" ht="78.75" customHeight="1">
      <c r="A55" s="933" t="s">
        <v>372</v>
      </c>
      <c r="B55" s="933"/>
      <c r="C55" s="933"/>
      <c r="D55" s="933"/>
      <c r="E55" s="933"/>
      <c r="F55" s="933"/>
      <c r="G55" s="933"/>
      <c r="H55" s="933"/>
      <c r="I55" s="933"/>
      <c r="J55" s="933"/>
      <c r="K55" s="933"/>
    </row>
    <row r="56" spans="1:48" s="251" customFormat="1" ht="29.25" customHeight="1">
      <c r="A56" s="224"/>
      <c r="B56" s="224"/>
      <c r="C56" s="224"/>
      <c r="D56" s="224"/>
      <c r="E56" s="224"/>
      <c r="F56" s="224"/>
      <c r="G56" s="224"/>
      <c r="H56" s="224"/>
      <c r="I56" s="224"/>
      <c r="J56" s="224"/>
      <c r="K56" s="286"/>
      <c r="L56" s="286"/>
      <c r="M56" s="286"/>
      <c r="N56" s="286"/>
      <c r="O56" s="286"/>
      <c r="P56" s="286"/>
      <c r="Q56" s="286"/>
      <c r="R56" s="286"/>
      <c r="S56" s="286"/>
      <c r="T56" s="286"/>
      <c r="U56" s="286"/>
      <c r="V56" s="286"/>
      <c r="W56" s="286"/>
      <c r="X56" s="286"/>
      <c r="Y56" s="286"/>
      <c r="Z56" s="286"/>
      <c r="AA56" s="286"/>
      <c r="AB56" s="286"/>
      <c r="AC56" s="286"/>
      <c r="AD56" s="286"/>
      <c r="AE56" s="286"/>
      <c r="AF56" s="286"/>
      <c r="AG56" s="286"/>
      <c r="AH56" s="286"/>
      <c r="AI56" s="286"/>
      <c r="AJ56" s="286"/>
      <c r="AK56" s="286"/>
      <c r="AL56" s="286"/>
      <c r="AM56" s="286"/>
      <c r="AN56" s="286"/>
      <c r="AO56" s="286"/>
      <c r="AP56" s="286"/>
      <c r="AQ56" s="286"/>
      <c r="AR56" s="286"/>
      <c r="AS56" s="286"/>
      <c r="AT56" s="286"/>
      <c r="AU56" s="286"/>
      <c r="AV56" s="286"/>
    </row>
    <row r="57" spans="1:48" ht="15" customHeight="1">
      <c r="E57" s="934" t="s">
        <v>373</v>
      </c>
      <c r="F57" s="934"/>
      <c r="G57" s="934"/>
      <c r="H57" s="934"/>
      <c r="I57" s="934"/>
      <c r="J57" s="934"/>
    </row>
    <row r="58" spans="1:48" ht="41.25" customHeight="1">
      <c r="E58" s="287"/>
      <c r="F58" s="287"/>
      <c r="G58" s="934" t="s">
        <v>374</v>
      </c>
      <c r="H58" s="934"/>
      <c r="I58" s="934"/>
      <c r="J58" s="934"/>
    </row>
    <row r="59" spans="1:48" ht="38.25" customHeight="1">
      <c r="A59" s="935" t="s">
        <v>375</v>
      </c>
      <c r="B59" s="935"/>
      <c r="C59" s="935"/>
      <c r="E59" s="935" t="s">
        <v>376</v>
      </c>
      <c r="F59" s="935"/>
      <c r="G59" s="935"/>
      <c r="H59" s="935"/>
      <c r="I59" s="935"/>
      <c r="J59" s="935"/>
    </row>
    <row r="60" spans="1:48" ht="23.25" customHeight="1">
      <c r="B60" s="288"/>
      <c r="E60" s="285"/>
      <c r="F60" s="285"/>
      <c r="G60" s="932" t="s">
        <v>377</v>
      </c>
      <c r="H60" s="932"/>
      <c r="I60" s="932"/>
      <c r="J60" s="932"/>
    </row>
  </sheetData>
  <mergeCells count="54">
    <mergeCell ref="G60:J60"/>
    <mergeCell ref="A54:K54"/>
    <mergeCell ref="A55:K55"/>
    <mergeCell ref="E57:J57"/>
    <mergeCell ref="G58:J58"/>
    <mergeCell ref="A59:C59"/>
    <mergeCell ref="E59:J59"/>
    <mergeCell ref="A52:J52"/>
    <mergeCell ref="J37:K38"/>
    <mergeCell ref="J39:K39"/>
    <mergeCell ref="G41:H41"/>
    <mergeCell ref="I41:J41"/>
    <mergeCell ref="A45:D45"/>
    <mergeCell ref="G45:H45"/>
    <mergeCell ref="I45:J45"/>
    <mergeCell ref="G46:H46"/>
    <mergeCell ref="A47:D47"/>
    <mergeCell ref="G47:H47"/>
    <mergeCell ref="A48:K48"/>
    <mergeCell ref="A50:K50"/>
    <mergeCell ref="H22:I22"/>
    <mergeCell ref="J22:K23"/>
    <mergeCell ref="J24:K24"/>
    <mergeCell ref="C28:J33"/>
    <mergeCell ref="A37:A38"/>
    <mergeCell ref="B37:C38"/>
    <mergeCell ref="D37:D38"/>
    <mergeCell ref="E37:E38"/>
    <mergeCell ref="F37:G38"/>
    <mergeCell ref="H37:I37"/>
    <mergeCell ref="A22:A23"/>
    <mergeCell ref="B22:C23"/>
    <mergeCell ref="D22:D23"/>
    <mergeCell ref="E22:E23"/>
    <mergeCell ref="F22:G23"/>
    <mergeCell ref="A18:D18"/>
    <mergeCell ref="E18:F18"/>
    <mergeCell ref="A19:D19"/>
    <mergeCell ref="E19:F19"/>
    <mergeCell ref="A21:K21"/>
    <mergeCell ref="A13:J13"/>
    <mergeCell ref="A15:D15"/>
    <mergeCell ref="A16:D16"/>
    <mergeCell ref="E16:K16"/>
    <mergeCell ref="A17:D17"/>
    <mergeCell ref="E17:G17"/>
    <mergeCell ref="I1:K1"/>
    <mergeCell ref="A2:K2"/>
    <mergeCell ref="A4:L4"/>
    <mergeCell ref="A5:K7"/>
    <mergeCell ref="A9:B9"/>
    <mergeCell ref="C9:E9"/>
    <mergeCell ref="G9:H9"/>
    <mergeCell ref="I9:J9"/>
  </mergeCells>
  <pageMargins left="0.70866141732283472" right="0.51181102362204722" top="0.74803149606299213" bottom="0.74803149606299213" header="0.31496062992125984" footer="0.31496062992125984"/>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85"/>
  <sheetViews>
    <sheetView view="pageBreakPreview" zoomScaleSheetLayoutView="100" workbookViewId="0">
      <selection activeCell="O76" sqref="O76"/>
    </sheetView>
  </sheetViews>
  <sheetFormatPr defaultRowHeight="15"/>
  <cols>
    <col min="1" max="1" width="13.140625" style="188" customWidth="1"/>
    <col min="2" max="2" width="4.42578125" style="188" customWidth="1"/>
    <col min="3" max="5" width="9.140625" style="188"/>
    <col min="6" max="6" width="6.140625" style="188" customWidth="1"/>
    <col min="7" max="7" width="15.140625" style="188" customWidth="1"/>
    <col min="8" max="8" width="4.140625" style="188" customWidth="1"/>
    <col min="9" max="9" width="4.7109375" style="188" customWidth="1"/>
    <col min="10" max="10" width="6.7109375" style="188" customWidth="1"/>
    <col min="11" max="11" width="8.7109375" style="188" customWidth="1"/>
    <col min="12" max="12" width="4.140625" style="188" customWidth="1"/>
    <col min="13" max="256" width="9.140625" style="188"/>
    <col min="257" max="257" width="13.140625" style="188" customWidth="1"/>
    <col min="258" max="258" width="4.42578125" style="188" customWidth="1"/>
    <col min="259" max="261" width="9.140625" style="188"/>
    <col min="262" max="262" width="6.140625" style="188" customWidth="1"/>
    <col min="263" max="263" width="15.140625" style="188" customWidth="1"/>
    <col min="264" max="264" width="4.140625" style="188" customWidth="1"/>
    <col min="265" max="265" width="4.7109375" style="188" customWidth="1"/>
    <col min="266" max="266" width="6.7109375" style="188" customWidth="1"/>
    <col min="267" max="267" width="8.7109375" style="188" customWidth="1"/>
    <col min="268" max="268" width="4.140625" style="188" customWidth="1"/>
    <col min="269" max="512" width="9.140625" style="188"/>
    <col min="513" max="513" width="13.140625" style="188" customWidth="1"/>
    <col min="514" max="514" width="4.42578125" style="188" customWidth="1"/>
    <col min="515" max="517" width="9.140625" style="188"/>
    <col min="518" max="518" width="6.140625" style="188" customWidth="1"/>
    <col min="519" max="519" width="15.140625" style="188" customWidth="1"/>
    <col min="520" max="520" width="4.140625" style="188" customWidth="1"/>
    <col min="521" max="521" width="4.7109375" style="188" customWidth="1"/>
    <col min="522" max="522" width="6.7109375" style="188" customWidth="1"/>
    <col min="523" max="523" width="8.7109375" style="188" customWidth="1"/>
    <col min="524" max="524" width="4.140625" style="188" customWidth="1"/>
    <col min="525" max="768" width="9.140625" style="188"/>
    <col min="769" max="769" width="13.140625" style="188" customWidth="1"/>
    <col min="770" max="770" width="4.42578125" style="188" customWidth="1"/>
    <col min="771" max="773" width="9.140625" style="188"/>
    <col min="774" max="774" width="6.140625" style="188" customWidth="1"/>
    <col min="775" max="775" width="15.140625" style="188" customWidth="1"/>
    <col min="776" max="776" width="4.140625" style="188" customWidth="1"/>
    <col min="777" max="777" width="4.7109375" style="188" customWidth="1"/>
    <col min="778" max="778" width="6.7109375" style="188" customWidth="1"/>
    <col min="779" max="779" width="8.7109375" style="188" customWidth="1"/>
    <col min="780" max="780" width="4.140625" style="188" customWidth="1"/>
    <col min="781" max="1024" width="9.140625" style="188"/>
    <col min="1025" max="1025" width="13.140625" style="188" customWidth="1"/>
    <col min="1026" max="1026" width="4.42578125" style="188" customWidth="1"/>
    <col min="1027" max="1029" width="9.140625" style="188"/>
    <col min="1030" max="1030" width="6.140625" style="188" customWidth="1"/>
    <col min="1031" max="1031" width="15.140625" style="188" customWidth="1"/>
    <col min="1032" max="1032" width="4.140625" style="188" customWidth="1"/>
    <col min="1033" max="1033" width="4.7109375" style="188" customWidth="1"/>
    <col min="1034" max="1034" width="6.7109375" style="188" customWidth="1"/>
    <col min="1035" max="1035" width="8.7109375" style="188" customWidth="1"/>
    <col min="1036" max="1036" width="4.140625" style="188" customWidth="1"/>
    <col min="1037" max="1280" width="9.140625" style="188"/>
    <col min="1281" max="1281" width="13.140625" style="188" customWidth="1"/>
    <col min="1282" max="1282" width="4.42578125" style="188" customWidth="1"/>
    <col min="1283" max="1285" width="9.140625" style="188"/>
    <col min="1286" max="1286" width="6.140625" style="188" customWidth="1"/>
    <col min="1287" max="1287" width="15.140625" style="188" customWidth="1"/>
    <col min="1288" max="1288" width="4.140625" style="188" customWidth="1"/>
    <col min="1289" max="1289" width="4.7109375" style="188" customWidth="1"/>
    <col min="1290" max="1290" width="6.7109375" style="188" customWidth="1"/>
    <col min="1291" max="1291" width="8.7109375" style="188" customWidth="1"/>
    <col min="1292" max="1292" width="4.140625" style="188" customWidth="1"/>
    <col min="1293" max="1536" width="9.140625" style="188"/>
    <col min="1537" max="1537" width="13.140625" style="188" customWidth="1"/>
    <col min="1538" max="1538" width="4.42578125" style="188" customWidth="1"/>
    <col min="1539" max="1541" width="9.140625" style="188"/>
    <col min="1542" max="1542" width="6.140625" style="188" customWidth="1"/>
    <col min="1543" max="1543" width="15.140625" style="188" customWidth="1"/>
    <col min="1544" max="1544" width="4.140625" style="188" customWidth="1"/>
    <col min="1545" max="1545" width="4.7109375" style="188" customWidth="1"/>
    <col min="1546" max="1546" width="6.7109375" style="188" customWidth="1"/>
    <col min="1547" max="1547" width="8.7109375" style="188" customWidth="1"/>
    <col min="1548" max="1548" width="4.140625" style="188" customWidth="1"/>
    <col min="1549" max="1792" width="9.140625" style="188"/>
    <col min="1793" max="1793" width="13.140625" style="188" customWidth="1"/>
    <col min="1794" max="1794" width="4.42578125" style="188" customWidth="1"/>
    <col min="1795" max="1797" width="9.140625" style="188"/>
    <col min="1798" max="1798" width="6.140625" style="188" customWidth="1"/>
    <col min="1799" max="1799" width="15.140625" style="188" customWidth="1"/>
    <col min="1800" max="1800" width="4.140625" style="188" customWidth="1"/>
    <col min="1801" max="1801" width="4.7109375" style="188" customWidth="1"/>
    <col min="1802" max="1802" width="6.7109375" style="188" customWidth="1"/>
    <col min="1803" max="1803" width="8.7109375" style="188" customWidth="1"/>
    <col min="1804" max="1804" width="4.140625" style="188" customWidth="1"/>
    <col min="1805" max="2048" width="9.140625" style="188"/>
    <col min="2049" max="2049" width="13.140625" style="188" customWidth="1"/>
    <col min="2050" max="2050" width="4.42578125" style="188" customWidth="1"/>
    <col min="2051" max="2053" width="9.140625" style="188"/>
    <col min="2054" max="2054" width="6.140625" style="188" customWidth="1"/>
    <col min="2055" max="2055" width="15.140625" style="188" customWidth="1"/>
    <col min="2056" max="2056" width="4.140625" style="188" customWidth="1"/>
    <col min="2057" max="2057" width="4.7109375" style="188" customWidth="1"/>
    <col min="2058" max="2058" width="6.7109375" style="188" customWidth="1"/>
    <col min="2059" max="2059" width="8.7109375" style="188" customWidth="1"/>
    <col min="2060" max="2060" width="4.140625" style="188" customWidth="1"/>
    <col min="2061" max="2304" width="9.140625" style="188"/>
    <col min="2305" max="2305" width="13.140625" style="188" customWidth="1"/>
    <col min="2306" max="2306" width="4.42578125" style="188" customWidth="1"/>
    <col min="2307" max="2309" width="9.140625" style="188"/>
    <col min="2310" max="2310" width="6.140625" style="188" customWidth="1"/>
    <col min="2311" max="2311" width="15.140625" style="188" customWidth="1"/>
    <col min="2312" max="2312" width="4.140625" style="188" customWidth="1"/>
    <col min="2313" max="2313" width="4.7109375" style="188" customWidth="1"/>
    <col min="2314" max="2314" width="6.7109375" style="188" customWidth="1"/>
    <col min="2315" max="2315" width="8.7109375" style="188" customWidth="1"/>
    <col min="2316" max="2316" width="4.140625" style="188" customWidth="1"/>
    <col min="2317" max="2560" width="9.140625" style="188"/>
    <col min="2561" max="2561" width="13.140625" style="188" customWidth="1"/>
    <col min="2562" max="2562" width="4.42578125" style="188" customWidth="1"/>
    <col min="2563" max="2565" width="9.140625" style="188"/>
    <col min="2566" max="2566" width="6.140625" style="188" customWidth="1"/>
    <col min="2567" max="2567" width="15.140625" style="188" customWidth="1"/>
    <col min="2568" max="2568" width="4.140625" style="188" customWidth="1"/>
    <col min="2569" max="2569" width="4.7109375" style="188" customWidth="1"/>
    <col min="2570" max="2570" width="6.7109375" style="188" customWidth="1"/>
    <col min="2571" max="2571" width="8.7109375" style="188" customWidth="1"/>
    <col min="2572" max="2572" width="4.140625" style="188" customWidth="1"/>
    <col min="2573" max="2816" width="9.140625" style="188"/>
    <col min="2817" max="2817" width="13.140625" style="188" customWidth="1"/>
    <col min="2818" max="2818" width="4.42578125" style="188" customWidth="1"/>
    <col min="2819" max="2821" width="9.140625" style="188"/>
    <col min="2822" max="2822" width="6.140625" style="188" customWidth="1"/>
    <col min="2823" max="2823" width="15.140625" style="188" customWidth="1"/>
    <col min="2824" max="2824" width="4.140625" style="188" customWidth="1"/>
    <col min="2825" max="2825" width="4.7109375" style="188" customWidth="1"/>
    <col min="2826" max="2826" width="6.7109375" style="188" customWidth="1"/>
    <col min="2827" max="2827" width="8.7109375" style="188" customWidth="1"/>
    <col min="2828" max="2828" width="4.140625" style="188" customWidth="1"/>
    <col min="2829" max="3072" width="9.140625" style="188"/>
    <col min="3073" max="3073" width="13.140625" style="188" customWidth="1"/>
    <col min="3074" max="3074" width="4.42578125" style="188" customWidth="1"/>
    <col min="3075" max="3077" width="9.140625" style="188"/>
    <col min="3078" max="3078" width="6.140625" style="188" customWidth="1"/>
    <col min="3079" max="3079" width="15.140625" style="188" customWidth="1"/>
    <col min="3080" max="3080" width="4.140625" style="188" customWidth="1"/>
    <col min="3081" max="3081" width="4.7109375" style="188" customWidth="1"/>
    <col min="3082" max="3082" width="6.7109375" style="188" customWidth="1"/>
    <col min="3083" max="3083" width="8.7109375" style="188" customWidth="1"/>
    <col min="3084" max="3084" width="4.140625" style="188" customWidth="1"/>
    <col min="3085" max="3328" width="9.140625" style="188"/>
    <col min="3329" max="3329" width="13.140625" style="188" customWidth="1"/>
    <col min="3330" max="3330" width="4.42578125" style="188" customWidth="1"/>
    <col min="3331" max="3333" width="9.140625" style="188"/>
    <col min="3334" max="3334" width="6.140625" style="188" customWidth="1"/>
    <col min="3335" max="3335" width="15.140625" style="188" customWidth="1"/>
    <col min="3336" max="3336" width="4.140625" style="188" customWidth="1"/>
    <col min="3337" max="3337" width="4.7109375" style="188" customWidth="1"/>
    <col min="3338" max="3338" width="6.7109375" style="188" customWidth="1"/>
    <col min="3339" max="3339" width="8.7109375" style="188" customWidth="1"/>
    <col min="3340" max="3340" width="4.140625" style="188" customWidth="1"/>
    <col min="3341" max="3584" width="9.140625" style="188"/>
    <col min="3585" max="3585" width="13.140625" style="188" customWidth="1"/>
    <col min="3586" max="3586" width="4.42578125" style="188" customWidth="1"/>
    <col min="3587" max="3589" width="9.140625" style="188"/>
    <col min="3590" max="3590" width="6.140625" style="188" customWidth="1"/>
    <col min="3591" max="3591" width="15.140625" style="188" customWidth="1"/>
    <col min="3592" max="3592" width="4.140625" style="188" customWidth="1"/>
    <col min="3593" max="3593" width="4.7109375" style="188" customWidth="1"/>
    <col min="3594" max="3594" width="6.7109375" style="188" customWidth="1"/>
    <col min="3595" max="3595" width="8.7109375" style="188" customWidth="1"/>
    <col min="3596" max="3596" width="4.140625" style="188" customWidth="1"/>
    <col min="3597" max="3840" width="9.140625" style="188"/>
    <col min="3841" max="3841" width="13.140625" style="188" customWidth="1"/>
    <col min="3842" max="3842" width="4.42578125" style="188" customWidth="1"/>
    <col min="3843" max="3845" width="9.140625" style="188"/>
    <col min="3846" max="3846" width="6.140625" style="188" customWidth="1"/>
    <col min="3847" max="3847" width="15.140625" style="188" customWidth="1"/>
    <col min="3848" max="3848" width="4.140625" style="188" customWidth="1"/>
    <col min="3849" max="3849" width="4.7109375" style="188" customWidth="1"/>
    <col min="3850" max="3850" width="6.7109375" style="188" customWidth="1"/>
    <col min="3851" max="3851" width="8.7109375" style="188" customWidth="1"/>
    <col min="3852" max="3852" width="4.140625" style="188" customWidth="1"/>
    <col min="3853" max="4096" width="9.140625" style="188"/>
    <col min="4097" max="4097" width="13.140625" style="188" customWidth="1"/>
    <col min="4098" max="4098" width="4.42578125" style="188" customWidth="1"/>
    <col min="4099" max="4101" width="9.140625" style="188"/>
    <col min="4102" max="4102" width="6.140625" style="188" customWidth="1"/>
    <col min="4103" max="4103" width="15.140625" style="188" customWidth="1"/>
    <col min="4104" max="4104" width="4.140625" style="188" customWidth="1"/>
    <col min="4105" max="4105" width="4.7109375" style="188" customWidth="1"/>
    <col min="4106" max="4106" width="6.7109375" style="188" customWidth="1"/>
    <col min="4107" max="4107" width="8.7109375" style="188" customWidth="1"/>
    <col min="4108" max="4108" width="4.140625" style="188" customWidth="1"/>
    <col min="4109" max="4352" width="9.140625" style="188"/>
    <col min="4353" max="4353" width="13.140625" style="188" customWidth="1"/>
    <col min="4354" max="4354" width="4.42578125" style="188" customWidth="1"/>
    <col min="4355" max="4357" width="9.140625" style="188"/>
    <col min="4358" max="4358" width="6.140625" style="188" customWidth="1"/>
    <col min="4359" max="4359" width="15.140625" style="188" customWidth="1"/>
    <col min="4360" max="4360" width="4.140625" style="188" customWidth="1"/>
    <col min="4361" max="4361" width="4.7109375" style="188" customWidth="1"/>
    <col min="4362" max="4362" width="6.7109375" style="188" customWidth="1"/>
    <col min="4363" max="4363" width="8.7109375" style="188" customWidth="1"/>
    <col min="4364" max="4364" width="4.140625" style="188" customWidth="1"/>
    <col min="4365" max="4608" width="9.140625" style="188"/>
    <col min="4609" max="4609" width="13.140625" style="188" customWidth="1"/>
    <col min="4610" max="4610" width="4.42578125" style="188" customWidth="1"/>
    <col min="4611" max="4613" width="9.140625" style="188"/>
    <col min="4614" max="4614" width="6.140625" style="188" customWidth="1"/>
    <col min="4615" max="4615" width="15.140625" style="188" customWidth="1"/>
    <col min="4616" max="4616" width="4.140625" style="188" customWidth="1"/>
    <col min="4617" max="4617" width="4.7109375" style="188" customWidth="1"/>
    <col min="4618" max="4618" width="6.7109375" style="188" customWidth="1"/>
    <col min="4619" max="4619" width="8.7109375" style="188" customWidth="1"/>
    <col min="4620" max="4620" width="4.140625" style="188" customWidth="1"/>
    <col min="4621" max="4864" width="9.140625" style="188"/>
    <col min="4865" max="4865" width="13.140625" style="188" customWidth="1"/>
    <col min="4866" max="4866" width="4.42578125" style="188" customWidth="1"/>
    <col min="4867" max="4869" width="9.140625" style="188"/>
    <col min="4870" max="4870" width="6.140625" style="188" customWidth="1"/>
    <col min="4871" max="4871" width="15.140625" style="188" customWidth="1"/>
    <col min="4872" max="4872" width="4.140625" style="188" customWidth="1"/>
    <col min="4873" max="4873" width="4.7109375" style="188" customWidth="1"/>
    <col min="4874" max="4874" width="6.7109375" style="188" customWidth="1"/>
    <col min="4875" max="4875" width="8.7109375" style="188" customWidth="1"/>
    <col min="4876" max="4876" width="4.140625" style="188" customWidth="1"/>
    <col min="4877" max="5120" width="9.140625" style="188"/>
    <col min="5121" max="5121" width="13.140625" style="188" customWidth="1"/>
    <col min="5122" max="5122" width="4.42578125" style="188" customWidth="1"/>
    <col min="5123" max="5125" width="9.140625" style="188"/>
    <col min="5126" max="5126" width="6.140625" style="188" customWidth="1"/>
    <col min="5127" max="5127" width="15.140625" style="188" customWidth="1"/>
    <col min="5128" max="5128" width="4.140625" style="188" customWidth="1"/>
    <col min="5129" max="5129" width="4.7109375" style="188" customWidth="1"/>
    <col min="5130" max="5130" width="6.7109375" style="188" customWidth="1"/>
    <col min="5131" max="5131" width="8.7109375" style="188" customWidth="1"/>
    <col min="5132" max="5132" width="4.140625" style="188" customWidth="1"/>
    <col min="5133" max="5376" width="9.140625" style="188"/>
    <col min="5377" max="5377" width="13.140625" style="188" customWidth="1"/>
    <col min="5378" max="5378" width="4.42578125" style="188" customWidth="1"/>
    <col min="5379" max="5381" width="9.140625" style="188"/>
    <col min="5382" max="5382" width="6.140625" style="188" customWidth="1"/>
    <col min="5383" max="5383" width="15.140625" style="188" customWidth="1"/>
    <col min="5384" max="5384" width="4.140625" style="188" customWidth="1"/>
    <col min="5385" max="5385" width="4.7109375" style="188" customWidth="1"/>
    <col min="5386" max="5386" width="6.7109375" style="188" customWidth="1"/>
    <col min="5387" max="5387" width="8.7109375" style="188" customWidth="1"/>
    <col min="5388" max="5388" width="4.140625" style="188" customWidth="1"/>
    <col min="5389" max="5632" width="9.140625" style="188"/>
    <col min="5633" max="5633" width="13.140625" style="188" customWidth="1"/>
    <col min="5634" max="5634" width="4.42578125" style="188" customWidth="1"/>
    <col min="5635" max="5637" width="9.140625" style="188"/>
    <col min="5638" max="5638" width="6.140625" style="188" customWidth="1"/>
    <col min="5639" max="5639" width="15.140625" style="188" customWidth="1"/>
    <col min="5640" max="5640" width="4.140625" style="188" customWidth="1"/>
    <col min="5641" max="5641" width="4.7109375" style="188" customWidth="1"/>
    <col min="5642" max="5642" width="6.7109375" style="188" customWidth="1"/>
    <col min="5643" max="5643" width="8.7109375" style="188" customWidth="1"/>
    <col min="5644" max="5644" width="4.140625" style="188" customWidth="1"/>
    <col min="5645" max="5888" width="9.140625" style="188"/>
    <col min="5889" max="5889" width="13.140625" style="188" customWidth="1"/>
    <col min="5890" max="5890" width="4.42578125" style="188" customWidth="1"/>
    <col min="5891" max="5893" width="9.140625" style="188"/>
    <col min="5894" max="5894" width="6.140625" style="188" customWidth="1"/>
    <col min="5895" max="5895" width="15.140625" style="188" customWidth="1"/>
    <col min="5896" max="5896" width="4.140625" style="188" customWidth="1"/>
    <col min="5897" max="5897" width="4.7109375" style="188" customWidth="1"/>
    <col min="5898" max="5898" width="6.7109375" style="188" customWidth="1"/>
    <col min="5899" max="5899" width="8.7109375" style="188" customWidth="1"/>
    <col min="5900" max="5900" width="4.140625" style="188" customWidth="1"/>
    <col min="5901" max="6144" width="9.140625" style="188"/>
    <col min="6145" max="6145" width="13.140625" style="188" customWidth="1"/>
    <col min="6146" max="6146" width="4.42578125" style="188" customWidth="1"/>
    <col min="6147" max="6149" width="9.140625" style="188"/>
    <col min="6150" max="6150" width="6.140625" style="188" customWidth="1"/>
    <col min="6151" max="6151" width="15.140625" style="188" customWidth="1"/>
    <col min="6152" max="6152" width="4.140625" style="188" customWidth="1"/>
    <col min="6153" max="6153" width="4.7109375" style="188" customWidth="1"/>
    <col min="6154" max="6154" width="6.7109375" style="188" customWidth="1"/>
    <col min="6155" max="6155" width="8.7109375" style="188" customWidth="1"/>
    <col min="6156" max="6156" width="4.140625" style="188" customWidth="1"/>
    <col min="6157" max="6400" width="9.140625" style="188"/>
    <col min="6401" max="6401" width="13.140625" style="188" customWidth="1"/>
    <col min="6402" max="6402" width="4.42578125" style="188" customWidth="1"/>
    <col min="6403" max="6405" width="9.140625" style="188"/>
    <col min="6406" max="6406" width="6.140625" style="188" customWidth="1"/>
    <col min="6407" max="6407" width="15.140625" style="188" customWidth="1"/>
    <col min="6408" max="6408" width="4.140625" style="188" customWidth="1"/>
    <col min="6409" max="6409" width="4.7109375" style="188" customWidth="1"/>
    <col min="6410" max="6410" width="6.7109375" style="188" customWidth="1"/>
    <col min="6411" max="6411" width="8.7109375" style="188" customWidth="1"/>
    <col min="6412" max="6412" width="4.140625" style="188" customWidth="1"/>
    <col min="6413" max="6656" width="9.140625" style="188"/>
    <col min="6657" max="6657" width="13.140625" style="188" customWidth="1"/>
    <col min="6658" max="6658" width="4.42578125" style="188" customWidth="1"/>
    <col min="6659" max="6661" width="9.140625" style="188"/>
    <col min="6662" max="6662" width="6.140625" style="188" customWidth="1"/>
    <col min="6663" max="6663" width="15.140625" style="188" customWidth="1"/>
    <col min="6664" max="6664" width="4.140625" style="188" customWidth="1"/>
    <col min="6665" max="6665" width="4.7109375" style="188" customWidth="1"/>
    <col min="6666" max="6666" width="6.7109375" style="188" customWidth="1"/>
    <col min="6667" max="6667" width="8.7109375" style="188" customWidth="1"/>
    <col min="6668" max="6668" width="4.140625" style="188" customWidth="1"/>
    <col min="6669" max="6912" width="9.140625" style="188"/>
    <col min="6913" max="6913" width="13.140625" style="188" customWidth="1"/>
    <col min="6914" max="6914" width="4.42578125" style="188" customWidth="1"/>
    <col min="6915" max="6917" width="9.140625" style="188"/>
    <col min="6918" max="6918" width="6.140625" style="188" customWidth="1"/>
    <col min="6919" max="6919" width="15.140625" style="188" customWidth="1"/>
    <col min="6920" max="6920" width="4.140625" style="188" customWidth="1"/>
    <col min="6921" max="6921" width="4.7109375" style="188" customWidth="1"/>
    <col min="6922" max="6922" width="6.7109375" style="188" customWidth="1"/>
    <col min="6923" max="6923" width="8.7109375" style="188" customWidth="1"/>
    <col min="6924" max="6924" width="4.140625" style="188" customWidth="1"/>
    <col min="6925" max="7168" width="9.140625" style="188"/>
    <col min="7169" max="7169" width="13.140625" style="188" customWidth="1"/>
    <col min="7170" max="7170" width="4.42578125" style="188" customWidth="1"/>
    <col min="7171" max="7173" width="9.140625" style="188"/>
    <col min="7174" max="7174" width="6.140625" style="188" customWidth="1"/>
    <col min="7175" max="7175" width="15.140625" style="188" customWidth="1"/>
    <col min="7176" max="7176" width="4.140625" style="188" customWidth="1"/>
    <col min="7177" max="7177" width="4.7109375" style="188" customWidth="1"/>
    <col min="7178" max="7178" width="6.7109375" style="188" customWidth="1"/>
    <col min="7179" max="7179" width="8.7109375" style="188" customWidth="1"/>
    <col min="7180" max="7180" width="4.140625" style="188" customWidth="1"/>
    <col min="7181" max="7424" width="9.140625" style="188"/>
    <col min="7425" max="7425" width="13.140625" style="188" customWidth="1"/>
    <col min="7426" max="7426" width="4.42578125" style="188" customWidth="1"/>
    <col min="7427" max="7429" width="9.140625" style="188"/>
    <col min="7430" max="7430" width="6.140625" style="188" customWidth="1"/>
    <col min="7431" max="7431" width="15.140625" style="188" customWidth="1"/>
    <col min="7432" max="7432" width="4.140625" style="188" customWidth="1"/>
    <col min="7433" max="7433" width="4.7109375" style="188" customWidth="1"/>
    <col min="7434" max="7434" width="6.7109375" style="188" customWidth="1"/>
    <col min="7435" max="7435" width="8.7109375" style="188" customWidth="1"/>
    <col min="7436" max="7436" width="4.140625" style="188" customWidth="1"/>
    <col min="7437" max="7680" width="9.140625" style="188"/>
    <col min="7681" max="7681" width="13.140625" style="188" customWidth="1"/>
    <col min="7682" max="7682" width="4.42578125" style="188" customWidth="1"/>
    <col min="7683" max="7685" width="9.140625" style="188"/>
    <col min="7686" max="7686" width="6.140625" style="188" customWidth="1"/>
    <col min="7687" max="7687" width="15.140625" style="188" customWidth="1"/>
    <col min="7688" max="7688" width="4.140625" style="188" customWidth="1"/>
    <col min="7689" max="7689" width="4.7109375" style="188" customWidth="1"/>
    <col min="7690" max="7690" width="6.7109375" style="188" customWidth="1"/>
    <col min="7691" max="7691" width="8.7109375" style="188" customWidth="1"/>
    <col min="7692" max="7692" width="4.140625" style="188" customWidth="1"/>
    <col min="7693" max="7936" width="9.140625" style="188"/>
    <col min="7937" max="7937" width="13.140625" style="188" customWidth="1"/>
    <col min="7938" max="7938" width="4.42578125" style="188" customWidth="1"/>
    <col min="7939" max="7941" width="9.140625" style="188"/>
    <col min="7942" max="7942" width="6.140625" style="188" customWidth="1"/>
    <col min="7943" max="7943" width="15.140625" style="188" customWidth="1"/>
    <col min="7944" max="7944" width="4.140625" style="188" customWidth="1"/>
    <col min="7945" max="7945" width="4.7109375" style="188" customWidth="1"/>
    <col min="7946" max="7946" width="6.7109375" style="188" customWidth="1"/>
    <col min="7947" max="7947" width="8.7109375" style="188" customWidth="1"/>
    <col min="7948" max="7948" width="4.140625" style="188" customWidth="1"/>
    <col min="7949" max="8192" width="9.140625" style="188"/>
    <col min="8193" max="8193" width="13.140625" style="188" customWidth="1"/>
    <col min="8194" max="8194" width="4.42578125" style="188" customWidth="1"/>
    <col min="8195" max="8197" width="9.140625" style="188"/>
    <col min="8198" max="8198" width="6.140625" style="188" customWidth="1"/>
    <col min="8199" max="8199" width="15.140625" style="188" customWidth="1"/>
    <col min="8200" max="8200" width="4.140625" style="188" customWidth="1"/>
    <col min="8201" max="8201" width="4.7109375" style="188" customWidth="1"/>
    <col min="8202" max="8202" width="6.7109375" style="188" customWidth="1"/>
    <col min="8203" max="8203" width="8.7109375" style="188" customWidth="1"/>
    <col min="8204" max="8204" width="4.140625" style="188" customWidth="1"/>
    <col min="8205" max="8448" width="9.140625" style="188"/>
    <col min="8449" max="8449" width="13.140625" style="188" customWidth="1"/>
    <col min="8450" max="8450" width="4.42578125" style="188" customWidth="1"/>
    <col min="8451" max="8453" width="9.140625" style="188"/>
    <col min="8454" max="8454" width="6.140625" style="188" customWidth="1"/>
    <col min="8455" max="8455" width="15.140625" style="188" customWidth="1"/>
    <col min="8456" max="8456" width="4.140625" style="188" customWidth="1"/>
    <col min="8457" max="8457" width="4.7109375" style="188" customWidth="1"/>
    <col min="8458" max="8458" width="6.7109375" style="188" customWidth="1"/>
    <col min="8459" max="8459" width="8.7109375" style="188" customWidth="1"/>
    <col min="8460" max="8460" width="4.140625" style="188" customWidth="1"/>
    <col min="8461" max="8704" width="9.140625" style="188"/>
    <col min="8705" max="8705" width="13.140625" style="188" customWidth="1"/>
    <col min="8706" max="8706" width="4.42578125" style="188" customWidth="1"/>
    <col min="8707" max="8709" width="9.140625" style="188"/>
    <col min="8710" max="8710" width="6.140625" style="188" customWidth="1"/>
    <col min="8711" max="8711" width="15.140625" style="188" customWidth="1"/>
    <col min="8712" max="8712" width="4.140625" style="188" customWidth="1"/>
    <col min="8713" max="8713" width="4.7109375" style="188" customWidth="1"/>
    <col min="8714" max="8714" width="6.7109375" style="188" customWidth="1"/>
    <col min="8715" max="8715" width="8.7109375" style="188" customWidth="1"/>
    <col min="8716" max="8716" width="4.140625" style="188" customWidth="1"/>
    <col min="8717" max="8960" width="9.140625" style="188"/>
    <col min="8961" max="8961" width="13.140625" style="188" customWidth="1"/>
    <col min="8962" max="8962" width="4.42578125" style="188" customWidth="1"/>
    <col min="8963" max="8965" width="9.140625" style="188"/>
    <col min="8966" max="8966" width="6.140625" style="188" customWidth="1"/>
    <col min="8967" max="8967" width="15.140625" style="188" customWidth="1"/>
    <col min="8968" max="8968" width="4.140625" style="188" customWidth="1"/>
    <col min="8969" max="8969" width="4.7109375" style="188" customWidth="1"/>
    <col min="8970" max="8970" width="6.7109375" style="188" customWidth="1"/>
    <col min="8971" max="8971" width="8.7109375" style="188" customWidth="1"/>
    <col min="8972" max="8972" width="4.140625" style="188" customWidth="1"/>
    <col min="8973" max="9216" width="9.140625" style="188"/>
    <col min="9217" max="9217" width="13.140625" style="188" customWidth="1"/>
    <col min="9218" max="9218" width="4.42578125" style="188" customWidth="1"/>
    <col min="9219" max="9221" width="9.140625" style="188"/>
    <col min="9222" max="9222" width="6.140625" style="188" customWidth="1"/>
    <col min="9223" max="9223" width="15.140625" style="188" customWidth="1"/>
    <col min="9224" max="9224" width="4.140625" style="188" customWidth="1"/>
    <col min="9225" max="9225" width="4.7109375" style="188" customWidth="1"/>
    <col min="9226" max="9226" width="6.7109375" style="188" customWidth="1"/>
    <col min="9227" max="9227" width="8.7109375" style="188" customWidth="1"/>
    <col min="9228" max="9228" width="4.140625" style="188" customWidth="1"/>
    <col min="9229" max="9472" width="9.140625" style="188"/>
    <col min="9473" max="9473" width="13.140625" style="188" customWidth="1"/>
    <col min="9474" max="9474" width="4.42578125" style="188" customWidth="1"/>
    <col min="9475" max="9477" width="9.140625" style="188"/>
    <col min="9478" max="9478" width="6.140625" style="188" customWidth="1"/>
    <col min="9479" max="9479" width="15.140625" style="188" customWidth="1"/>
    <col min="9480" max="9480" width="4.140625" style="188" customWidth="1"/>
    <col min="9481" max="9481" width="4.7109375" style="188" customWidth="1"/>
    <col min="9482" max="9482" width="6.7109375" style="188" customWidth="1"/>
    <col min="9483" max="9483" width="8.7109375" style="188" customWidth="1"/>
    <col min="9484" max="9484" width="4.140625" style="188" customWidth="1"/>
    <col min="9485" max="9728" width="9.140625" style="188"/>
    <col min="9729" max="9729" width="13.140625" style="188" customWidth="1"/>
    <col min="9730" max="9730" width="4.42578125" style="188" customWidth="1"/>
    <col min="9731" max="9733" width="9.140625" style="188"/>
    <col min="9734" max="9734" width="6.140625" style="188" customWidth="1"/>
    <col min="9735" max="9735" width="15.140625" style="188" customWidth="1"/>
    <col min="9736" max="9736" width="4.140625" style="188" customWidth="1"/>
    <col min="9737" max="9737" width="4.7109375" style="188" customWidth="1"/>
    <col min="9738" max="9738" width="6.7109375" style="188" customWidth="1"/>
    <col min="9739" max="9739" width="8.7109375" style="188" customWidth="1"/>
    <col min="9740" max="9740" width="4.140625" style="188" customWidth="1"/>
    <col min="9741" max="9984" width="9.140625" style="188"/>
    <col min="9985" max="9985" width="13.140625" style="188" customWidth="1"/>
    <col min="9986" max="9986" width="4.42578125" style="188" customWidth="1"/>
    <col min="9987" max="9989" width="9.140625" style="188"/>
    <col min="9990" max="9990" width="6.140625" style="188" customWidth="1"/>
    <col min="9991" max="9991" width="15.140625" style="188" customWidth="1"/>
    <col min="9992" max="9992" width="4.140625" style="188" customWidth="1"/>
    <col min="9993" max="9993" width="4.7109375" style="188" customWidth="1"/>
    <col min="9994" max="9994" width="6.7109375" style="188" customWidth="1"/>
    <col min="9995" max="9995" width="8.7109375" style="188" customWidth="1"/>
    <col min="9996" max="9996" width="4.140625" style="188" customWidth="1"/>
    <col min="9997" max="10240" width="9.140625" style="188"/>
    <col min="10241" max="10241" width="13.140625" style="188" customWidth="1"/>
    <col min="10242" max="10242" width="4.42578125" style="188" customWidth="1"/>
    <col min="10243" max="10245" width="9.140625" style="188"/>
    <col min="10246" max="10246" width="6.140625" style="188" customWidth="1"/>
    <col min="10247" max="10247" width="15.140625" style="188" customWidth="1"/>
    <col min="10248" max="10248" width="4.140625" style="188" customWidth="1"/>
    <col min="10249" max="10249" width="4.7109375" style="188" customWidth="1"/>
    <col min="10250" max="10250" width="6.7109375" style="188" customWidth="1"/>
    <col min="10251" max="10251" width="8.7109375" style="188" customWidth="1"/>
    <col min="10252" max="10252" width="4.140625" style="188" customWidth="1"/>
    <col min="10253" max="10496" width="9.140625" style="188"/>
    <col min="10497" max="10497" width="13.140625" style="188" customWidth="1"/>
    <col min="10498" max="10498" width="4.42578125" style="188" customWidth="1"/>
    <col min="10499" max="10501" width="9.140625" style="188"/>
    <col min="10502" max="10502" width="6.140625" style="188" customWidth="1"/>
    <col min="10503" max="10503" width="15.140625" style="188" customWidth="1"/>
    <col min="10504" max="10504" width="4.140625" style="188" customWidth="1"/>
    <col min="10505" max="10505" width="4.7109375" style="188" customWidth="1"/>
    <col min="10506" max="10506" width="6.7109375" style="188" customWidth="1"/>
    <col min="10507" max="10507" width="8.7109375" style="188" customWidth="1"/>
    <col min="10508" max="10508" width="4.140625" style="188" customWidth="1"/>
    <col min="10509" max="10752" width="9.140625" style="188"/>
    <col min="10753" max="10753" width="13.140625" style="188" customWidth="1"/>
    <col min="10754" max="10754" width="4.42578125" style="188" customWidth="1"/>
    <col min="10755" max="10757" width="9.140625" style="188"/>
    <col min="10758" max="10758" width="6.140625" style="188" customWidth="1"/>
    <col min="10759" max="10759" width="15.140625" style="188" customWidth="1"/>
    <col min="10760" max="10760" width="4.140625" style="188" customWidth="1"/>
    <col min="10761" max="10761" width="4.7109375" style="188" customWidth="1"/>
    <col min="10762" max="10762" width="6.7109375" style="188" customWidth="1"/>
    <col min="10763" max="10763" width="8.7109375" style="188" customWidth="1"/>
    <col min="10764" max="10764" width="4.140625" style="188" customWidth="1"/>
    <col min="10765" max="11008" width="9.140625" style="188"/>
    <col min="11009" max="11009" width="13.140625" style="188" customWidth="1"/>
    <col min="11010" max="11010" width="4.42578125" style="188" customWidth="1"/>
    <col min="11011" max="11013" width="9.140625" style="188"/>
    <col min="11014" max="11014" width="6.140625" style="188" customWidth="1"/>
    <col min="11015" max="11015" width="15.140625" style="188" customWidth="1"/>
    <col min="11016" max="11016" width="4.140625" style="188" customWidth="1"/>
    <col min="11017" max="11017" width="4.7109375" style="188" customWidth="1"/>
    <col min="11018" max="11018" width="6.7109375" style="188" customWidth="1"/>
    <col min="11019" max="11019" width="8.7109375" style="188" customWidth="1"/>
    <col min="11020" max="11020" width="4.140625" style="188" customWidth="1"/>
    <col min="11021" max="11264" width="9.140625" style="188"/>
    <col min="11265" max="11265" width="13.140625" style="188" customWidth="1"/>
    <col min="11266" max="11266" width="4.42578125" style="188" customWidth="1"/>
    <col min="11267" max="11269" width="9.140625" style="188"/>
    <col min="11270" max="11270" width="6.140625" style="188" customWidth="1"/>
    <col min="11271" max="11271" width="15.140625" style="188" customWidth="1"/>
    <col min="11272" max="11272" width="4.140625" style="188" customWidth="1"/>
    <col min="11273" max="11273" width="4.7109375" style="188" customWidth="1"/>
    <col min="11274" max="11274" width="6.7109375" style="188" customWidth="1"/>
    <col min="11275" max="11275" width="8.7109375" style="188" customWidth="1"/>
    <col min="11276" max="11276" width="4.140625" style="188" customWidth="1"/>
    <col min="11277" max="11520" width="9.140625" style="188"/>
    <col min="11521" max="11521" width="13.140625" style="188" customWidth="1"/>
    <col min="11522" max="11522" width="4.42578125" style="188" customWidth="1"/>
    <col min="11523" max="11525" width="9.140625" style="188"/>
    <col min="11526" max="11526" width="6.140625" style="188" customWidth="1"/>
    <col min="11527" max="11527" width="15.140625" style="188" customWidth="1"/>
    <col min="11528" max="11528" width="4.140625" style="188" customWidth="1"/>
    <col min="11529" max="11529" width="4.7109375" style="188" customWidth="1"/>
    <col min="11530" max="11530" width="6.7109375" style="188" customWidth="1"/>
    <col min="11531" max="11531" width="8.7109375" style="188" customWidth="1"/>
    <col min="11532" max="11532" width="4.140625" style="188" customWidth="1"/>
    <col min="11533" max="11776" width="9.140625" style="188"/>
    <col min="11777" max="11777" width="13.140625" style="188" customWidth="1"/>
    <col min="11778" max="11778" width="4.42578125" style="188" customWidth="1"/>
    <col min="11779" max="11781" width="9.140625" style="188"/>
    <col min="11782" max="11782" width="6.140625" style="188" customWidth="1"/>
    <col min="11783" max="11783" width="15.140625" style="188" customWidth="1"/>
    <col min="11784" max="11784" width="4.140625" style="188" customWidth="1"/>
    <col min="11785" max="11785" width="4.7109375" style="188" customWidth="1"/>
    <col min="11786" max="11786" width="6.7109375" style="188" customWidth="1"/>
    <col min="11787" max="11787" width="8.7109375" style="188" customWidth="1"/>
    <col min="11788" max="11788" width="4.140625" style="188" customWidth="1"/>
    <col min="11789" max="12032" width="9.140625" style="188"/>
    <col min="12033" max="12033" width="13.140625" style="188" customWidth="1"/>
    <col min="12034" max="12034" width="4.42578125" style="188" customWidth="1"/>
    <col min="12035" max="12037" width="9.140625" style="188"/>
    <col min="12038" max="12038" width="6.140625" style="188" customWidth="1"/>
    <col min="12039" max="12039" width="15.140625" style="188" customWidth="1"/>
    <col min="12040" max="12040" width="4.140625" style="188" customWidth="1"/>
    <col min="12041" max="12041" width="4.7109375" style="188" customWidth="1"/>
    <col min="12042" max="12042" width="6.7109375" style="188" customWidth="1"/>
    <col min="12043" max="12043" width="8.7109375" style="188" customWidth="1"/>
    <col min="12044" max="12044" width="4.140625" style="188" customWidth="1"/>
    <col min="12045" max="12288" width="9.140625" style="188"/>
    <col min="12289" max="12289" width="13.140625" style="188" customWidth="1"/>
    <col min="12290" max="12290" width="4.42578125" style="188" customWidth="1"/>
    <col min="12291" max="12293" width="9.140625" style="188"/>
    <col min="12294" max="12294" width="6.140625" style="188" customWidth="1"/>
    <col min="12295" max="12295" width="15.140625" style="188" customWidth="1"/>
    <col min="12296" max="12296" width="4.140625" style="188" customWidth="1"/>
    <col min="12297" max="12297" width="4.7109375" style="188" customWidth="1"/>
    <col min="12298" max="12298" width="6.7109375" style="188" customWidth="1"/>
    <col min="12299" max="12299" width="8.7109375" style="188" customWidth="1"/>
    <col min="12300" max="12300" width="4.140625" style="188" customWidth="1"/>
    <col min="12301" max="12544" width="9.140625" style="188"/>
    <col min="12545" max="12545" width="13.140625" style="188" customWidth="1"/>
    <col min="12546" max="12546" width="4.42578125" style="188" customWidth="1"/>
    <col min="12547" max="12549" width="9.140625" style="188"/>
    <col min="12550" max="12550" width="6.140625" style="188" customWidth="1"/>
    <col min="12551" max="12551" width="15.140625" style="188" customWidth="1"/>
    <col min="12552" max="12552" width="4.140625" style="188" customWidth="1"/>
    <col min="12553" max="12553" width="4.7109375" style="188" customWidth="1"/>
    <col min="12554" max="12554" width="6.7109375" style="188" customWidth="1"/>
    <col min="12555" max="12555" width="8.7109375" style="188" customWidth="1"/>
    <col min="12556" max="12556" width="4.140625" style="188" customWidth="1"/>
    <col min="12557" max="12800" width="9.140625" style="188"/>
    <col min="12801" max="12801" width="13.140625" style="188" customWidth="1"/>
    <col min="12802" max="12802" width="4.42578125" style="188" customWidth="1"/>
    <col min="12803" max="12805" width="9.140625" style="188"/>
    <col min="12806" max="12806" width="6.140625" style="188" customWidth="1"/>
    <col min="12807" max="12807" width="15.140625" style="188" customWidth="1"/>
    <col min="12808" max="12808" width="4.140625" style="188" customWidth="1"/>
    <col min="12809" max="12809" width="4.7109375" style="188" customWidth="1"/>
    <col min="12810" max="12810" width="6.7109375" style="188" customWidth="1"/>
    <col min="12811" max="12811" width="8.7109375" style="188" customWidth="1"/>
    <col min="12812" max="12812" width="4.140625" style="188" customWidth="1"/>
    <col min="12813" max="13056" width="9.140625" style="188"/>
    <col min="13057" max="13057" width="13.140625" style="188" customWidth="1"/>
    <col min="13058" max="13058" width="4.42578125" style="188" customWidth="1"/>
    <col min="13059" max="13061" width="9.140625" style="188"/>
    <col min="13062" max="13062" width="6.140625" style="188" customWidth="1"/>
    <col min="13063" max="13063" width="15.140625" style="188" customWidth="1"/>
    <col min="13064" max="13064" width="4.140625" style="188" customWidth="1"/>
    <col min="13065" max="13065" width="4.7109375" style="188" customWidth="1"/>
    <col min="13066" max="13066" width="6.7109375" style="188" customWidth="1"/>
    <col min="13067" max="13067" width="8.7109375" style="188" customWidth="1"/>
    <col min="13068" max="13068" width="4.140625" style="188" customWidth="1"/>
    <col min="13069" max="13312" width="9.140625" style="188"/>
    <col min="13313" max="13313" width="13.140625" style="188" customWidth="1"/>
    <col min="13314" max="13314" width="4.42578125" style="188" customWidth="1"/>
    <col min="13315" max="13317" width="9.140625" style="188"/>
    <col min="13318" max="13318" width="6.140625" style="188" customWidth="1"/>
    <col min="13319" max="13319" width="15.140625" style="188" customWidth="1"/>
    <col min="13320" max="13320" width="4.140625" style="188" customWidth="1"/>
    <col min="13321" max="13321" width="4.7109375" style="188" customWidth="1"/>
    <col min="13322" max="13322" width="6.7109375" style="188" customWidth="1"/>
    <col min="13323" max="13323" width="8.7109375" style="188" customWidth="1"/>
    <col min="13324" max="13324" width="4.140625" style="188" customWidth="1"/>
    <col min="13325" max="13568" width="9.140625" style="188"/>
    <col min="13569" max="13569" width="13.140625" style="188" customWidth="1"/>
    <col min="13570" max="13570" width="4.42578125" style="188" customWidth="1"/>
    <col min="13571" max="13573" width="9.140625" style="188"/>
    <col min="13574" max="13574" width="6.140625" style="188" customWidth="1"/>
    <col min="13575" max="13575" width="15.140625" style="188" customWidth="1"/>
    <col min="13576" max="13576" width="4.140625" style="188" customWidth="1"/>
    <col min="13577" max="13577" width="4.7109375" style="188" customWidth="1"/>
    <col min="13578" max="13578" width="6.7109375" style="188" customWidth="1"/>
    <col min="13579" max="13579" width="8.7109375" style="188" customWidth="1"/>
    <col min="13580" max="13580" width="4.140625" style="188" customWidth="1"/>
    <col min="13581" max="13824" width="9.140625" style="188"/>
    <col min="13825" max="13825" width="13.140625" style="188" customWidth="1"/>
    <col min="13826" max="13826" width="4.42578125" style="188" customWidth="1"/>
    <col min="13827" max="13829" width="9.140625" style="188"/>
    <col min="13830" max="13830" width="6.140625" style="188" customWidth="1"/>
    <col min="13831" max="13831" width="15.140625" style="188" customWidth="1"/>
    <col min="13832" max="13832" width="4.140625" style="188" customWidth="1"/>
    <col min="13833" max="13833" width="4.7109375" style="188" customWidth="1"/>
    <col min="13834" max="13834" width="6.7109375" style="188" customWidth="1"/>
    <col min="13835" max="13835" width="8.7109375" style="188" customWidth="1"/>
    <col min="13836" max="13836" width="4.140625" style="188" customWidth="1"/>
    <col min="13837" max="14080" width="9.140625" style="188"/>
    <col min="14081" max="14081" width="13.140625" style="188" customWidth="1"/>
    <col min="14082" max="14082" width="4.42578125" style="188" customWidth="1"/>
    <col min="14083" max="14085" width="9.140625" style="188"/>
    <col min="14086" max="14086" width="6.140625" style="188" customWidth="1"/>
    <col min="14087" max="14087" width="15.140625" style="188" customWidth="1"/>
    <col min="14088" max="14088" width="4.140625" style="188" customWidth="1"/>
    <col min="14089" max="14089" width="4.7109375" style="188" customWidth="1"/>
    <col min="14090" max="14090" width="6.7109375" style="188" customWidth="1"/>
    <col min="14091" max="14091" width="8.7109375" style="188" customWidth="1"/>
    <col min="14092" max="14092" width="4.140625" style="188" customWidth="1"/>
    <col min="14093" max="14336" width="9.140625" style="188"/>
    <col min="14337" max="14337" width="13.140625" style="188" customWidth="1"/>
    <col min="14338" max="14338" width="4.42578125" style="188" customWidth="1"/>
    <col min="14339" max="14341" width="9.140625" style="188"/>
    <col min="14342" max="14342" width="6.140625" style="188" customWidth="1"/>
    <col min="14343" max="14343" width="15.140625" style="188" customWidth="1"/>
    <col min="14344" max="14344" width="4.140625" style="188" customWidth="1"/>
    <col min="14345" max="14345" width="4.7109375" style="188" customWidth="1"/>
    <col min="14346" max="14346" width="6.7109375" style="188" customWidth="1"/>
    <col min="14347" max="14347" width="8.7109375" style="188" customWidth="1"/>
    <col min="14348" max="14348" width="4.140625" style="188" customWidth="1"/>
    <col min="14349" max="14592" width="9.140625" style="188"/>
    <col min="14593" max="14593" width="13.140625" style="188" customWidth="1"/>
    <col min="14594" max="14594" width="4.42578125" style="188" customWidth="1"/>
    <col min="14595" max="14597" width="9.140625" style="188"/>
    <col min="14598" max="14598" width="6.140625" style="188" customWidth="1"/>
    <col min="14599" max="14599" width="15.140625" style="188" customWidth="1"/>
    <col min="14600" max="14600" width="4.140625" style="188" customWidth="1"/>
    <col min="14601" max="14601" width="4.7109375" style="188" customWidth="1"/>
    <col min="14602" max="14602" width="6.7109375" style="188" customWidth="1"/>
    <col min="14603" max="14603" width="8.7109375" style="188" customWidth="1"/>
    <col min="14604" max="14604" width="4.140625" style="188" customWidth="1"/>
    <col min="14605" max="14848" width="9.140625" style="188"/>
    <col min="14849" max="14849" width="13.140625" style="188" customWidth="1"/>
    <col min="14850" max="14850" width="4.42578125" style="188" customWidth="1"/>
    <col min="14851" max="14853" width="9.140625" style="188"/>
    <col min="14854" max="14854" width="6.140625" style="188" customWidth="1"/>
    <col min="14855" max="14855" width="15.140625" style="188" customWidth="1"/>
    <col min="14856" max="14856" width="4.140625" style="188" customWidth="1"/>
    <col min="14857" max="14857" width="4.7109375" style="188" customWidth="1"/>
    <col min="14858" max="14858" width="6.7109375" style="188" customWidth="1"/>
    <col min="14859" max="14859" width="8.7109375" style="188" customWidth="1"/>
    <col min="14860" max="14860" width="4.140625" style="188" customWidth="1"/>
    <col min="14861" max="15104" width="9.140625" style="188"/>
    <col min="15105" max="15105" width="13.140625" style="188" customWidth="1"/>
    <col min="15106" max="15106" width="4.42578125" style="188" customWidth="1"/>
    <col min="15107" max="15109" width="9.140625" style="188"/>
    <col min="15110" max="15110" width="6.140625" style="188" customWidth="1"/>
    <col min="15111" max="15111" width="15.140625" style="188" customWidth="1"/>
    <col min="15112" max="15112" width="4.140625" style="188" customWidth="1"/>
    <col min="15113" max="15113" width="4.7109375" style="188" customWidth="1"/>
    <col min="15114" max="15114" width="6.7109375" style="188" customWidth="1"/>
    <col min="15115" max="15115" width="8.7109375" style="188" customWidth="1"/>
    <col min="15116" max="15116" width="4.140625" style="188" customWidth="1"/>
    <col min="15117" max="15360" width="9.140625" style="188"/>
    <col min="15361" max="15361" width="13.140625" style="188" customWidth="1"/>
    <col min="15362" max="15362" width="4.42578125" style="188" customWidth="1"/>
    <col min="15363" max="15365" width="9.140625" style="188"/>
    <col min="15366" max="15366" width="6.140625" style="188" customWidth="1"/>
    <col min="15367" max="15367" width="15.140625" style="188" customWidth="1"/>
    <col min="15368" max="15368" width="4.140625" style="188" customWidth="1"/>
    <col min="15369" max="15369" width="4.7109375" style="188" customWidth="1"/>
    <col min="15370" max="15370" width="6.7109375" style="188" customWidth="1"/>
    <col min="15371" max="15371" width="8.7109375" style="188" customWidth="1"/>
    <col min="15372" max="15372" width="4.140625" style="188" customWidth="1"/>
    <col min="15373" max="15616" width="9.140625" style="188"/>
    <col min="15617" max="15617" width="13.140625" style="188" customWidth="1"/>
    <col min="15618" max="15618" width="4.42578125" style="188" customWidth="1"/>
    <col min="15619" max="15621" width="9.140625" style="188"/>
    <col min="15622" max="15622" width="6.140625" style="188" customWidth="1"/>
    <col min="15623" max="15623" width="15.140625" style="188" customWidth="1"/>
    <col min="15624" max="15624" width="4.140625" style="188" customWidth="1"/>
    <col min="15625" max="15625" width="4.7109375" style="188" customWidth="1"/>
    <col min="15626" max="15626" width="6.7109375" style="188" customWidth="1"/>
    <col min="15627" max="15627" width="8.7109375" style="188" customWidth="1"/>
    <col min="15628" max="15628" width="4.140625" style="188" customWidth="1"/>
    <col min="15629" max="15872" width="9.140625" style="188"/>
    <col min="15873" max="15873" width="13.140625" style="188" customWidth="1"/>
    <col min="15874" max="15874" width="4.42578125" style="188" customWidth="1"/>
    <col min="15875" max="15877" width="9.140625" style="188"/>
    <col min="15878" max="15878" width="6.140625" style="188" customWidth="1"/>
    <col min="15879" max="15879" width="15.140625" style="188" customWidth="1"/>
    <col min="15880" max="15880" width="4.140625" style="188" customWidth="1"/>
    <col min="15881" max="15881" width="4.7109375" style="188" customWidth="1"/>
    <col min="15882" max="15882" width="6.7109375" style="188" customWidth="1"/>
    <col min="15883" max="15883" width="8.7109375" style="188" customWidth="1"/>
    <col min="15884" max="15884" width="4.140625" style="188" customWidth="1"/>
    <col min="15885" max="16128" width="9.140625" style="188"/>
    <col min="16129" max="16129" width="13.140625" style="188" customWidth="1"/>
    <col min="16130" max="16130" width="4.42578125" style="188" customWidth="1"/>
    <col min="16131" max="16133" width="9.140625" style="188"/>
    <col min="16134" max="16134" width="6.140625" style="188" customWidth="1"/>
    <col min="16135" max="16135" width="15.140625" style="188" customWidth="1"/>
    <col min="16136" max="16136" width="4.140625" style="188" customWidth="1"/>
    <col min="16137" max="16137" width="4.7109375" style="188" customWidth="1"/>
    <col min="16138" max="16138" width="6.7109375" style="188" customWidth="1"/>
    <col min="16139" max="16139" width="8.7109375" style="188" customWidth="1"/>
    <col min="16140" max="16140" width="4.140625" style="188" customWidth="1"/>
    <col min="16141" max="16384" width="9.140625" style="188"/>
  </cols>
  <sheetData>
    <row r="1" spans="1:12" ht="15" customHeight="1">
      <c r="A1" s="888" t="s">
        <v>280</v>
      </c>
      <c r="B1" s="888"/>
      <c r="C1" s="888"/>
      <c r="D1" s="888"/>
      <c r="E1" s="888"/>
      <c r="F1" s="888"/>
      <c r="G1" s="888"/>
      <c r="H1" s="888"/>
      <c r="I1" s="888"/>
      <c r="J1" s="888"/>
      <c r="K1" s="888"/>
      <c r="L1" s="888"/>
    </row>
    <row r="2" spans="1:12" ht="15" customHeight="1">
      <c r="A2" s="189"/>
      <c r="B2" s="189"/>
      <c r="C2" s="189"/>
      <c r="D2" s="189"/>
      <c r="E2" s="189"/>
      <c r="F2" s="189"/>
      <c r="G2" s="189"/>
      <c r="H2" s="189"/>
      <c r="I2" s="189"/>
      <c r="J2" s="189"/>
      <c r="K2" s="189" t="s">
        <v>281</v>
      </c>
      <c r="L2" s="188" t="s">
        <v>282</v>
      </c>
    </row>
    <row r="3" spans="1:12" ht="19.5" customHeight="1">
      <c r="A3" s="942" t="s">
        <v>283</v>
      </c>
      <c r="B3" s="942"/>
      <c r="C3" s="942"/>
      <c r="D3" s="942"/>
      <c r="E3" s="942"/>
      <c r="F3" s="942"/>
      <c r="G3" s="942"/>
      <c r="H3" s="190"/>
      <c r="I3" s="190"/>
      <c r="J3" s="191"/>
      <c r="K3" s="192"/>
      <c r="L3" s="193"/>
    </row>
    <row r="4" spans="1:12" ht="15.75" customHeight="1">
      <c r="A4" s="942" t="s">
        <v>284</v>
      </c>
      <c r="B4" s="942"/>
      <c r="C4" s="942"/>
      <c r="D4" s="942"/>
      <c r="E4" s="942"/>
      <c r="F4" s="942"/>
      <c r="G4" s="942"/>
      <c r="H4" s="190"/>
      <c r="I4" s="190"/>
      <c r="J4" s="194"/>
      <c r="K4" s="195"/>
      <c r="L4" s="196"/>
    </row>
    <row r="5" spans="1:12" ht="15" customHeight="1">
      <c r="A5" s="197" t="s">
        <v>285</v>
      </c>
      <c r="D5" s="943" t="s">
        <v>286</v>
      </c>
      <c r="E5" s="943"/>
      <c r="F5" s="198"/>
      <c r="J5" s="199"/>
      <c r="K5" s="196"/>
      <c r="L5" s="196"/>
    </row>
    <row r="6" spans="1:12" ht="17.25" customHeight="1">
      <c r="A6" s="944" t="s">
        <v>287</v>
      </c>
      <c r="B6" s="944"/>
      <c r="C6" s="944"/>
      <c r="D6" s="944"/>
      <c r="E6" s="190"/>
      <c r="F6" s="190"/>
      <c r="G6" s="190"/>
      <c r="H6" s="190"/>
      <c r="I6" s="190"/>
      <c r="J6" s="199"/>
      <c r="K6" s="196"/>
      <c r="L6" s="196"/>
    </row>
    <row r="7" spans="1:12" ht="14.25" customHeight="1">
      <c r="A7" s="944" t="s">
        <v>288</v>
      </c>
      <c r="B7" s="944"/>
      <c r="C7" s="944"/>
      <c r="D7" s="944"/>
      <c r="E7" s="190"/>
      <c r="F7" s="200"/>
      <c r="J7" s="199"/>
      <c r="K7" s="196"/>
      <c r="L7" s="196"/>
    </row>
    <row r="8" spans="1:12" ht="14.25" customHeight="1">
      <c r="A8" s="944" t="s">
        <v>289</v>
      </c>
      <c r="B8" s="944"/>
      <c r="C8" s="944"/>
      <c r="D8" s="944"/>
      <c r="E8" s="200"/>
      <c r="F8" s="200"/>
      <c r="J8" s="199"/>
      <c r="K8" s="196"/>
      <c r="L8" s="196"/>
    </row>
    <row r="9" spans="1:12" ht="18" customHeight="1">
      <c r="A9" s="942" t="s">
        <v>290</v>
      </c>
      <c r="B9" s="942"/>
      <c r="C9" s="942"/>
      <c r="D9" s="942"/>
      <c r="E9" s="942"/>
      <c r="F9" s="942"/>
      <c r="G9" s="942"/>
      <c r="J9" s="201"/>
      <c r="K9" s="202"/>
      <c r="L9" s="202"/>
    </row>
    <row r="10" spans="1:12" ht="15" customHeight="1">
      <c r="A10" s="942" t="s">
        <v>291</v>
      </c>
      <c r="B10" s="942"/>
      <c r="C10" s="942"/>
      <c r="D10" s="942"/>
      <c r="E10" s="942"/>
      <c r="F10" s="200"/>
      <c r="J10" s="199"/>
      <c r="K10" s="196"/>
      <c r="L10" s="196"/>
    </row>
    <row r="11" spans="1:12" ht="16.5" customHeight="1">
      <c r="A11" s="942" t="s">
        <v>292</v>
      </c>
      <c r="B11" s="942"/>
      <c r="C11" s="942"/>
      <c r="D11" s="942"/>
      <c r="E11" s="942"/>
      <c r="F11" s="200"/>
      <c r="J11" s="199"/>
      <c r="K11" s="196"/>
      <c r="L11" s="196"/>
    </row>
    <row r="12" spans="1:12" ht="16.5" customHeight="1">
      <c r="A12" s="942" t="s">
        <v>293</v>
      </c>
      <c r="B12" s="942"/>
      <c r="C12" s="942"/>
      <c r="D12" s="942"/>
      <c r="E12" s="942"/>
      <c r="F12" s="200"/>
      <c r="J12" s="199"/>
      <c r="K12" s="196"/>
      <c r="L12" s="196"/>
    </row>
    <row r="13" spans="1:12" ht="14.25" customHeight="1">
      <c r="J13" s="199"/>
      <c r="K13" s="196"/>
      <c r="L13" s="196"/>
    </row>
    <row r="14" spans="1:12" ht="23.25" customHeight="1">
      <c r="A14" s="936" t="s">
        <v>294</v>
      </c>
      <c r="B14" s="937"/>
      <c r="C14" s="938" t="s">
        <v>295</v>
      </c>
      <c r="D14" s="939"/>
      <c r="E14" s="939"/>
      <c r="F14" s="203"/>
      <c r="G14" s="940" t="s">
        <v>281</v>
      </c>
      <c r="H14" s="947"/>
      <c r="I14" s="204"/>
      <c r="J14" s="205"/>
      <c r="K14" s="206"/>
      <c r="L14" s="207"/>
    </row>
    <row r="15" spans="1:12" ht="16.5" customHeight="1">
      <c r="A15" s="208"/>
      <c r="B15" s="209"/>
      <c r="C15" s="931" t="s">
        <v>296</v>
      </c>
      <c r="D15" s="931"/>
      <c r="G15" s="941"/>
      <c r="H15" s="947"/>
      <c r="I15" s="204"/>
      <c r="J15" s="205"/>
      <c r="K15" s="206"/>
      <c r="L15" s="207"/>
    </row>
    <row r="16" spans="1:12" ht="13.5" customHeight="1">
      <c r="A16" s="210"/>
      <c r="B16" s="196"/>
      <c r="C16" s="939" t="s">
        <v>297</v>
      </c>
      <c r="D16" s="939"/>
      <c r="E16" s="939"/>
      <c r="F16" s="939"/>
      <c r="G16" s="939"/>
      <c r="J16" s="199"/>
      <c r="K16" s="196"/>
      <c r="L16" s="196"/>
    </row>
    <row r="17" spans="1:12" ht="21.75" customHeight="1">
      <c r="A17" s="210"/>
      <c r="B17" s="196"/>
      <c r="C17" s="939" t="s">
        <v>298</v>
      </c>
      <c r="D17" s="939"/>
      <c r="E17" s="939"/>
      <c r="F17" s="939"/>
      <c r="G17" s="939"/>
      <c r="H17" s="939"/>
      <c r="I17" s="211"/>
      <c r="J17" s="199"/>
      <c r="K17" s="196"/>
      <c r="L17" s="196"/>
    </row>
    <row r="18" spans="1:12" ht="23.25" customHeight="1">
      <c r="A18" s="210"/>
      <c r="B18" s="196"/>
      <c r="C18" s="939" t="s">
        <v>299</v>
      </c>
      <c r="D18" s="948"/>
      <c r="E18" s="948"/>
      <c r="F18" s="212"/>
      <c r="G18" s="213" t="s">
        <v>300</v>
      </c>
      <c r="H18" s="206" t="s">
        <v>301</v>
      </c>
      <c r="I18" s="214"/>
      <c r="J18" s="199"/>
      <c r="K18" s="196"/>
      <c r="L18" s="196"/>
    </row>
    <row r="19" spans="1:12" ht="22.5" customHeight="1">
      <c r="A19" s="210"/>
      <c r="B19" s="196"/>
      <c r="C19" s="939" t="s">
        <v>302</v>
      </c>
      <c r="D19" s="939"/>
      <c r="E19" s="939"/>
      <c r="F19" s="215" t="s">
        <v>303</v>
      </c>
      <c r="G19" s="216"/>
      <c r="H19" s="196"/>
      <c r="I19" s="214"/>
      <c r="J19" s="199"/>
      <c r="K19" s="196"/>
      <c r="L19" s="196"/>
    </row>
    <row r="20" spans="1:12" ht="11.25" customHeight="1">
      <c r="A20" s="207"/>
      <c r="B20" s="206"/>
      <c r="C20" s="949" t="s">
        <v>304</v>
      </c>
      <c r="D20" s="950"/>
      <c r="E20" s="951"/>
      <c r="F20" s="217"/>
      <c r="G20" s="210"/>
      <c r="H20" s="196"/>
      <c r="I20" s="214"/>
      <c r="J20" s="199"/>
      <c r="K20" s="196"/>
      <c r="L20" s="196"/>
    </row>
    <row r="21" spans="1:12" ht="23.25" customHeight="1">
      <c r="A21" s="210"/>
      <c r="B21" s="196"/>
      <c r="C21" s="938" t="s">
        <v>305</v>
      </c>
      <c r="D21" s="945"/>
      <c r="E21" s="946"/>
      <c r="F21" s="218"/>
      <c r="G21" s="210"/>
      <c r="H21" s="196"/>
      <c r="I21" s="214"/>
      <c r="J21" s="199"/>
      <c r="K21" s="196"/>
      <c r="L21" s="196"/>
    </row>
    <row r="22" spans="1:12" ht="19.5" customHeight="1">
      <c r="A22" s="210"/>
      <c r="B22" s="196"/>
      <c r="C22" s="938" t="s">
        <v>306</v>
      </c>
      <c r="D22" s="945"/>
      <c r="E22" s="946"/>
      <c r="F22" s="218"/>
      <c r="G22" s="210"/>
      <c r="H22" s="196"/>
      <c r="I22" s="214"/>
      <c r="J22" s="199"/>
      <c r="K22" s="196"/>
      <c r="L22" s="196"/>
    </row>
    <row r="23" spans="1:12" ht="18" customHeight="1">
      <c r="A23" s="210"/>
      <c r="B23" s="196"/>
      <c r="C23" s="938" t="s">
        <v>307</v>
      </c>
      <c r="D23" s="945"/>
      <c r="E23" s="946"/>
      <c r="G23" s="210"/>
      <c r="H23" s="196"/>
      <c r="I23" s="214"/>
      <c r="J23" s="199"/>
      <c r="K23" s="196"/>
      <c r="L23" s="196"/>
    </row>
    <row r="24" spans="1:12" ht="18" customHeight="1">
      <c r="A24" s="210"/>
      <c r="B24" s="196"/>
      <c r="C24" s="938" t="s">
        <v>308</v>
      </c>
      <c r="D24" s="945"/>
      <c r="E24" s="946"/>
      <c r="F24" s="215"/>
      <c r="G24" s="210"/>
      <c r="H24" s="196"/>
      <c r="I24" s="214"/>
      <c r="J24" s="199"/>
      <c r="K24" s="196"/>
      <c r="L24" s="196"/>
    </row>
    <row r="25" spans="1:12" ht="18" customHeight="1">
      <c r="A25" s="210"/>
      <c r="B25" s="196"/>
      <c r="C25" s="938" t="s">
        <v>309</v>
      </c>
      <c r="D25" s="945"/>
      <c r="E25" s="946"/>
      <c r="F25" s="215" t="s">
        <v>310</v>
      </c>
      <c r="G25" s="210"/>
      <c r="H25" s="196"/>
      <c r="I25" s="214"/>
      <c r="J25" s="199"/>
      <c r="K25" s="196"/>
      <c r="L25" s="196"/>
    </row>
    <row r="26" spans="1:12" ht="18" customHeight="1">
      <c r="A26" s="210"/>
      <c r="B26" s="196"/>
      <c r="C26" s="938" t="s">
        <v>311</v>
      </c>
      <c r="D26" s="945"/>
      <c r="E26" s="946"/>
      <c r="F26" s="215"/>
      <c r="G26" s="210"/>
      <c r="H26" s="196"/>
      <c r="I26" s="214"/>
      <c r="J26" s="199"/>
      <c r="K26" s="196"/>
      <c r="L26" s="196"/>
    </row>
    <row r="27" spans="1:12" ht="18" customHeight="1">
      <c r="A27" s="210"/>
      <c r="B27" s="196"/>
      <c r="C27" s="938" t="s">
        <v>312</v>
      </c>
      <c r="D27" s="945"/>
      <c r="E27" s="946"/>
      <c r="F27" s="215"/>
      <c r="G27" s="210"/>
      <c r="H27" s="196"/>
      <c r="I27" s="214"/>
      <c r="J27" s="199"/>
      <c r="K27" s="196"/>
      <c r="L27" s="196"/>
    </row>
    <row r="28" spans="1:12" ht="18" customHeight="1">
      <c r="A28" s="210"/>
      <c r="B28" s="196"/>
      <c r="C28" s="953" t="s">
        <v>313</v>
      </c>
      <c r="D28" s="954"/>
      <c r="E28" s="955"/>
      <c r="F28" s="215"/>
      <c r="G28" s="210"/>
      <c r="H28" s="196"/>
      <c r="I28" s="214"/>
      <c r="J28" s="199"/>
      <c r="K28" s="196"/>
      <c r="L28" s="196"/>
    </row>
    <row r="29" spans="1:12" ht="18" customHeight="1">
      <c r="A29" s="210"/>
      <c r="B29" s="196"/>
      <c r="C29" s="953" t="s">
        <v>314</v>
      </c>
      <c r="D29" s="954"/>
      <c r="E29" s="955"/>
      <c r="F29" s="215"/>
      <c r="G29" s="210"/>
      <c r="H29" s="196"/>
      <c r="I29" s="214"/>
      <c r="J29" s="199"/>
      <c r="K29" s="196"/>
      <c r="L29" s="196"/>
    </row>
    <row r="30" spans="1:12" ht="18" customHeight="1">
      <c r="A30" s="210"/>
      <c r="B30" s="196"/>
      <c r="C30" s="938" t="s">
        <v>315</v>
      </c>
      <c r="D30" s="945"/>
      <c r="E30" s="946"/>
      <c r="F30" s="219" t="s">
        <v>316</v>
      </c>
      <c r="H30" s="210"/>
      <c r="I30" s="214"/>
      <c r="J30" s="199"/>
      <c r="K30" s="196"/>
      <c r="L30" s="196"/>
    </row>
    <row r="31" spans="1:12" ht="21.75" customHeight="1">
      <c r="A31" s="207"/>
      <c r="B31" s="206"/>
      <c r="C31" s="220" t="s">
        <v>317</v>
      </c>
      <c r="D31" s="221"/>
      <c r="E31" s="222"/>
      <c r="F31" s="214"/>
      <c r="G31" s="223"/>
      <c r="H31" s="202"/>
      <c r="I31" s="214"/>
      <c r="J31" s="201"/>
      <c r="K31" s="202"/>
      <c r="L31" s="202"/>
    </row>
    <row r="33" spans="1:13" ht="24" customHeight="1"/>
    <row r="34" spans="1:13" ht="15" customHeight="1">
      <c r="A34" s="931" t="s">
        <v>318</v>
      </c>
      <c r="B34" s="931"/>
      <c r="C34" s="931"/>
      <c r="D34" s="931"/>
      <c r="E34" s="931"/>
      <c r="F34" s="931"/>
      <c r="G34" s="931"/>
      <c r="H34" s="931"/>
      <c r="I34" s="931"/>
      <c r="J34" s="931"/>
      <c r="K34" s="211"/>
    </row>
    <row r="35" spans="1:13" ht="16.5" customHeight="1">
      <c r="A35" s="935" t="s">
        <v>319</v>
      </c>
      <c r="B35" s="935"/>
      <c r="C35" s="935"/>
      <c r="D35" s="935"/>
      <c r="E35" s="935"/>
      <c r="F35" s="935"/>
      <c r="G35" s="935"/>
      <c r="H35" s="224"/>
      <c r="I35" s="224"/>
      <c r="J35" s="224"/>
      <c r="K35" s="211"/>
    </row>
    <row r="36" spans="1:13" ht="21.75" customHeight="1">
      <c r="H36" s="956" t="s">
        <v>320</v>
      </c>
      <c r="I36" s="956"/>
      <c r="J36" s="956"/>
      <c r="K36" s="956"/>
      <c r="L36" s="956"/>
    </row>
    <row r="37" spans="1:13" ht="18" customHeight="1">
      <c r="A37" s="892" t="s">
        <v>321</v>
      </c>
      <c r="B37" s="892"/>
      <c r="C37" s="892"/>
      <c r="D37" s="892"/>
      <c r="E37" s="892"/>
      <c r="F37" s="892"/>
      <c r="G37" s="892"/>
      <c r="H37" s="225"/>
      <c r="I37" s="225"/>
      <c r="K37" s="226" t="s">
        <v>322</v>
      </c>
    </row>
    <row r="38" spans="1:13" ht="15.75" hidden="1" customHeight="1">
      <c r="A38" s="225"/>
      <c r="B38" s="225"/>
      <c r="C38" s="225"/>
      <c r="D38" s="225"/>
      <c r="E38" s="225"/>
      <c r="F38" s="225"/>
      <c r="G38" s="225"/>
      <c r="H38" s="225"/>
      <c r="I38" s="225"/>
    </row>
    <row r="39" spans="1:13" ht="14.25" customHeight="1">
      <c r="A39" s="211"/>
      <c r="B39" s="211"/>
      <c r="C39" s="211"/>
      <c r="D39" s="211"/>
      <c r="E39" s="211"/>
      <c r="F39" s="211"/>
      <c r="G39" s="211"/>
      <c r="K39" s="947"/>
      <c r="M39" s="227"/>
    </row>
    <row r="40" spans="1:13" ht="30" customHeight="1">
      <c r="A40" s="892" t="s">
        <v>323</v>
      </c>
      <c r="B40" s="892"/>
      <c r="C40" s="892"/>
      <c r="D40" s="892"/>
      <c r="E40" s="892"/>
      <c r="F40" s="892"/>
      <c r="G40" s="892"/>
      <c r="H40" s="228"/>
      <c r="I40" s="228"/>
      <c r="K40" s="947"/>
    </row>
    <row r="41" spans="1:13" ht="15.75" customHeight="1">
      <c r="H41" s="228"/>
      <c r="I41" s="228"/>
    </row>
    <row r="42" spans="1:13" ht="17.25" customHeight="1">
      <c r="A42" s="229" t="s">
        <v>324</v>
      </c>
      <c r="E42" s="225"/>
      <c r="F42" s="225"/>
      <c r="G42" s="225"/>
      <c r="J42" s="952" t="s">
        <v>325</v>
      </c>
      <c r="K42" s="952"/>
      <c r="L42" s="952"/>
    </row>
    <row r="43" spans="1:13" ht="13.5" customHeight="1">
      <c r="A43" s="931" t="s">
        <v>326</v>
      </c>
      <c r="B43" s="931"/>
      <c r="C43" s="931"/>
      <c r="G43" s="230" t="s">
        <v>327</v>
      </c>
      <c r="H43" s="230"/>
      <c r="I43" s="230"/>
    </row>
    <row r="44" spans="1:13" ht="14.25" customHeight="1">
      <c r="K44" s="231"/>
    </row>
    <row r="45" spans="1:13" ht="18" customHeight="1">
      <c r="G45" s="892" t="s">
        <v>328</v>
      </c>
      <c r="H45" s="892"/>
      <c r="I45" s="892"/>
      <c r="J45" s="892"/>
      <c r="K45" s="892"/>
      <c r="L45" s="892"/>
    </row>
    <row r="46" spans="1:13" ht="20.25" customHeight="1">
      <c r="A46" s="934" t="s">
        <v>329</v>
      </c>
      <c r="B46" s="934"/>
      <c r="C46" s="934"/>
      <c r="D46" s="934"/>
      <c r="E46" s="934"/>
      <c r="F46" s="934"/>
      <c r="G46" s="934"/>
      <c r="H46" s="934"/>
      <c r="I46" s="934"/>
      <c r="J46" s="934"/>
      <c r="K46" s="232"/>
    </row>
    <row r="47" spans="1:13">
      <c r="A47" s="233"/>
      <c r="B47" s="233"/>
      <c r="C47" s="233"/>
      <c r="D47" s="233"/>
      <c r="E47" s="233"/>
      <c r="F47" s="233"/>
      <c r="G47" s="233"/>
      <c r="H47" s="233"/>
      <c r="I47" s="233"/>
      <c r="J47" s="233"/>
      <c r="K47" s="233"/>
      <c r="L47" s="233"/>
    </row>
    <row r="48" spans="1:13" ht="31.5" customHeight="1">
      <c r="A48" s="892" t="s">
        <v>330</v>
      </c>
      <c r="B48" s="892"/>
      <c r="C48" s="892"/>
      <c r="D48" s="892"/>
      <c r="E48" s="892"/>
      <c r="F48" s="892"/>
      <c r="G48" s="892"/>
      <c r="H48" s="892"/>
      <c r="I48" s="892"/>
      <c r="J48" s="892"/>
      <c r="K48" s="892"/>
      <c r="L48" s="892"/>
    </row>
    <row r="49" spans="1:12">
      <c r="A49" s="233"/>
      <c r="B49" s="233"/>
      <c r="C49" s="233"/>
      <c r="D49" s="233"/>
      <c r="E49" s="233"/>
      <c r="F49" s="233"/>
      <c r="G49" s="233"/>
      <c r="H49" s="233"/>
      <c r="I49" s="233"/>
      <c r="J49" s="233"/>
      <c r="K49" s="233"/>
      <c r="L49" s="233"/>
    </row>
    <row r="50" spans="1:12">
      <c r="A50" s="233"/>
      <c r="B50" s="233"/>
      <c r="C50" s="233"/>
      <c r="D50" s="233"/>
      <c r="E50" s="233"/>
      <c r="F50" s="233"/>
      <c r="G50" s="233"/>
      <c r="H50" s="233"/>
      <c r="I50" s="233"/>
      <c r="J50" s="233"/>
      <c r="K50" s="233"/>
      <c r="L50" s="233"/>
    </row>
    <row r="51" spans="1:12">
      <c r="A51" s="233"/>
      <c r="B51" s="233"/>
      <c r="C51" s="233"/>
      <c r="D51" s="233"/>
      <c r="E51" s="233"/>
      <c r="F51" s="233"/>
      <c r="G51" s="233"/>
      <c r="H51" s="233"/>
      <c r="I51" s="233"/>
      <c r="J51" s="233"/>
      <c r="K51" s="233"/>
      <c r="L51" s="233"/>
    </row>
    <row r="52" spans="1:12">
      <c r="A52" s="233"/>
      <c r="B52" s="233"/>
      <c r="C52" s="233"/>
      <c r="D52" s="233"/>
      <c r="E52" s="233"/>
      <c r="F52" s="233"/>
      <c r="G52" s="233"/>
      <c r="H52" s="233"/>
      <c r="I52" s="233"/>
      <c r="J52" s="233"/>
      <c r="K52" s="234"/>
      <c r="L52" s="234"/>
    </row>
    <row r="53" spans="1:12">
      <c r="A53" s="235"/>
      <c r="B53" s="235"/>
      <c r="C53" s="235"/>
      <c r="D53" s="235"/>
      <c r="E53" s="235"/>
      <c r="F53" s="235"/>
      <c r="G53" s="235"/>
      <c r="H53" s="235"/>
      <c r="I53" s="235"/>
      <c r="J53" s="235"/>
      <c r="K53" s="236"/>
      <c r="L53" s="233"/>
    </row>
    <row r="54" spans="1:12">
      <c r="A54" s="233"/>
      <c r="B54" s="233"/>
      <c r="C54" s="233"/>
      <c r="D54" s="237"/>
      <c r="E54" s="237" t="s">
        <v>331</v>
      </c>
      <c r="F54" s="237"/>
      <c r="G54" s="233"/>
      <c r="H54" s="233"/>
      <c r="I54" s="233"/>
      <c r="J54" s="233"/>
      <c r="K54" s="233"/>
      <c r="L54" s="233"/>
    </row>
    <row r="55" spans="1:12">
      <c r="A55" s="233"/>
      <c r="B55" s="233"/>
      <c r="C55" s="233"/>
      <c r="D55" s="233"/>
      <c r="E55" s="233"/>
      <c r="F55" s="233"/>
      <c r="G55" s="233"/>
      <c r="H55" s="233"/>
      <c r="I55" s="233"/>
      <c r="J55" s="233"/>
      <c r="K55" s="233"/>
      <c r="L55" s="233"/>
    </row>
    <row r="56" spans="1:12">
      <c r="A56" s="233"/>
      <c r="B56" s="233"/>
      <c r="C56" s="233"/>
      <c r="D56" s="233"/>
      <c r="E56" s="233"/>
      <c r="F56" s="233"/>
      <c r="G56" s="233"/>
      <c r="H56" s="233"/>
      <c r="I56" s="233"/>
      <c r="J56" s="233"/>
      <c r="K56" s="233"/>
      <c r="L56" s="233"/>
    </row>
    <row r="57" spans="1:12" ht="30.75" customHeight="1">
      <c r="A57" s="957" t="s">
        <v>332</v>
      </c>
      <c r="B57" s="957"/>
      <c r="C57" s="233"/>
      <c r="D57" s="233"/>
      <c r="E57" s="233"/>
      <c r="F57" s="233"/>
      <c r="G57" s="233"/>
      <c r="H57" s="892" t="s">
        <v>333</v>
      </c>
      <c r="I57" s="892"/>
      <c r="J57" s="892"/>
      <c r="K57" s="238"/>
      <c r="L57" s="233"/>
    </row>
    <row r="58" spans="1:12">
      <c r="A58" s="233"/>
      <c r="B58" s="233"/>
      <c r="C58" s="233"/>
      <c r="D58" s="233"/>
      <c r="E58" s="233"/>
      <c r="F58" s="233"/>
      <c r="G58" s="233"/>
      <c r="H58" s="233"/>
      <c r="I58" s="233"/>
      <c r="J58" s="233"/>
      <c r="K58" s="233"/>
      <c r="L58" s="233"/>
    </row>
    <row r="59" spans="1:12">
      <c r="A59" s="233"/>
      <c r="B59" s="233"/>
      <c r="C59" s="233"/>
      <c r="D59" s="233"/>
      <c r="E59" s="233"/>
      <c r="F59" s="233"/>
      <c r="G59" s="233"/>
      <c r="H59" s="233"/>
      <c r="I59" s="233"/>
      <c r="J59" s="233"/>
      <c r="K59" s="233"/>
      <c r="L59" s="233"/>
    </row>
    <row r="60" spans="1:12">
      <c r="A60" s="233"/>
      <c r="B60" s="233"/>
      <c r="C60" s="233"/>
      <c r="D60" s="233"/>
      <c r="E60" s="233"/>
      <c r="F60" s="233"/>
      <c r="G60" s="233"/>
      <c r="H60" s="233"/>
      <c r="I60" s="233"/>
      <c r="J60" s="233"/>
      <c r="K60" s="233"/>
      <c r="L60" s="233"/>
    </row>
    <row r="61" spans="1:12">
      <c r="A61" s="233"/>
      <c r="B61" s="233"/>
      <c r="C61" s="233"/>
      <c r="D61" s="233"/>
      <c r="E61" s="233"/>
      <c r="F61" s="233"/>
      <c r="G61" s="233"/>
      <c r="H61" s="233"/>
      <c r="I61" s="233"/>
      <c r="J61" s="233"/>
      <c r="K61" s="233"/>
      <c r="L61" s="233"/>
    </row>
    <row r="62" spans="1:12" ht="14.25" customHeight="1">
      <c r="A62" s="898" t="s">
        <v>334</v>
      </c>
      <c r="B62" s="898"/>
      <c r="C62" s="898"/>
      <c r="D62" s="898"/>
      <c r="E62" s="898"/>
      <c r="F62" s="898"/>
      <c r="G62" s="898"/>
      <c r="H62" s="898"/>
      <c r="I62" s="898"/>
      <c r="J62" s="898"/>
      <c r="K62" s="239"/>
      <c r="L62" s="233"/>
    </row>
    <row r="63" spans="1:12">
      <c r="A63" s="233"/>
      <c r="B63" s="233"/>
      <c r="C63" s="233"/>
      <c r="D63" s="233"/>
      <c r="E63" s="233"/>
      <c r="F63" s="233"/>
      <c r="G63" s="233"/>
      <c r="H63" s="233"/>
      <c r="I63" s="233"/>
      <c r="J63" s="233"/>
      <c r="K63" s="233"/>
      <c r="L63" s="233"/>
    </row>
    <row r="64" spans="1:12" ht="28.5" customHeight="1">
      <c r="A64" s="957" t="s">
        <v>335</v>
      </c>
      <c r="B64" s="957"/>
      <c r="C64" s="233"/>
      <c r="D64" s="233"/>
      <c r="E64" s="957" t="s">
        <v>336</v>
      </c>
      <c r="F64" s="957"/>
      <c r="G64" s="233"/>
      <c r="H64" s="233"/>
      <c r="I64" s="233"/>
      <c r="J64" s="240" t="s">
        <v>337</v>
      </c>
      <c r="K64" s="240"/>
      <c r="L64" s="233"/>
    </row>
    <row r="65" spans="1:12">
      <c r="A65" s="233"/>
      <c r="B65" s="233"/>
      <c r="C65" s="233"/>
      <c r="D65" s="233"/>
      <c r="E65" s="233"/>
      <c r="F65" s="233"/>
      <c r="G65" s="233"/>
      <c r="H65" s="233"/>
      <c r="I65" s="233"/>
      <c r="J65" s="233"/>
      <c r="K65" s="233"/>
      <c r="L65" s="233"/>
    </row>
    <row r="66" spans="1:12">
      <c r="A66" s="233"/>
      <c r="B66" s="233"/>
      <c r="C66" s="233"/>
      <c r="D66" s="233"/>
      <c r="E66" s="233"/>
      <c r="F66" s="233"/>
      <c r="G66" s="233"/>
      <c r="H66" s="233"/>
      <c r="I66" s="233"/>
      <c r="J66" s="233"/>
      <c r="K66" s="233"/>
      <c r="L66" s="233"/>
    </row>
    <row r="67" spans="1:12">
      <c r="A67" s="241"/>
      <c r="B67" s="233"/>
      <c r="C67" s="233"/>
      <c r="D67" s="233"/>
      <c r="E67" s="237" t="s">
        <v>331</v>
      </c>
      <c r="F67" s="237"/>
      <c r="G67" s="233"/>
      <c r="H67" s="233"/>
      <c r="I67" s="233"/>
      <c r="J67" s="233"/>
      <c r="K67" s="233"/>
      <c r="L67" s="233"/>
    </row>
    <row r="68" spans="1:12">
      <c r="A68" s="233"/>
      <c r="B68" s="233"/>
      <c r="C68" s="233"/>
      <c r="D68" s="233"/>
      <c r="E68" s="233"/>
      <c r="F68" s="233"/>
      <c r="G68" s="233"/>
      <c r="H68" s="233"/>
      <c r="I68" s="233"/>
      <c r="J68" s="233"/>
      <c r="K68" s="233"/>
      <c r="L68" s="233"/>
    </row>
    <row r="69" spans="1:12">
      <c r="A69" s="233"/>
      <c r="B69" s="233"/>
      <c r="C69" s="233"/>
      <c r="D69" s="233"/>
      <c r="E69" s="233"/>
      <c r="F69" s="233"/>
      <c r="G69" s="233"/>
      <c r="H69" s="233"/>
      <c r="I69" s="233"/>
      <c r="J69" s="233"/>
      <c r="K69" s="233"/>
      <c r="L69" s="233"/>
    </row>
    <row r="70" spans="1:12" ht="39" customHeight="1">
      <c r="A70" s="957" t="s">
        <v>338</v>
      </c>
      <c r="B70" s="957"/>
      <c r="C70" s="957"/>
      <c r="D70" s="233"/>
      <c r="E70" s="237" t="s">
        <v>337</v>
      </c>
      <c r="F70" s="237"/>
      <c r="G70" s="233"/>
      <c r="H70" s="233"/>
      <c r="I70" s="233"/>
      <c r="J70" s="233"/>
      <c r="K70" s="233"/>
      <c r="L70" s="233"/>
    </row>
    <row r="71" spans="1:12" ht="32.25" customHeight="1">
      <c r="A71" s="237"/>
      <c r="B71" s="237"/>
      <c r="C71" s="237"/>
      <c r="D71" s="233"/>
      <c r="E71" s="237"/>
      <c r="F71" s="237"/>
      <c r="G71" s="233"/>
      <c r="H71" s="233"/>
      <c r="I71" s="233"/>
      <c r="J71" s="233"/>
      <c r="K71" s="233"/>
      <c r="L71" s="233"/>
    </row>
    <row r="72" spans="1:12" ht="32.25" customHeight="1">
      <c r="A72" s="237"/>
      <c r="B72" s="237"/>
      <c r="C72" s="237"/>
      <c r="D72" s="233"/>
      <c r="E72" s="237"/>
      <c r="F72" s="237"/>
      <c r="G72" s="233"/>
      <c r="H72" s="233"/>
      <c r="I72" s="233"/>
      <c r="J72" s="233"/>
      <c r="K72" s="233"/>
      <c r="L72" s="233"/>
    </row>
    <row r="73" spans="1:12" ht="13.5" customHeight="1">
      <c r="A73" s="238"/>
      <c r="B73" s="238"/>
      <c r="C73" s="233"/>
      <c r="D73" s="233"/>
      <c r="E73" s="237"/>
      <c r="F73" s="237"/>
      <c r="G73" s="233"/>
      <c r="H73" s="233"/>
      <c r="I73" s="233"/>
      <c r="J73" s="233"/>
      <c r="K73" s="234"/>
      <c r="L73" s="234"/>
    </row>
    <row r="74" spans="1:12" ht="15.75" customHeight="1">
      <c r="A74" s="242"/>
      <c r="B74" s="242"/>
      <c r="C74" s="243"/>
      <c r="D74" s="243"/>
      <c r="E74" s="244"/>
      <c r="F74" s="244"/>
      <c r="G74" s="243"/>
      <c r="H74" s="243"/>
      <c r="I74" s="243"/>
      <c r="J74" s="243"/>
      <c r="K74" s="214"/>
    </row>
    <row r="75" spans="1:12" ht="15.75" customHeight="1">
      <c r="A75" s="218"/>
      <c r="B75" s="218"/>
      <c r="C75" s="214"/>
      <c r="D75" s="214"/>
      <c r="E75" s="215"/>
      <c r="F75" s="215"/>
      <c r="G75" s="214"/>
      <c r="H75" s="214"/>
      <c r="I75" s="214"/>
      <c r="J75" s="214"/>
      <c r="K75" s="214"/>
    </row>
    <row r="76" spans="1:12" ht="15.75" customHeight="1">
      <c r="A76" s="218"/>
      <c r="B76" s="218"/>
      <c r="C76" s="214"/>
      <c r="D76" s="214"/>
      <c r="E76" s="215"/>
      <c r="F76" s="215"/>
      <c r="G76" s="214"/>
      <c r="H76" s="214"/>
      <c r="I76" s="214"/>
      <c r="J76" s="214"/>
      <c r="K76" s="214"/>
    </row>
    <row r="77" spans="1:12" ht="15.75" customHeight="1">
      <c r="A77" s="218"/>
      <c r="B77" s="218"/>
      <c r="C77" s="214"/>
      <c r="D77" s="214"/>
      <c r="E77" s="215"/>
      <c r="F77" s="215"/>
      <c r="G77" s="214"/>
      <c r="H77" s="214"/>
      <c r="I77" s="214"/>
      <c r="J77" s="214"/>
      <c r="K77" s="214"/>
    </row>
    <row r="78" spans="1:12" ht="15.75" customHeight="1">
      <c r="A78" s="218"/>
      <c r="B78" s="218"/>
      <c r="C78" s="214"/>
      <c r="D78" s="214"/>
      <c r="E78" s="215"/>
      <c r="F78" s="215"/>
      <c r="G78" s="214"/>
      <c r="H78" s="214"/>
      <c r="I78" s="214"/>
      <c r="J78" s="214"/>
      <c r="K78" s="214"/>
    </row>
    <row r="79" spans="1:12" ht="15.75" customHeight="1">
      <c r="A79" s="218"/>
      <c r="B79" s="218"/>
      <c r="C79" s="214"/>
      <c r="D79" s="214"/>
      <c r="E79" s="215"/>
      <c r="F79" s="215"/>
      <c r="G79" s="214"/>
      <c r="H79" s="214"/>
      <c r="I79" s="214"/>
      <c r="J79" s="214"/>
      <c r="K79" s="214"/>
    </row>
    <row r="80" spans="1:12" ht="15.75" customHeight="1">
      <c r="A80" s="218"/>
      <c r="B80" s="218"/>
      <c r="C80" s="214"/>
      <c r="D80" s="214"/>
      <c r="E80" s="215"/>
      <c r="F80" s="215"/>
      <c r="G80" s="214"/>
      <c r="H80" s="214"/>
      <c r="I80" s="214"/>
      <c r="J80" s="214"/>
      <c r="K80" s="214"/>
    </row>
    <row r="81" spans="1:11" ht="15.75" customHeight="1">
      <c r="A81" s="218"/>
      <c r="B81" s="218"/>
      <c r="C81" s="214"/>
      <c r="D81" s="214"/>
      <c r="E81" s="215"/>
      <c r="F81" s="215"/>
      <c r="G81" s="214"/>
      <c r="H81" s="214"/>
      <c r="I81" s="214"/>
      <c r="J81" s="214"/>
      <c r="K81" s="214"/>
    </row>
    <row r="82" spans="1:11" ht="15.75" customHeight="1">
      <c r="A82" s="218"/>
      <c r="B82" s="218"/>
      <c r="C82" s="214"/>
      <c r="D82" s="214"/>
      <c r="E82" s="215"/>
      <c r="F82" s="215"/>
      <c r="G82" s="214"/>
      <c r="H82" s="214"/>
      <c r="I82" s="214"/>
      <c r="J82" s="214"/>
      <c r="K82" s="214"/>
    </row>
    <row r="84" spans="1:11" ht="25.5" customHeight="1">
      <c r="A84" s="935" t="s">
        <v>339</v>
      </c>
      <c r="B84" s="935"/>
      <c r="D84" s="935" t="s">
        <v>340</v>
      </c>
      <c r="E84" s="935"/>
      <c r="F84" s="935"/>
      <c r="I84" s="935" t="s">
        <v>341</v>
      </c>
      <c r="J84" s="935"/>
      <c r="K84" s="935"/>
    </row>
    <row r="85" spans="1:11">
      <c r="A85" s="211"/>
    </row>
  </sheetData>
  <sheetProtection password="CC3D" sheet="1" formatCells="0" formatColumns="0" formatRows="0" insertColumns="0" insertRows="0" insertHyperlinks="0" deleteColumns="0" deleteRows="0" sort="0" autoFilter="0" pivotTables="0"/>
  <mergeCells count="51">
    <mergeCell ref="A62:J62"/>
    <mergeCell ref="A64:B64"/>
    <mergeCell ref="E64:F64"/>
    <mergeCell ref="A70:C70"/>
    <mergeCell ref="A84:B84"/>
    <mergeCell ref="D84:F84"/>
    <mergeCell ref="I84:K84"/>
    <mergeCell ref="A43:C43"/>
    <mergeCell ref="G45:L45"/>
    <mergeCell ref="A46:J46"/>
    <mergeCell ref="A48:L48"/>
    <mergeCell ref="A57:B57"/>
    <mergeCell ref="H57:J57"/>
    <mergeCell ref="J42:L42"/>
    <mergeCell ref="C26:E26"/>
    <mergeCell ref="C27:E27"/>
    <mergeCell ref="C28:E28"/>
    <mergeCell ref="C29:E29"/>
    <mergeCell ref="C30:E30"/>
    <mergeCell ref="A34:J34"/>
    <mergeCell ref="A35:G35"/>
    <mergeCell ref="H36:L36"/>
    <mergeCell ref="A37:G37"/>
    <mergeCell ref="K39:K40"/>
    <mergeCell ref="A40:G40"/>
    <mergeCell ref="C25:E25"/>
    <mergeCell ref="H14:H15"/>
    <mergeCell ref="C15:D15"/>
    <mergeCell ref="C16:G16"/>
    <mergeCell ref="C17:H17"/>
    <mergeCell ref="C18:E18"/>
    <mergeCell ref="C19:E19"/>
    <mergeCell ref="C20:E20"/>
    <mergeCell ref="C21:E21"/>
    <mergeCell ref="C22:E22"/>
    <mergeCell ref="C23:E23"/>
    <mergeCell ref="C24:E24"/>
    <mergeCell ref="A14:B14"/>
    <mergeCell ref="C14:E14"/>
    <mergeCell ref="G14:G15"/>
    <mergeCell ref="A1:L1"/>
    <mergeCell ref="A3:G3"/>
    <mergeCell ref="A4:G4"/>
    <mergeCell ref="D5:E5"/>
    <mergeCell ref="A6:D6"/>
    <mergeCell ref="A7:D7"/>
    <mergeCell ref="A8:D8"/>
    <mergeCell ref="A9:G9"/>
    <mergeCell ref="A10:E10"/>
    <mergeCell ref="A11:E11"/>
    <mergeCell ref="A12:E12"/>
  </mergeCells>
  <pageMargins left="0.70866141732283472" right="0.31496062992125984" top="0.31496062992125984" bottom="7.874015748031496E-2" header="0.31496062992125984" footer="0.31496062992125984"/>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43"/>
  <sheetViews>
    <sheetView view="pageBreakPreview" zoomScale="90" zoomScaleSheetLayoutView="90" workbookViewId="0">
      <selection activeCell="A26" sqref="A26"/>
    </sheetView>
  </sheetViews>
  <sheetFormatPr defaultColWidth="9.140625" defaultRowHeight="12.75"/>
  <cols>
    <col min="1" max="2" width="9.140625" style="42"/>
    <col min="3" max="3" width="7.28515625" style="42" customWidth="1"/>
    <col min="4" max="4" width="9.140625" style="42"/>
    <col min="5" max="5" width="14" style="42" customWidth="1"/>
    <col min="6" max="6" width="12.140625" style="42" customWidth="1"/>
    <col min="7" max="7" width="13.140625" style="42" customWidth="1"/>
    <col min="8" max="8" width="11.85546875" style="42" customWidth="1"/>
    <col min="9" max="9" width="9.140625" style="42" customWidth="1"/>
    <col min="10" max="16384" width="9.140625" style="42"/>
  </cols>
  <sheetData>
    <row r="1" spans="1:10">
      <c r="A1" s="289"/>
      <c r="B1" s="290"/>
      <c r="C1" s="290"/>
      <c r="D1" s="290"/>
      <c r="E1" s="290"/>
      <c r="F1" s="290"/>
      <c r="G1" s="290"/>
      <c r="H1" s="290"/>
      <c r="I1" s="291"/>
    </row>
    <row r="2" spans="1:10" ht="30">
      <c r="A2" s="959" t="s">
        <v>378</v>
      </c>
      <c r="B2" s="960"/>
      <c r="C2" s="960"/>
      <c r="D2" s="960"/>
      <c r="E2" s="960"/>
      <c r="F2" s="960"/>
      <c r="G2" s="960"/>
      <c r="H2" s="960"/>
      <c r="I2" s="961"/>
    </row>
    <row r="3" spans="1:10">
      <c r="A3" s="292"/>
      <c r="B3" s="43"/>
      <c r="C3" s="43"/>
      <c r="D3" s="43"/>
      <c r="E3" s="43"/>
      <c r="F3" s="43"/>
      <c r="G3" s="43"/>
      <c r="H3" s="43"/>
      <c r="I3" s="44"/>
    </row>
    <row r="4" spans="1:10">
      <c r="A4" s="292"/>
      <c r="B4" s="43"/>
      <c r="C4" s="43"/>
      <c r="D4" s="43"/>
      <c r="E4" s="43"/>
      <c r="F4" s="43"/>
      <c r="G4" s="43"/>
      <c r="H4" s="43"/>
      <c r="I4" s="44"/>
    </row>
    <row r="5" spans="1:10" ht="25.5">
      <c r="A5" s="962" t="s">
        <v>379</v>
      </c>
      <c r="B5" s="963"/>
      <c r="C5" s="963"/>
      <c r="D5" s="963"/>
      <c r="E5" s="963"/>
      <c r="F5" s="963"/>
      <c r="G5" s="963"/>
      <c r="H5" s="963"/>
      <c r="I5" s="964"/>
    </row>
    <row r="6" spans="1:10">
      <c r="A6" s="292"/>
      <c r="B6" s="43"/>
      <c r="C6" s="43"/>
      <c r="D6" s="43"/>
      <c r="E6" s="43"/>
      <c r="F6" s="43"/>
      <c r="G6" s="43"/>
      <c r="H6" s="43"/>
      <c r="I6" s="44"/>
    </row>
    <row r="7" spans="1:10">
      <c r="A7" s="292"/>
      <c r="B7" s="43"/>
      <c r="C7" s="43"/>
      <c r="D7" s="43"/>
      <c r="E7" s="43"/>
      <c r="F7" s="43"/>
      <c r="G7" s="43"/>
      <c r="H7" s="43"/>
      <c r="I7" s="44"/>
    </row>
    <row r="8" spans="1:10" ht="80.25" customHeight="1">
      <c r="A8" s="965" t="str">
        <f>Abstract!A3</f>
        <v>Name of work: Construction of Studio Apartment at Cozy Cot at LBSNAA,Mussoorie. (EFC Scheme No.12 A of 12th Five Year Plan).</v>
      </c>
      <c r="B8" s="966"/>
      <c r="C8" s="966"/>
      <c r="D8" s="966"/>
      <c r="E8" s="966"/>
      <c r="F8" s="966"/>
      <c r="G8" s="966"/>
      <c r="H8" s="966"/>
      <c r="I8" s="967"/>
      <c r="J8" s="43"/>
    </row>
    <row r="9" spans="1:10" ht="33" customHeight="1">
      <c r="A9" s="320"/>
      <c r="B9" s="321"/>
      <c r="C9" s="321"/>
      <c r="D9" s="321"/>
      <c r="E9" s="321"/>
      <c r="F9" s="321"/>
      <c r="G9" s="321"/>
      <c r="H9" s="321"/>
      <c r="I9" s="322"/>
      <c r="J9" s="43"/>
    </row>
    <row r="10" spans="1:10" ht="24.75" customHeight="1">
      <c r="A10" s="968" t="str">
        <f>Abstract!A4</f>
        <v>Name of Contractor: Anil Dutt Sharma</v>
      </c>
      <c r="B10" s="969"/>
      <c r="C10" s="969"/>
      <c r="D10" s="969"/>
      <c r="E10" s="969"/>
      <c r="F10" s="969"/>
      <c r="G10" s="969"/>
      <c r="H10" s="969"/>
      <c r="I10" s="970"/>
    </row>
    <row r="11" spans="1:10" ht="30" customHeight="1">
      <c r="A11" s="968" t="str">
        <f>Abstract!A5</f>
        <v>Agmt. No. : 36/EE/MPD/2013-14</v>
      </c>
      <c r="B11" s="969"/>
      <c r="C11" s="969"/>
      <c r="D11" s="969"/>
      <c r="E11" s="969"/>
      <c r="F11" s="969"/>
      <c r="G11" s="969"/>
      <c r="H11" s="969"/>
      <c r="I11" s="970"/>
    </row>
    <row r="12" spans="1:10" ht="27.75" customHeight="1">
      <c r="A12" s="292"/>
      <c r="B12" s="43"/>
      <c r="C12" s="43"/>
      <c r="D12" s="43"/>
      <c r="E12" s="43"/>
      <c r="F12" s="43"/>
      <c r="G12" s="43"/>
      <c r="H12" s="43"/>
      <c r="I12" s="44"/>
    </row>
    <row r="13" spans="1:10">
      <c r="A13" s="292"/>
      <c r="B13" s="43"/>
      <c r="C13" s="43"/>
      <c r="D13" s="43"/>
      <c r="E13" s="43"/>
      <c r="F13" s="43"/>
      <c r="G13" s="43"/>
      <c r="H13" s="43"/>
      <c r="I13" s="44"/>
    </row>
    <row r="14" spans="1:10" ht="52.5" customHeight="1">
      <c r="A14" s="971" t="s">
        <v>822</v>
      </c>
      <c r="B14" s="972"/>
      <c r="C14" s="972"/>
      <c r="D14" s="972"/>
      <c r="E14" s="972"/>
      <c r="F14" s="972"/>
      <c r="G14" s="972"/>
      <c r="H14" s="972"/>
      <c r="I14" s="973"/>
    </row>
    <row r="15" spans="1:10" ht="43.5" customHeight="1">
      <c r="A15" s="317"/>
      <c r="B15" s="318"/>
      <c r="C15" s="318"/>
      <c r="D15" s="318"/>
      <c r="E15" s="318"/>
      <c r="F15" s="318"/>
      <c r="G15" s="318"/>
      <c r="H15" s="318"/>
      <c r="I15" s="319"/>
    </row>
    <row r="16" spans="1:10" ht="43.5" customHeight="1">
      <c r="A16" s="974" t="s">
        <v>823</v>
      </c>
      <c r="B16" s="969"/>
      <c r="C16" s="969"/>
      <c r="D16" s="969"/>
      <c r="E16" s="969"/>
      <c r="F16" s="969"/>
      <c r="G16" s="969"/>
      <c r="H16" s="969"/>
      <c r="I16" s="970"/>
    </row>
    <row r="17" spans="1:9">
      <c r="A17" s="292"/>
      <c r="B17" s="43"/>
      <c r="C17" s="43"/>
      <c r="D17" s="43"/>
      <c r="E17" s="43"/>
      <c r="F17" s="43"/>
      <c r="G17" s="43"/>
      <c r="H17" s="43"/>
      <c r="I17" s="44"/>
    </row>
    <row r="18" spans="1:9">
      <c r="A18" s="292"/>
      <c r="B18" s="43"/>
      <c r="C18" s="43"/>
      <c r="D18" s="43"/>
      <c r="E18" s="43"/>
      <c r="F18" s="43"/>
      <c r="G18" s="43"/>
      <c r="H18" s="43"/>
      <c r="I18" s="44"/>
    </row>
    <row r="19" spans="1:9">
      <c r="A19" s="292"/>
      <c r="B19" s="43"/>
      <c r="C19" s="43"/>
      <c r="D19" s="43"/>
      <c r="E19" s="43"/>
      <c r="F19" s="43"/>
      <c r="G19" s="43"/>
      <c r="H19" s="43"/>
      <c r="I19" s="44"/>
    </row>
    <row r="20" spans="1:9">
      <c r="A20" s="292"/>
      <c r="B20" s="43"/>
      <c r="C20" s="43"/>
      <c r="D20" s="43"/>
      <c r="E20" s="43"/>
      <c r="F20" s="43"/>
      <c r="G20" s="43"/>
      <c r="H20" s="43"/>
      <c r="I20" s="44"/>
    </row>
    <row r="21" spans="1:9">
      <c r="A21" s="292"/>
      <c r="B21" s="43"/>
      <c r="C21" s="43"/>
      <c r="D21" s="43"/>
      <c r="E21" s="43"/>
      <c r="F21" s="43"/>
      <c r="G21" s="43"/>
      <c r="H21" s="43"/>
      <c r="I21" s="44"/>
    </row>
    <row r="22" spans="1:9">
      <c r="A22" s="292"/>
      <c r="B22" s="43"/>
      <c r="C22" s="43"/>
      <c r="D22" s="43"/>
      <c r="E22" s="43"/>
      <c r="F22" s="43"/>
      <c r="G22" s="43"/>
      <c r="H22" s="43"/>
      <c r="I22" s="44"/>
    </row>
    <row r="23" spans="1:9" ht="38.25" customHeight="1">
      <c r="A23" s="975" t="s">
        <v>380</v>
      </c>
      <c r="B23" s="976"/>
      <c r="C23" s="976"/>
      <c r="D23" s="976"/>
      <c r="E23" s="976"/>
      <c r="F23" s="976"/>
      <c r="G23" s="976"/>
      <c r="H23" s="976"/>
      <c r="I23" s="977"/>
    </row>
    <row r="24" spans="1:9" ht="33" customHeight="1">
      <c r="A24" s="292"/>
      <c r="B24" s="43"/>
      <c r="C24" s="43"/>
      <c r="D24" s="43"/>
      <c r="E24" s="43"/>
      <c r="F24" s="43"/>
      <c r="G24" s="43"/>
      <c r="H24" s="43"/>
      <c r="I24" s="44"/>
    </row>
    <row r="25" spans="1:9" ht="66" customHeight="1">
      <c r="A25" s="978" t="s">
        <v>824</v>
      </c>
      <c r="B25" s="979"/>
      <c r="C25" s="979"/>
      <c r="D25" s="979"/>
      <c r="E25" s="979"/>
      <c r="F25" s="979"/>
      <c r="G25" s="979"/>
      <c r="H25" s="979"/>
      <c r="I25" s="980"/>
    </row>
    <row r="26" spans="1:9">
      <c r="A26" s="292"/>
      <c r="B26" s="43"/>
      <c r="C26" s="43"/>
      <c r="D26" s="43"/>
      <c r="E26" s="43"/>
      <c r="F26" s="43"/>
      <c r="G26" s="43"/>
      <c r="H26" s="43"/>
      <c r="I26" s="44"/>
    </row>
    <row r="27" spans="1:9">
      <c r="A27" s="292"/>
      <c r="B27" s="43"/>
      <c r="C27" s="43"/>
      <c r="D27" s="43"/>
      <c r="E27" s="43"/>
      <c r="F27" s="43"/>
      <c r="G27" s="43"/>
      <c r="H27" s="43"/>
      <c r="I27" s="44"/>
    </row>
    <row r="28" spans="1:9">
      <c r="A28" s="292"/>
      <c r="B28" s="43"/>
      <c r="C28" s="43"/>
      <c r="D28" s="43"/>
      <c r="E28" s="43"/>
      <c r="F28" s="43"/>
      <c r="G28" s="43"/>
      <c r="H28" s="43"/>
      <c r="I28" s="44"/>
    </row>
    <row r="29" spans="1:9">
      <c r="A29" s="292"/>
      <c r="B29" s="43"/>
      <c r="C29" s="43"/>
      <c r="D29" s="43"/>
      <c r="E29" s="43"/>
      <c r="F29" s="293"/>
      <c r="G29" s="43"/>
      <c r="H29" s="43"/>
      <c r="I29" s="44"/>
    </row>
    <row r="30" spans="1:9">
      <c r="A30" s="292"/>
      <c r="B30" s="43"/>
      <c r="C30" s="43"/>
      <c r="D30" s="43"/>
      <c r="E30" s="43"/>
      <c r="F30" s="43"/>
      <c r="G30" s="43"/>
      <c r="H30" s="43"/>
      <c r="I30" s="44"/>
    </row>
    <row r="31" spans="1:9">
      <c r="A31" s="292"/>
      <c r="B31" s="43"/>
      <c r="C31" s="43"/>
      <c r="D31" s="43"/>
      <c r="E31" s="294"/>
      <c r="F31" s="43"/>
      <c r="G31" s="43"/>
      <c r="H31" s="43"/>
      <c r="I31" s="44"/>
    </row>
    <row r="32" spans="1:9">
      <c r="A32" s="292"/>
      <c r="B32" s="43"/>
      <c r="C32" s="43"/>
      <c r="D32" s="43"/>
      <c r="E32" s="43"/>
      <c r="F32" s="43"/>
      <c r="G32" s="43"/>
      <c r="H32" s="43"/>
      <c r="I32" s="44"/>
    </row>
    <row r="33" spans="1:9">
      <c r="A33" s="292"/>
      <c r="B33" s="43"/>
      <c r="C33" s="43"/>
      <c r="D33" s="43"/>
      <c r="E33" s="43"/>
      <c r="F33" s="43"/>
      <c r="G33" s="43"/>
      <c r="H33" s="43"/>
      <c r="I33" s="44"/>
    </row>
    <row r="34" spans="1:9">
      <c r="A34" s="292"/>
      <c r="B34" s="43"/>
      <c r="C34" s="43"/>
      <c r="D34" s="43"/>
      <c r="E34" s="43"/>
      <c r="F34" s="43"/>
      <c r="G34" s="43"/>
      <c r="H34" s="43"/>
      <c r="I34" s="44"/>
    </row>
    <row r="35" spans="1:9" ht="13.5" thickBot="1">
      <c r="A35" s="295"/>
      <c r="B35" s="296"/>
      <c r="C35" s="296"/>
      <c r="D35" s="296"/>
      <c r="E35" s="296"/>
      <c r="F35" s="296"/>
      <c r="G35" s="296"/>
      <c r="H35" s="296"/>
      <c r="I35" s="297"/>
    </row>
    <row r="36" spans="1:9">
      <c r="A36" s="292"/>
      <c r="B36" s="43"/>
      <c r="C36" s="43"/>
      <c r="D36" s="43"/>
      <c r="E36" s="43"/>
      <c r="F36" s="43"/>
      <c r="G36" s="43"/>
      <c r="H36" s="43"/>
      <c r="I36" s="44"/>
    </row>
    <row r="37" spans="1:9" ht="22.5" customHeight="1">
      <c r="A37" s="292"/>
      <c r="B37" s="43"/>
      <c r="C37" s="43"/>
      <c r="D37" s="43"/>
      <c r="E37" s="981"/>
      <c r="F37" s="981"/>
      <c r="G37" s="981"/>
      <c r="H37" s="981"/>
      <c r="I37" s="44"/>
    </row>
    <row r="38" spans="1:9" ht="24" customHeight="1">
      <c r="A38" s="292"/>
      <c r="B38" s="43"/>
      <c r="C38" s="43"/>
      <c r="D38" s="43"/>
      <c r="E38" s="982"/>
      <c r="F38" s="982"/>
      <c r="G38" s="982"/>
      <c r="H38" s="982"/>
      <c r="I38" s="44"/>
    </row>
    <row r="39" spans="1:9" ht="18.75">
      <c r="A39" s="292"/>
      <c r="B39" s="43"/>
      <c r="C39" s="43"/>
      <c r="D39" s="43"/>
      <c r="E39" s="958"/>
      <c r="F39" s="958"/>
      <c r="G39" s="958"/>
      <c r="H39" s="958"/>
      <c r="I39" s="44"/>
    </row>
    <row r="40" spans="1:9">
      <c r="A40" s="292"/>
      <c r="B40" s="43"/>
      <c r="C40" s="43"/>
      <c r="D40" s="43"/>
      <c r="E40" s="43"/>
      <c r="F40" s="43"/>
      <c r="G40" s="43"/>
      <c r="H40" s="43"/>
      <c r="I40" s="44"/>
    </row>
    <row r="41" spans="1:9">
      <c r="A41" s="292"/>
      <c r="B41" s="43"/>
      <c r="C41" s="43"/>
      <c r="D41" s="43"/>
      <c r="E41" s="43"/>
      <c r="F41" s="43"/>
      <c r="G41" s="43"/>
      <c r="H41" s="43"/>
      <c r="I41" s="44"/>
    </row>
    <row r="42" spans="1:9">
      <c r="A42" s="292"/>
      <c r="B42" s="43"/>
      <c r="C42" s="43"/>
      <c r="D42" s="43"/>
      <c r="E42" s="43"/>
      <c r="F42" s="43"/>
      <c r="G42" s="43"/>
      <c r="H42" s="43"/>
      <c r="I42" s="44"/>
    </row>
    <row r="43" spans="1:9" ht="13.5" thickBot="1">
      <c r="A43" s="295"/>
      <c r="B43" s="296"/>
      <c r="C43" s="296"/>
      <c r="D43" s="296"/>
      <c r="E43" s="296"/>
      <c r="F43" s="296"/>
      <c r="G43" s="296"/>
      <c r="H43" s="296"/>
      <c r="I43" s="297"/>
    </row>
  </sheetData>
  <mergeCells count="12">
    <mergeCell ref="E39:H39"/>
    <mergeCell ref="A2:I2"/>
    <mergeCell ref="A5:I5"/>
    <mergeCell ref="A8:I8"/>
    <mergeCell ref="A10:I10"/>
    <mergeCell ref="A11:I11"/>
    <mergeCell ref="A14:I14"/>
    <mergeCell ref="A16:I16"/>
    <mergeCell ref="A23:I23"/>
    <mergeCell ref="A25:I25"/>
    <mergeCell ref="E37:H37"/>
    <mergeCell ref="E38:H38"/>
  </mergeCells>
  <pageMargins left="0.39370078740157483" right="0.39370078740157483" top="0.39370078740157483" bottom="0.39370078740157483" header="0.31496062992125984" footer="0.31496062992125984"/>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43"/>
  <sheetViews>
    <sheetView view="pageBreakPreview" zoomScale="115" zoomScaleSheetLayoutView="115" workbookViewId="0">
      <selection activeCell="G8" sqref="G8"/>
    </sheetView>
  </sheetViews>
  <sheetFormatPr defaultColWidth="9.140625" defaultRowHeight="12.75"/>
  <cols>
    <col min="1" max="1" width="9.140625" style="42"/>
    <col min="2" max="2" width="25.140625" style="42" customWidth="1"/>
    <col min="3" max="3" width="15.7109375" style="42" customWidth="1"/>
    <col min="4" max="4" width="14" style="42" customWidth="1"/>
    <col min="5" max="5" width="24.85546875" style="42" customWidth="1"/>
    <col min="6" max="16384" width="9.140625" style="42"/>
  </cols>
  <sheetData>
    <row r="1" spans="1:5" ht="18">
      <c r="A1" s="983" t="s">
        <v>381</v>
      </c>
      <c r="B1" s="984"/>
      <c r="C1" s="984"/>
      <c r="D1" s="984"/>
      <c r="E1" s="985"/>
    </row>
    <row r="2" spans="1:5">
      <c r="A2" s="325"/>
      <c r="B2" s="326"/>
      <c r="C2" s="326"/>
      <c r="D2" s="326"/>
      <c r="E2" s="327"/>
    </row>
    <row r="3" spans="1:5" ht="15">
      <c r="A3" s="986" t="s">
        <v>382</v>
      </c>
      <c r="B3" s="987"/>
      <c r="C3" s="987"/>
      <c r="D3" s="987"/>
      <c r="E3" s="988"/>
    </row>
    <row r="4" spans="1:5" ht="13.5" thickBot="1">
      <c r="A4" s="328"/>
      <c r="B4" s="329"/>
      <c r="C4" s="329"/>
      <c r="D4" s="329"/>
      <c r="E4" s="330"/>
    </row>
    <row r="5" spans="1:5" ht="38.25">
      <c r="A5" s="55" t="s">
        <v>383</v>
      </c>
      <c r="B5" s="55" t="s">
        <v>384</v>
      </c>
      <c r="C5" s="55" t="s">
        <v>385</v>
      </c>
      <c r="D5" s="55" t="s">
        <v>386</v>
      </c>
      <c r="E5" s="55" t="s">
        <v>387</v>
      </c>
    </row>
    <row r="6" spans="1:5">
      <c r="A6" s="61"/>
      <c r="B6" s="61"/>
      <c r="C6" s="61"/>
      <c r="D6" s="61"/>
      <c r="E6" s="61"/>
    </row>
    <row r="7" spans="1:5">
      <c r="A7" s="61"/>
      <c r="B7" s="61"/>
      <c r="C7" s="61"/>
      <c r="D7" s="61"/>
      <c r="E7" s="61"/>
    </row>
    <row r="8" spans="1:5">
      <c r="A8" s="61"/>
      <c r="B8" s="61"/>
      <c r="C8" s="61"/>
      <c r="D8" s="61"/>
      <c r="E8" s="61"/>
    </row>
    <row r="9" spans="1:5">
      <c r="A9" s="61"/>
      <c r="B9" s="61"/>
      <c r="C9" s="61"/>
      <c r="D9" s="61"/>
      <c r="E9" s="61"/>
    </row>
    <row r="10" spans="1:5">
      <c r="A10" s="61"/>
      <c r="B10" s="61"/>
      <c r="C10" s="61"/>
      <c r="D10" s="61"/>
      <c r="E10" s="61"/>
    </row>
    <row r="11" spans="1:5">
      <c r="A11" s="61"/>
      <c r="B11" s="61"/>
      <c r="C11" s="61"/>
      <c r="D11" s="61"/>
      <c r="E11" s="61"/>
    </row>
    <row r="12" spans="1:5">
      <c r="A12" s="61"/>
      <c r="B12" s="61"/>
      <c r="C12" s="61"/>
      <c r="D12" s="61"/>
      <c r="E12" s="61"/>
    </row>
    <row r="13" spans="1:5">
      <c r="A13" s="61"/>
      <c r="B13" s="61"/>
      <c r="C13" s="61"/>
      <c r="D13" s="61"/>
      <c r="E13" s="61"/>
    </row>
    <row r="14" spans="1:5">
      <c r="A14" s="61"/>
      <c r="B14" s="61"/>
      <c r="C14" s="61"/>
      <c r="D14" s="61"/>
      <c r="E14" s="61"/>
    </row>
    <row r="15" spans="1:5">
      <c r="A15" s="61"/>
      <c r="B15" s="61"/>
      <c r="C15" s="61"/>
      <c r="D15" s="61"/>
      <c r="E15" s="61"/>
    </row>
    <row r="16" spans="1:5">
      <c r="A16" s="61"/>
      <c r="B16" s="61"/>
      <c r="C16" s="61"/>
      <c r="D16" s="61"/>
      <c r="E16" s="61"/>
    </row>
    <row r="17" spans="1:5">
      <c r="A17" s="61"/>
      <c r="B17" s="61"/>
      <c r="C17" s="61"/>
      <c r="D17" s="61"/>
      <c r="E17" s="61"/>
    </row>
    <row r="18" spans="1:5">
      <c r="A18" s="61"/>
      <c r="B18" s="61"/>
      <c r="C18" s="61"/>
      <c r="D18" s="61"/>
      <c r="E18" s="61"/>
    </row>
    <row r="19" spans="1:5">
      <c r="A19" s="61"/>
      <c r="B19" s="61"/>
      <c r="C19" s="61"/>
      <c r="D19" s="61"/>
      <c r="E19" s="61"/>
    </row>
    <row r="20" spans="1:5">
      <c r="A20" s="61"/>
      <c r="B20" s="61"/>
      <c r="C20" s="61"/>
      <c r="D20" s="61"/>
      <c r="E20" s="61"/>
    </row>
    <row r="21" spans="1:5">
      <c r="A21" s="61"/>
      <c r="B21" s="61"/>
      <c r="C21" s="61"/>
      <c r="D21" s="61"/>
      <c r="E21" s="61"/>
    </row>
    <row r="22" spans="1:5">
      <c r="A22" s="61"/>
      <c r="B22" s="61"/>
      <c r="C22" s="61"/>
      <c r="D22" s="61"/>
      <c r="E22" s="61"/>
    </row>
    <row r="23" spans="1:5">
      <c r="A23" s="61"/>
      <c r="B23" s="61"/>
      <c r="C23" s="61"/>
      <c r="D23" s="61"/>
      <c r="E23" s="61"/>
    </row>
    <row r="24" spans="1:5">
      <c r="A24" s="61"/>
      <c r="B24" s="61"/>
      <c r="C24" s="61"/>
      <c r="D24" s="61"/>
      <c r="E24" s="61"/>
    </row>
    <row r="25" spans="1:5">
      <c r="A25" s="61"/>
      <c r="B25" s="61"/>
      <c r="C25" s="61"/>
      <c r="D25" s="61"/>
      <c r="E25" s="61"/>
    </row>
    <row r="26" spans="1:5">
      <c r="A26" s="61"/>
      <c r="B26" s="61"/>
      <c r="C26" s="61"/>
      <c r="D26" s="61"/>
      <c r="E26" s="61"/>
    </row>
    <row r="27" spans="1:5">
      <c r="A27" s="61"/>
      <c r="B27" s="61"/>
      <c r="C27" s="61"/>
      <c r="D27" s="61"/>
      <c r="E27" s="61"/>
    </row>
    <row r="28" spans="1:5">
      <c r="A28" s="61"/>
      <c r="B28" s="61"/>
      <c r="C28" s="61"/>
      <c r="D28" s="61"/>
      <c r="E28" s="61"/>
    </row>
    <row r="29" spans="1:5">
      <c r="A29" s="61"/>
      <c r="B29" s="61"/>
      <c r="C29" s="61"/>
      <c r="D29" s="61"/>
      <c r="E29" s="61"/>
    </row>
    <row r="30" spans="1:5">
      <c r="A30" s="61"/>
      <c r="B30" s="61"/>
      <c r="C30" s="61"/>
      <c r="D30" s="61"/>
      <c r="E30" s="61"/>
    </row>
    <row r="31" spans="1:5">
      <c r="A31" s="61"/>
      <c r="B31" s="61"/>
      <c r="C31" s="61"/>
      <c r="D31" s="61"/>
      <c r="E31" s="61"/>
    </row>
    <row r="32" spans="1:5">
      <c r="A32" s="61"/>
      <c r="B32" s="61"/>
      <c r="C32" s="61"/>
      <c r="D32" s="61"/>
      <c r="E32" s="61"/>
    </row>
    <row r="33" spans="1:5">
      <c r="A33" s="61"/>
      <c r="B33" s="61"/>
      <c r="C33" s="61"/>
      <c r="D33" s="61"/>
      <c r="E33" s="61"/>
    </row>
    <row r="34" spans="1:5">
      <c r="A34" s="61"/>
      <c r="B34" s="61"/>
      <c r="C34" s="61"/>
      <c r="D34" s="61"/>
      <c r="E34" s="61"/>
    </row>
    <row r="35" spans="1:5">
      <c r="A35" s="61"/>
      <c r="B35" s="61"/>
      <c r="C35" s="61"/>
      <c r="D35" s="61"/>
      <c r="E35" s="61"/>
    </row>
    <row r="36" spans="1:5">
      <c r="A36" s="61"/>
      <c r="B36" s="61"/>
      <c r="C36" s="61"/>
      <c r="D36" s="61"/>
      <c r="E36" s="61"/>
    </row>
    <row r="37" spans="1:5">
      <c r="A37" s="61"/>
      <c r="B37" s="61"/>
      <c r="C37" s="61"/>
      <c r="D37" s="61"/>
      <c r="E37" s="61"/>
    </row>
    <row r="38" spans="1:5">
      <c r="A38" s="61"/>
      <c r="B38" s="61"/>
      <c r="C38" s="61"/>
      <c r="D38" s="61"/>
      <c r="E38" s="61"/>
    </row>
    <row r="39" spans="1:5">
      <c r="A39" s="61"/>
      <c r="B39" s="61"/>
      <c r="C39" s="61"/>
      <c r="D39" s="61"/>
      <c r="E39" s="61"/>
    </row>
    <row r="40" spans="1:5">
      <c r="A40" s="61"/>
      <c r="B40" s="61"/>
      <c r="C40" s="61"/>
      <c r="D40" s="61"/>
      <c r="E40" s="61"/>
    </row>
    <row r="41" spans="1:5">
      <c r="A41" s="61"/>
      <c r="B41" s="61"/>
      <c r="C41" s="61"/>
      <c r="D41" s="61"/>
      <c r="E41" s="61"/>
    </row>
    <row r="42" spans="1:5">
      <c r="A42" s="61"/>
      <c r="B42" s="61"/>
      <c r="C42" s="61"/>
      <c r="D42" s="61"/>
      <c r="E42" s="61"/>
    </row>
    <row r="43" spans="1:5">
      <c r="A43" s="61"/>
      <c r="B43" s="61"/>
      <c r="C43" s="61"/>
      <c r="D43" s="61"/>
      <c r="E43" s="61"/>
    </row>
  </sheetData>
  <mergeCells count="2">
    <mergeCell ref="A1:E1"/>
    <mergeCell ref="A3:E3"/>
  </mergeCells>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1092"/>
  <sheetViews>
    <sheetView view="pageBreakPreview" topLeftCell="A1042" zoomScale="120" zoomScaleSheetLayoutView="120" workbookViewId="0">
      <selection activeCell="B1055" sqref="B1055"/>
    </sheetView>
  </sheetViews>
  <sheetFormatPr defaultRowHeight="15"/>
  <cols>
    <col min="1" max="1" width="7.140625" customWidth="1"/>
    <col min="2" max="2" width="36.7109375" customWidth="1"/>
    <col min="3" max="3" width="5.42578125" style="494" customWidth="1"/>
    <col min="4" max="4" width="5" style="494" customWidth="1"/>
    <col min="5" max="5" width="7.5703125" customWidth="1"/>
    <col min="6" max="6" width="9.28515625" customWidth="1"/>
    <col min="7" max="7" width="10.85546875" customWidth="1"/>
    <col min="8" max="8" width="8.85546875" customWidth="1"/>
    <col min="9" max="9" width="7.140625" customWidth="1"/>
    <col min="10" max="10" width="5.7109375" hidden="1" customWidth="1"/>
    <col min="11" max="11" width="9.140625" hidden="1" customWidth="1"/>
  </cols>
  <sheetData>
    <row r="1" spans="1:11" ht="15.75" thickBot="1">
      <c r="H1" s="989" t="s">
        <v>502</v>
      </c>
      <c r="I1" s="989"/>
    </row>
    <row r="2" spans="1:11" ht="15.75">
      <c r="A2" s="1011" t="s">
        <v>0</v>
      </c>
      <c r="B2" s="1012"/>
      <c r="C2" s="1012"/>
      <c r="D2" s="1012"/>
      <c r="E2" s="1012"/>
      <c r="F2" s="1012"/>
      <c r="G2" s="1012"/>
      <c r="H2" s="1012"/>
      <c r="I2" s="1012"/>
      <c r="J2" s="465"/>
      <c r="K2" s="466"/>
    </row>
    <row r="3" spans="1:11" ht="32.25" customHeight="1">
      <c r="A3" s="1013" t="s">
        <v>1</v>
      </c>
      <c r="B3" s="1014"/>
      <c r="C3" s="1014"/>
      <c r="D3" s="1014"/>
      <c r="E3" s="1014"/>
      <c r="F3" s="1014"/>
      <c r="G3" s="1014"/>
      <c r="H3" s="1014"/>
      <c r="I3" s="1014"/>
      <c r="J3" s="409"/>
      <c r="K3" s="467"/>
    </row>
    <row r="4" spans="1:11">
      <c r="A4" s="468" t="s">
        <v>2</v>
      </c>
      <c r="B4" s="469"/>
      <c r="C4" s="490"/>
      <c r="D4" s="490"/>
      <c r="E4" s="469"/>
      <c r="F4" s="469"/>
      <c r="G4" s="469"/>
      <c r="H4" s="469"/>
      <c r="I4" s="469"/>
      <c r="J4" s="469"/>
      <c r="K4" s="470"/>
    </row>
    <row r="5" spans="1:11">
      <c r="A5" s="468" t="s">
        <v>3</v>
      </c>
      <c r="B5" s="469"/>
      <c r="C5" s="490"/>
      <c r="D5" s="490"/>
      <c r="E5" s="469"/>
      <c r="F5" s="469" t="s">
        <v>470</v>
      </c>
      <c r="G5" s="469"/>
      <c r="H5" s="469"/>
      <c r="I5" s="469"/>
      <c r="J5" s="469"/>
      <c r="K5" s="470"/>
    </row>
    <row r="6" spans="1:11" ht="15.75" thickBot="1">
      <c r="A6" s="999" t="s">
        <v>754</v>
      </c>
      <c r="B6" s="1000"/>
      <c r="C6" s="1000"/>
      <c r="D6" s="1000"/>
      <c r="E6" s="1000"/>
      <c r="F6" s="1000"/>
      <c r="G6" s="1000"/>
      <c r="H6" s="1000"/>
      <c r="I6" s="1000"/>
      <c r="J6" s="1000"/>
      <c r="K6" s="1001"/>
    </row>
    <row r="7" spans="1:11">
      <c r="A7" s="1002" t="s">
        <v>4</v>
      </c>
      <c r="B7" s="1004" t="s">
        <v>5</v>
      </c>
      <c r="C7" s="1006" t="s">
        <v>5</v>
      </c>
      <c r="D7" s="1007"/>
      <c r="E7" s="1007"/>
      <c r="F7" s="1007"/>
      <c r="G7" s="1008"/>
      <c r="H7" s="1004" t="s">
        <v>24</v>
      </c>
      <c r="I7" s="1009"/>
      <c r="J7" s="1"/>
      <c r="K7" s="1"/>
    </row>
    <row r="8" spans="1:11" ht="15.75" thickBot="1">
      <c r="A8" s="1003"/>
      <c r="B8" s="1005"/>
      <c r="C8" s="391" t="s">
        <v>7</v>
      </c>
      <c r="D8" s="391"/>
      <c r="E8" s="493" t="s">
        <v>8</v>
      </c>
      <c r="F8" s="473" t="s">
        <v>28</v>
      </c>
      <c r="G8" s="473" t="s">
        <v>27</v>
      </c>
      <c r="H8" s="1005"/>
      <c r="I8" s="1010"/>
      <c r="J8" s="1"/>
      <c r="K8" s="1"/>
    </row>
    <row r="9" spans="1:11" ht="82.5" customHeight="1">
      <c r="A9" s="504">
        <v>125</v>
      </c>
      <c r="B9" s="990" t="s">
        <v>569</v>
      </c>
      <c r="C9" s="991"/>
      <c r="D9" s="991"/>
      <c r="E9" s="991"/>
      <c r="F9" s="991"/>
      <c r="G9" s="991"/>
      <c r="H9" s="992"/>
      <c r="I9" s="472"/>
      <c r="J9" s="1"/>
      <c r="K9" s="1"/>
    </row>
    <row r="10" spans="1:11">
      <c r="A10" s="400"/>
      <c r="B10" s="1015"/>
      <c r="C10" s="1016"/>
      <c r="D10" s="1016"/>
      <c r="E10" s="1016"/>
      <c r="F10" s="1016"/>
      <c r="G10" s="1016"/>
      <c r="H10" s="1017"/>
      <c r="I10" s="16"/>
      <c r="J10" s="12"/>
      <c r="K10" s="12"/>
    </row>
    <row r="11" spans="1:11">
      <c r="A11" s="400"/>
      <c r="B11" s="395" t="s">
        <v>716</v>
      </c>
      <c r="C11" s="389"/>
      <c r="D11" s="389"/>
      <c r="E11" s="361"/>
      <c r="F11" s="361"/>
      <c r="G11" s="334"/>
      <c r="H11" s="397"/>
      <c r="I11" s="16"/>
      <c r="J11" s="12"/>
      <c r="K11" s="12"/>
    </row>
    <row r="12" spans="1:11">
      <c r="A12" s="400"/>
      <c r="B12" s="395"/>
      <c r="C12" s="389">
        <v>1</v>
      </c>
      <c r="D12" s="389">
        <v>6</v>
      </c>
      <c r="E12" s="361">
        <v>1.8</v>
      </c>
      <c r="F12" s="361">
        <v>2.4</v>
      </c>
      <c r="G12" s="495"/>
      <c r="H12" s="361">
        <f t="shared" ref="H12:H20" si="0">ROUND(PRODUCT(C12,D12,E12,F12,G12),2)</f>
        <v>25.92</v>
      </c>
      <c r="I12" s="16" t="s">
        <v>85</v>
      </c>
      <c r="J12" s="12"/>
      <c r="K12" s="12"/>
    </row>
    <row r="13" spans="1:11">
      <c r="A13" s="400"/>
      <c r="B13" s="395"/>
      <c r="C13" s="389">
        <v>2</v>
      </c>
      <c r="D13" s="389">
        <v>6</v>
      </c>
      <c r="E13" s="361">
        <v>0.25</v>
      </c>
      <c r="F13" s="361">
        <v>2.27</v>
      </c>
      <c r="G13" s="495"/>
      <c r="H13" s="361">
        <f t="shared" si="0"/>
        <v>6.81</v>
      </c>
      <c r="I13" s="16"/>
      <c r="J13" s="12"/>
      <c r="K13" s="12"/>
    </row>
    <row r="14" spans="1:11">
      <c r="A14" s="400"/>
      <c r="B14" s="395"/>
      <c r="C14" s="389">
        <v>2</v>
      </c>
      <c r="D14" s="389">
        <v>6</v>
      </c>
      <c r="E14" s="361">
        <v>0.25</v>
      </c>
      <c r="F14" s="361">
        <v>1.4</v>
      </c>
      <c r="G14" s="495"/>
      <c r="H14" s="361">
        <f t="shared" si="0"/>
        <v>4.2</v>
      </c>
      <c r="I14" s="16"/>
      <c r="J14" s="12"/>
      <c r="K14" s="12"/>
    </row>
    <row r="15" spans="1:11">
      <c r="A15" s="400"/>
      <c r="B15" s="395" t="s">
        <v>717</v>
      </c>
      <c r="C15" s="389">
        <v>9</v>
      </c>
      <c r="D15" s="389">
        <v>2</v>
      </c>
      <c r="E15" s="361">
        <v>2.27</v>
      </c>
      <c r="F15" s="361">
        <v>0.25</v>
      </c>
      <c r="G15" s="495"/>
      <c r="H15" s="361">
        <f t="shared" si="0"/>
        <v>10.220000000000001</v>
      </c>
      <c r="I15" s="16"/>
      <c r="J15" s="12"/>
      <c r="K15" s="12"/>
    </row>
    <row r="16" spans="1:11">
      <c r="A16" s="400"/>
      <c r="B16" s="395"/>
      <c r="C16" s="389">
        <v>9</v>
      </c>
      <c r="D16" s="389">
        <v>2</v>
      </c>
      <c r="E16" s="361">
        <v>1.58</v>
      </c>
      <c r="F16" s="361">
        <v>0.25</v>
      </c>
      <c r="G16" s="495"/>
      <c r="H16" s="361">
        <f t="shared" si="0"/>
        <v>7.11</v>
      </c>
      <c r="I16" s="16"/>
      <c r="J16" s="12"/>
      <c r="K16" s="12"/>
    </row>
    <row r="17" spans="1:11">
      <c r="A17" s="400"/>
      <c r="B17" s="395"/>
      <c r="C17" s="389">
        <v>9</v>
      </c>
      <c r="D17" s="389">
        <v>1</v>
      </c>
      <c r="E17" s="361">
        <v>2.4</v>
      </c>
      <c r="F17" s="361">
        <v>1.83</v>
      </c>
      <c r="G17" s="495"/>
      <c r="H17" s="361">
        <f t="shared" si="0"/>
        <v>39.53</v>
      </c>
      <c r="I17" s="16"/>
      <c r="J17" s="12"/>
      <c r="K17" s="12"/>
    </row>
    <row r="18" spans="1:11">
      <c r="A18" s="400"/>
      <c r="B18" s="395" t="s">
        <v>571</v>
      </c>
      <c r="C18" s="389">
        <v>4</v>
      </c>
      <c r="D18" s="389">
        <v>1</v>
      </c>
      <c r="E18" s="361">
        <v>1.68</v>
      </c>
      <c r="F18" s="361">
        <v>2.4</v>
      </c>
      <c r="G18" s="495"/>
      <c r="H18" s="361">
        <f t="shared" si="0"/>
        <v>16.13</v>
      </c>
      <c r="I18" s="16"/>
      <c r="J18" s="12"/>
      <c r="K18" s="12"/>
    </row>
    <row r="19" spans="1:11">
      <c r="A19" s="400"/>
      <c r="B19" s="395" t="s">
        <v>572</v>
      </c>
      <c r="C19" s="389">
        <v>4</v>
      </c>
      <c r="D19" s="389">
        <v>2</v>
      </c>
      <c r="E19" s="361">
        <v>0.25</v>
      </c>
      <c r="F19" s="361">
        <v>2.27</v>
      </c>
      <c r="G19" s="495"/>
      <c r="H19" s="361">
        <f t="shared" si="0"/>
        <v>4.54</v>
      </c>
      <c r="I19" s="16"/>
      <c r="J19" s="12"/>
      <c r="K19" s="12"/>
    </row>
    <row r="20" spans="1:11">
      <c r="A20" s="400"/>
      <c r="B20" s="395"/>
      <c r="C20" s="389">
        <v>4</v>
      </c>
      <c r="D20" s="389">
        <v>2</v>
      </c>
      <c r="E20" s="361">
        <v>0.25</v>
      </c>
      <c r="F20" s="361">
        <v>1.4</v>
      </c>
      <c r="G20" s="495"/>
      <c r="H20" s="361">
        <f t="shared" si="0"/>
        <v>2.8</v>
      </c>
      <c r="I20" s="16"/>
      <c r="J20" s="12"/>
      <c r="K20" s="12"/>
    </row>
    <row r="21" spans="1:11">
      <c r="A21" s="424"/>
      <c r="B21" s="499"/>
      <c r="C21" s="412"/>
      <c r="D21" s="412"/>
      <c r="E21" s="500"/>
      <c r="F21" s="500"/>
      <c r="G21" s="420"/>
      <c r="H21" s="419"/>
      <c r="I21" s="417"/>
      <c r="J21" s="423"/>
    </row>
    <row r="22" spans="1:11" ht="15.75" thickBot="1">
      <c r="A22" s="424"/>
      <c r="B22" s="417" t="s">
        <v>471</v>
      </c>
      <c r="C22" s="412"/>
      <c r="D22" s="412"/>
      <c r="E22" s="500"/>
      <c r="F22" s="500"/>
      <c r="G22" s="420"/>
      <c r="H22" s="505">
        <f>SUM(H11:H20)</f>
        <v>117.26</v>
      </c>
      <c r="I22" s="422" t="str">
        <f>I12</f>
        <v>sqm</v>
      </c>
      <c r="J22" s="423"/>
    </row>
    <row r="23" spans="1:11" ht="15.75" thickTop="1">
      <c r="A23" s="424"/>
      <c r="B23" s="499"/>
      <c r="C23" s="412"/>
      <c r="D23" s="412"/>
      <c r="E23" s="500"/>
      <c r="F23" s="500"/>
      <c r="G23" s="420"/>
      <c r="H23" s="419"/>
      <c r="I23" s="417"/>
      <c r="J23" s="423"/>
    </row>
    <row r="24" spans="1:11">
      <c r="A24" s="425"/>
      <c r="B24" s="426"/>
      <c r="C24" s="993" t="s">
        <v>762</v>
      </c>
      <c r="D24" s="994"/>
      <c r="E24" s="994"/>
      <c r="F24" s="994"/>
      <c r="G24" s="994"/>
      <c r="H24" s="995"/>
      <c r="I24" s="423"/>
      <c r="J24" s="423"/>
    </row>
    <row r="25" spans="1:11">
      <c r="A25" s="425"/>
      <c r="B25" s="426"/>
      <c r="C25" s="996"/>
      <c r="D25" s="997"/>
      <c r="E25" s="997"/>
      <c r="F25" s="997"/>
      <c r="G25" s="997"/>
      <c r="H25" s="998"/>
      <c r="I25" s="423"/>
      <c r="J25" s="427"/>
    </row>
    <row r="28" spans="1:11" ht="15.75" thickBot="1">
      <c r="H28" s="989" t="s">
        <v>676</v>
      </c>
      <c r="I28" s="989"/>
    </row>
    <row r="29" spans="1:11" ht="15.75">
      <c r="A29" s="1011" t="s">
        <v>0</v>
      </c>
      <c r="B29" s="1012"/>
      <c r="C29" s="1012"/>
      <c r="D29" s="1012"/>
      <c r="E29" s="1012"/>
      <c r="F29" s="1012"/>
      <c r="G29" s="1012"/>
      <c r="H29" s="1012"/>
      <c r="I29" s="1012"/>
      <c r="J29" s="465"/>
      <c r="K29" s="466"/>
    </row>
    <row r="30" spans="1:11" ht="34.5" customHeight="1">
      <c r="A30" s="1013" t="s">
        <v>1</v>
      </c>
      <c r="B30" s="1014"/>
      <c r="C30" s="1014"/>
      <c r="D30" s="1014"/>
      <c r="E30" s="1014"/>
      <c r="F30" s="1014"/>
      <c r="G30" s="1014"/>
      <c r="H30" s="1014"/>
      <c r="I30" s="1014"/>
      <c r="J30" s="409"/>
      <c r="K30" s="467"/>
    </row>
    <row r="31" spans="1:11">
      <c r="A31" s="468" t="s">
        <v>2</v>
      </c>
      <c r="B31" s="469"/>
      <c r="C31" s="490"/>
      <c r="D31" s="490"/>
      <c r="E31" s="469"/>
      <c r="F31" s="469"/>
      <c r="G31" s="469"/>
      <c r="H31" s="469"/>
      <c r="I31" s="469"/>
      <c r="J31" s="469"/>
      <c r="K31" s="470"/>
    </row>
    <row r="32" spans="1:11">
      <c r="A32" s="468" t="s">
        <v>3</v>
      </c>
      <c r="B32" s="469"/>
      <c r="C32" s="490"/>
      <c r="D32" s="490"/>
      <c r="E32" s="469"/>
      <c r="F32" s="469" t="s">
        <v>470</v>
      </c>
      <c r="G32" s="469"/>
      <c r="H32" s="469"/>
      <c r="I32" s="469"/>
      <c r="J32" s="469"/>
      <c r="K32" s="470"/>
    </row>
    <row r="33" spans="1:11" ht="15.75" thickBot="1">
      <c r="A33" s="999" t="s">
        <v>754</v>
      </c>
      <c r="B33" s="1000"/>
      <c r="C33" s="1000"/>
      <c r="D33" s="1000"/>
      <c r="E33" s="1000"/>
      <c r="F33" s="1000"/>
      <c r="G33" s="1000"/>
      <c r="H33" s="1000"/>
      <c r="I33" s="1000"/>
      <c r="J33" s="1000"/>
      <c r="K33" s="1001"/>
    </row>
    <row r="34" spans="1:11">
      <c r="A34" s="1002" t="s">
        <v>4</v>
      </c>
      <c r="B34" s="1004" t="s">
        <v>5</v>
      </c>
      <c r="C34" s="1006" t="s">
        <v>5</v>
      </c>
      <c r="D34" s="1007"/>
      <c r="E34" s="1007"/>
      <c r="F34" s="1007"/>
      <c r="G34" s="1008"/>
      <c r="H34" s="1004" t="s">
        <v>24</v>
      </c>
      <c r="I34" s="1009"/>
      <c r="J34" s="1"/>
      <c r="K34" s="1"/>
    </row>
    <row r="35" spans="1:11" ht="15.75" thickBot="1">
      <c r="A35" s="1003"/>
      <c r="B35" s="1005"/>
      <c r="C35" s="391" t="s">
        <v>7</v>
      </c>
      <c r="D35" s="391"/>
      <c r="E35" s="493" t="s">
        <v>8</v>
      </c>
      <c r="F35" s="473" t="s">
        <v>28</v>
      </c>
      <c r="G35" s="473" t="s">
        <v>27</v>
      </c>
      <c r="H35" s="1005"/>
      <c r="I35" s="1010"/>
      <c r="J35" s="1"/>
      <c r="K35" s="1"/>
    </row>
    <row r="36" spans="1:11" ht="19.5">
      <c r="A36" s="504" t="s">
        <v>672</v>
      </c>
      <c r="B36" s="990" t="s">
        <v>573</v>
      </c>
      <c r="C36" s="991"/>
      <c r="D36" s="991"/>
      <c r="E36" s="991"/>
      <c r="F36" s="991"/>
      <c r="G36" s="991"/>
      <c r="H36" s="992"/>
      <c r="I36" s="472"/>
      <c r="J36" s="1"/>
      <c r="K36" s="1"/>
    </row>
    <row r="37" spans="1:11">
      <c r="A37" s="400"/>
      <c r="B37" s="1015" t="s">
        <v>758</v>
      </c>
      <c r="C37" s="1016"/>
      <c r="D37" s="1016"/>
      <c r="E37" s="1016"/>
      <c r="F37" s="1016"/>
      <c r="G37" s="1016"/>
      <c r="H37" s="1017"/>
      <c r="I37" s="16"/>
      <c r="J37" s="12"/>
      <c r="K37" s="12"/>
    </row>
    <row r="38" spans="1:11">
      <c r="A38" s="400"/>
      <c r="B38" s="395" t="s">
        <v>574</v>
      </c>
      <c r="C38" s="389"/>
      <c r="D38" s="389"/>
      <c r="E38" s="361"/>
      <c r="F38" s="361"/>
      <c r="G38" s="334"/>
      <c r="H38" s="397"/>
      <c r="I38" s="16"/>
      <c r="J38" s="12"/>
      <c r="K38" s="12"/>
    </row>
    <row r="39" spans="1:11">
      <c r="A39" s="400"/>
      <c r="B39" s="395"/>
      <c r="C39" s="389">
        <v>1</v>
      </c>
      <c r="D39" s="389">
        <v>6</v>
      </c>
      <c r="E39" s="361">
        <v>1.8</v>
      </c>
      <c r="F39" s="361">
        <v>2.4</v>
      </c>
      <c r="G39" s="495"/>
      <c r="H39" s="361">
        <f t="shared" ref="H39:H47" si="1">ROUND(PRODUCT(C39,D39,E39,F39,G39),2)</f>
        <v>25.92</v>
      </c>
      <c r="I39" s="16" t="s">
        <v>85</v>
      </c>
      <c r="J39" s="12"/>
      <c r="K39" s="12"/>
    </row>
    <row r="40" spans="1:11">
      <c r="A40" s="400"/>
      <c r="B40" s="395"/>
      <c r="C40" s="389">
        <v>2</v>
      </c>
      <c r="D40" s="389">
        <v>6</v>
      </c>
      <c r="E40" s="361">
        <v>0.25</v>
      </c>
      <c r="F40" s="361">
        <v>2.27</v>
      </c>
      <c r="G40" s="495"/>
      <c r="H40" s="361">
        <f t="shared" si="1"/>
        <v>6.81</v>
      </c>
      <c r="I40" s="16"/>
      <c r="J40" s="12"/>
      <c r="K40" s="12"/>
    </row>
    <row r="41" spans="1:11">
      <c r="A41" s="400"/>
      <c r="B41" s="395" t="s">
        <v>570</v>
      </c>
      <c r="C41" s="389">
        <v>2</v>
      </c>
      <c r="D41" s="389">
        <v>6</v>
      </c>
      <c r="E41" s="361">
        <v>0.25</v>
      </c>
      <c r="F41" s="361">
        <v>1.4</v>
      </c>
      <c r="G41" s="495"/>
      <c r="H41" s="361">
        <f t="shared" si="1"/>
        <v>4.2</v>
      </c>
      <c r="I41" s="16"/>
      <c r="J41" s="12"/>
      <c r="K41" s="12"/>
    </row>
    <row r="42" spans="1:11">
      <c r="A42" s="400"/>
      <c r="B42" s="395"/>
      <c r="C42" s="389">
        <v>9</v>
      </c>
      <c r="D42" s="389">
        <v>2</v>
      </c>
      <c r="E42" s="361">
        <v>2.27</v>
      </c>
      <c r="F42" s="361">
        <v>0.25</v>
      </c>
      <c r="G42" s="495"/>
      <c r="H42" s="361">
        <f t="shared" si="1"/>
        <v>10.220000000000001</v>
      </c>
      <c r="I42" s="16"/>
      <c r="J42" s="12"/>
      <c r="K42" s="12"/>
    </row>
    <row r="43" spans="1:11">
      <c r="A43" s="400"/>
      <c r="B43" s="395" t="s">
        <v>575</v>
      </c>
      <c r="C43" s="389">
        <v>9</v>
      </c>
      <c r="D43" s="389">
        <v>2</v>
      </c>
      <c r="E43" s="361">
        <v>1.58</v>
      </c>
      <c r="F43" s="361">
        <v>0.25</v>
      </c>
      <c r="G43" s="495"/>
      <c r="H43" s="361">
        <f t="shared" si="1"/>
        <v>7.11</v>
      </c>
      <c r="I43" s="16"/>
      <c r="J43" s="12"/>
      <c r="K43" s="12"/>
    </row>
    <row r="44" spans="1:11">
      <c r="A44" s="400"/>
      <c r="B44" s="395"/>
      <c r="C44" s="389">
        <v>9</v>
      </c>
      <c r="D44" s="389">
        <v>1</v>
      </c>
      <c r="E44" s="361">
        <v>2.4</v>
      </c>
      <c r="F44" s="361">
        <v>1.83</v>
      </c>
      <c r="G44" s="495"/>
      <c r="H44" s="361">
        <f t="shared" si="1"/>
        <v>39.53</v>
      </c>
      <c r="I44" s="16"/>
      <c r="J44" s="12"/>
      <c r="K44" s="12"/>
    </row>
    <row r="45" spans="1:11">
      <c r="A45" s="400"/>
      <c r="B45" s="395" t="s">
        <v>572</v>
      </c>
      <c r="C45" s="389">
        <v>4</v>
      </c>
      <c r="D45" s="389">
        <v>1</v>
      </c>
      <c r="E45" s="361">
        <v>1.68</v>
      </c>
      <c r="F45" s="361">
        <v>2.4</v>
      </c>
      <c r="G45" s="495"/>
      <c r="H45" s="361">
        <f t="shared" si="1"/>
        <v>16.13</v>
      </c>
      <c r="I45" s="16"/>
      <c r="J45" s="12"/>
      <c r="K45" s="12"/>
    </row>
    <row r="46" spans="1:11">
      <c r="A46" s="400"/>
      <c r="B46" s="395"/>
      <c r="C46" s="389">
        <v>4</v>
      </c>
      <c r="D46" s="389">
        <v>2</v>
      </c>
      <c r="E46" s="361">
        <v>0.25</v>
      </c>
      <c r="F46" s="361">
        <v>2.27</v>
      </c>
      <c r="G46" s="495"/>
      <c r="H46" s="361">
        <f t="shared" si="1"/>
        <v>4.54</v>
      </c>
      <c r="I46" s="16"/>
      <c r="J46" s="12"/>
      <c r="K46" s="12"/>
    </row>
    <row r="47" spans="1:11">
      <c r="A47" s="400"/>
      <c r="B47" s="395"/>
      <c r="C47" s="389">
        <v>4</v>
      </c>
      <c r="D47" s="389">
        <v>2</v>
      </c>
      <c r="E47" s="361">
        <v>0.25</v>
      </c>
      <c r="F47" s="361">
        <v>1.4</v>
      </c>
      <c r="G47" s="495"/>
      <c r="H47" s="361">
        <f t="shared" si="1"/>
        <v>2.8</v>
      </c>
      <c r="I47" s="16"/>
      <c r="J47" s="12"/>
      <c r="K47" s="12"/>
    </row>
    <row r="48" spans="1:11">
      <c r="A48" s="424"/>
      <c r="B48" s="499"/>
      <c r="C48" s="412"/>
      <c r="D48" s="412"/>
      <c r="E48" s="500"/>
      <c r="F48" s="500"/>
      <c r="G48" s="420"/>
      <c r="H48" s="419"/>
      <c r="I48" s="417"/>
      <c r="J48" s="423"/>
    </row>
    <row r="49" spans="1:11" ht="15.75" thickBot="1">
      <c r="A49" s="424"/>
      <c r="B49" s="417" t="s">
        <v>471</v>
      </c>
      <c r="C49" s="412"/>
      <c r="D49" s="412"/>
      <c r="E49" s="500"/>
      <c r="F49" s="500"/>
      <c r="G49" s="420"/>
      <c r="H49" s="505">
        <f>SUM(H38:H47)</f>
        <v>117.26</v>
      </c>
      <c r="I49" s="422" t="str">
        <f>I39</f>
        <v>sqm</v>
      </c>
      <c r="J49" s="423"/>
    </row>
    <row r="50" spans="1:11" ht="15.75" thickTop="1">
      <c r="A50" s="424"/>
      <c r="B50" s="499"/>
      <c r="C50" s="412"/>
      <c r="D50" s="412"/>
      <c r="E50" s="500"/>
      <c r="F50" s="500"/>
      <c r="G50" s="420"/>
      <c r="H50" s="419"/>
      <c r="I50" s="417"/>
      <c r="J50" s="423"/>
    </row>
    <row r="51" spans="1:11">
      <c r="A51" s="425"/>
      <c r="B51" s="426"/>
      <c r="C51" s="993" t="s">
        <v>762</v>
      </c>
      <c r="D51" s="994"/>
      <c r="E51" s="994"/>
      <c r="F51" s="994"/>
      <c r="G51" s="994"/>
      <c r="H51" s="995"/>
      <c r="I51" s="423"/>
      <c r="J51" s="423"/>
    </row>
    <row r="52" spans="1:11">
      <c r="A52" s="425"/>
      <c r="B52" s="426"/>
      <c r="C52" s="996"/>
      <c r="D52" s="997"/>
      <c r="E52" s="997"/>
      <c r="F52" s="997"/>
      <c r="G52" s="997"/>
      <c r="H52" s="998"/>
      <c r="I52" s="423"/>
      <c r="J52" s="427"/>
    </row>
    <row r="54" spans="1:11" ht="15.75" thickBot="1">
      <c r="H54" s="989" t="s">
        <v>677</v>
      </c>
      <c r="I54" s="989"/>
    </row>
    <row r="55" spans="1:11" ht="15.75">
      <c r="A55" s="1011" t="s">
        <v>0</v>
      </c>
      <c r="B55" s="1012"/>
      <c r="C55" s="1012"/>
      <c r="D55" s="1012"/>
      <c r="E55" s="1012"/>
      <c r="F55" s="1012"/>
      <c r="G55" s="1012"/>
      <c r="H55" s="1012"/>
      <c r="I55" s="1012"/>
      <c r="J55" s="465"/>
      <c r="K55" s="466"/>
    </row>
    <row r="56" spans="1:11" ht="33.75" customHeight="1">
      <c r="A56" s="1013" t="s">
        <v>1</v>
      </c>
      <c r="B56" s="1014"/>
      <c r="C56" s="1014"/>
      <c r="D56" s="1014"/>
      <c r="E56" s="1014"/>
      <c r="F56" s="1014"/>
      <c r="G56" s="1014"/>
      <c r="H56" s="1014"/>
      <c r="I56" s="1014"/>
      <c r="J56" s="409"/>
      <c r="K56" s="467"/>
    </row>
    <row r="57" spans="1:11">
      <c r="A57" s="468" t="s">
        <v>2</v>
      </c>
      <c r="B57" s="469"/>
      <c r="C57" s="490"/>
      <c r="D57" s="490"/>
      <c r="E57" s="469"/>
      <c r="F57" s="469"/>
      <c r="G57" s="469"/>
      <c r="H57" s="469"/>
      <c r="I57" s="469"/>
      <c r="J57" s="469"/>
      <c r="K57" s="470"/>
    </row>
    <row r="58" spans="1:11">
      <c r="A58" s="468" t="s">
        <v>3</v>
      </c>
      <c r="B58" s="469"/>
      <c r="C58" s="490"/>
      <c r="D58" s="490"/>
      <c r="E58" s="469"/>
      <c r="F58" s="469" t="s">
        <v>470</v>
      </c>
      <c r="G58" s="469"/>
      <c r="H58" s="469"/>
      <c r="I58" s="469"/>
      <c r="J58" s="469"/>
      <c r="K58" s="470"/>
    </row>
    <row r="59" spans="1:11" ht="15.75" thickBot="1">
      <c r="A59" s="999" t="s">
        <v>754</v>
      </c>
      <c r="B59" s="1000"/>
      <c r="C59" s="1000"/>
      <c r="D59" s="1000"/>
      <c r="E59" s="1000"/>
      <c r="F59" s="1000"/>
      <c r="G59" s="1000"/>
      <c r="H59" s="1000"/>
      <c r="I59" s="1000"/>
      <c r="J59" s="1000"/>
      <c r="K59" s="1001"/>
    </row>
    <row r="60" spans="1:11">
      <c r="A60" s="1002" t="s">
        <v>4</v>
      </c>
      <c r="B60" s="1004" t="s">
        <v>5</v>
      </c>
      <c r="C60" s="1006" t="s">
        <v>5</v>
      </c>
      <c r="D60" s="1007"/>
      <c r="E60" s="1007"/>
      <c r="F60" s="1007"/>
      <c r="G60" s="1008"/>
      <c r="H60" s="1004" t="s">
        <v>24</v>
      </c>
      <c r="I60" s="1009"/>
      <c r="J60" s="1"/>
      <c r="K60" s="1"/>
    </row>
    <row r="61" spans="1:11" ht="15.75" thickBot="1">
      <c r="A61" s="1003"/>
      <c r="B61" s="1005"/>
      <c r="C61" s="391" t="s">
        <v>7</v>
      </c>
      <c r="D61" s="391"/>
      <c r="E61" s="493" t="s">
        <v>8</v>
      </c>
      <c r="F61" s="473" t="s">
        <v>28</v>
      </c>
      <c r="G61" s="473" t="s">
        <v>27</v>
      </c>
      <c r="H61" s="1005"/>
      <c r="I61" s="1010"/>
      <c r="J61" s="1"/>
      <c r="K61" s="1"/>
    </row>
    <row r="62" spans="1:11" ht="45.75" customHeight="1">
      <c r="A62" s="400">
        <v>59</v>
      </c>
      <c r="B62" s="990" t="s">
        <v>576</v>
      </c>
      <c r="C62" s="991"/>
      <c r="D62" s="991"/>
      <c r="E62" s="991"/>
      <c r="F62" s="991"/>
      <c r="G62" s="991"/>
      <c r="H62" s="992"/>
      <c r="I62" s="472"/>
      <c r="J62" s="1"/>
      <c r="K62" s="1"/>
    </row>
    <row r="63" spans="1:11">
      <c r="A63" s="400">
        <v>59.1</v>
      </c>
      <c r="B63" s="1015" t="s">
        <v>577</v>
      </c>
      <c r="C63" s="1016"/>
      <c r="D63" s="1016"/>
      <c r="E63" s="1016"/>
      <c r="F63" s="1016"/>
      <c r="G63" s="1016"/>
      <c r="H63" s="1017"/>
      <c r="I63" s="16"/>
      <c r="J63" s="12"/>
      <c r="K63" s="12"/>
    </row>
    <row r="64" spans="1:11">
      <c r="A64" s="400"/>
      <c r="B64" s="395" t="s">
        <v>578</v>
      </c>
      <c r="C64" s="389"/>
      <c r="D64" s="389"/>
      <c r="E64" s="361"/>
      <c r="F64" s="361"/>
      <c r="G64" s="334"/>
      <c r="H64" s="397"/>
      <c r="I64" s="16"/>
      <c r="J64" s="12"/>
      <c r="K64" s="12"/>
    </row>
    <row r="65" spans="1:11" ht="25.5">
      <c r="A65" s="400"/>
      <c r="B65" s="395" t="s">
        <v>579</v>
      </c>
      <c r="C65" s="389">
        <v>1</v>
      </c>
      <c r="D65" s="389">
        <v>1</v>
      </c>
      <c r="E65" s="361">
        <v>7.45</v>
      </c>
      <c r="F65" s="361"/>
      <c r="G65" s="495"/>
      <c r="H65" s="361">
        <f t="shared" ref="H65" si="2">ROUND(PRODUCT(C65,D65,E65,F65,G65),2)</f>
        <v>7.45</v>
      </c>
      <c r="I65" s="16" t="s">
        <v>136</v>
      </c>
      <c r="J65" s="12"/>
      <c r="K65" s="12"/>
    </row>
    <row r="66" spans="1:11">
      <c r="A66" s="400"/>
      <c r="B66" s="395" t="s">
        <v>580</v>
      </c>
      <c r="C66" s="389">
        <v>1</v>
      </c>
      <c r="D66" s="389">
        <v>1</v>
      </c>
      <c r="E66" s="361">
        <v>4.8499999999999996</v>
      </c>
      <c r="F66" s="361"/>
      <c r="G66" s="495"/>
      <c r="H66" s="361">
        <f>ROUND(PRODUCT(C66,D66,E66,F66,G66),2)</f>
        <v>4.8499999999999996</v>
      </c>
      <c r="I66" s="16"/>
      <c r="J66" s="12"/>
      <c r="K66" s="12"/>
    </row>
    <row r="67" spans="1:11">
      <c r="A67" s="400"/>
      <c r="B67" s="395" t="s">
        <v>581</v>
      </c>
      <c r="C67" s="389">
        <v>1</v>
      </c>
      <c r="D67" s="389">
        <v>1</v>
      </c>
      <c r="E67" s="361">
        <v>3.7</v>
      </c>
      <c r="F67" s="361"/>
      <c r="G67" s="495"/>
      <c r="H67" s="361">
        <f>ROUND(PRODUCT(C67,D67,E67,F67,G67),2)</f>
        <v>3.7</v>
      </c>
      <c r="I67" s="16"/>
      <c r="J67" s="12"/>
      <c r="K67" s="12"/>
    </row>
    <row r="68" spans="1:11">
      <c r="A68" s="400"/>
      <c r="B68" s="534" t="s">
        <v>21</v>
      </c>
      <c r="C68" s="533"/>
      <c r="D68" s="533"/>
      <c r="E68" s="397"/>
      <c r="F68" s="397"/>
      <c r="G68" s="495"/>
      <c r="H68" s="397">
        <f>SUM(H65:H67)</f>
        <v>16</v>
      </c>
      <c r="I68" s="16"/>
      <c r="J68" s="12"/>
      <c r="K68" s="12"/>
    </row>
    <row r="69" spans="1:11">
      <c r="A69" s="400"/>
      <c r="B69" s="532"/>
      <c r="C69" s="533"/>
      <c r="D69" s="533"/>
      <c r="E69" s="397"/>
      <c r="F69" s="397"/>
      <c r="G69" s="495"/>
      <c r="H69" s="397"/>
      <c r="I69" s="16"/>
      <c r="J69" s="12"/>
      <c r="K69" s="12"/>
    </row>
    <row r="70" spans="1:11" ht="25.5">
      <c r="A70" s="400"/>
      <c r="B70" s="395" t="s">
        <v>748</v>
      </c>
      <c r="C70" s="389">
        <v>1</v>
      </c>
      <c r="D70" s="389">
        <v>14</v>
      </c>
      <c r="E70" s="361">
        <v>16</v>
      </c>
      <c r="F70" s="361"/>
      <c r="G70" s="495"/>
      <c r="H70" s="361">
        <f>ROUND(PRODUCT(C70,D70,E70,F70,G70),2)</f>
        <v>224</v>
      </c>
      <c r="I70" s="16"/>
      <c r="J70" s="12"/>
      <c r="K70" s="12"/>
    </row>
    <row r="71" spans="1:11">
      <c r="A71" s="400"/>
      <c r="B71" s="534" t="s">
        <v>21</v>
      </c>
      <c r="C71" s="533"/>
      <c r="D71" s="533"/>
      <c r="E71" s="397"/>
      <c r="F71" s="397"/>
      <c r="G71" s="400"/>
      <c r="H71" s="397">
        <f>SUM(H68:H70)</f>
        <v>240</v>
      </c>
      <c r="I71" s="16"/>
      <c r="J71" s="12"/>
      <c r="K71" s="12"/>
    </row>
    <row r="72" spans="1:11">
      <c r="A72" s="424"/>
      <c r="B72" s="499"/>
      <c r="C72" s="412"/>
      <c r="D72" s="412"/>
      <c r="E72" s="500"/>
      <c r="F72" s="500"/>
      <c r="G72" s="420"/>
      <c r="H72" s="419"/>
      <c r="I72" s="417"/>
      <c r="J72" s="423"/>
    </row>
    <row r="73" spans="1:11" ht="15.75" thickBot="1">
      <c r="A73" s="424"/>
      <c r="B73" s="417" t="s">
        <v>471</v>
      </c>
      <c r="C73" s="412"/>
      <c r="D73" s="412"/>
      <c r="E73" s="500"/>
      <c r="F73" s="500"/>
      <c r="G73" s="420"/>
      <c r="H73" s="505">
        <f>H71</f>
        <v>240</v>
      </c>
      <c r="I73" s="422" t="str">
        <f>I65</f>
        <v>mtr</v>
      </c>
      <c r="J73" s="423"/>
    </row>
    <row r="74" spans="1:11" ht="15.75" thickTop="1">
      <c r="A74" s="424"/>
      <c r="B74" s="499"/>
      <c r="C74" s="412"/>
      <c r="D74" s="412"/>
      <c r="E74" s="500"/>
      <c r="F74" s="500"/>
      <c r="G74" s="420"/>
      <c r="H74" s="419"/>
      <c r="I74" s="417"/>
      <c r="J74" s="423"/>
    </row>
    <row r="75" spans="1:11">
      <c r="A75" s="425"/>
      <c r="B75" s="426"/>
      <c r="C75" s="993" t="s">
        <v>762</v>
      </c>
      <c r="D75" s="994"/>
      <c r="E75" s="994"/>
      <c r="F75" s="994"/>
      <c r="G75" s="994"/>
      <c r="H75" s="995"/>
      <c r="I75" s="423"/>
      <c r="J75" s="423"/>
    </row>
    <row r="76" spans="1:11">
      <c r="A76" s="425"/>
      <c r="B76" s="426"/>
      <c r="C76" s="996"/>
      <c r="D76" s="997"/>
      <c r="E76" s="997"/>
      <c r="F76" s="997"/>
      <c r="G76" s="997"/>
      <c r="H76" s="998"/>
      <c r="I76" s="423"/>
      <c r="J76" s="427"/>
    </row>
    <row r="79" spans="1:11" ht="15.75" thickBot="1">
      <c r="H79" s="989" t="s">
        <v>678</v>
      </c>
      <c r="I79" s="989"/>
    </row>
    <row r="80" spans="1:11" ht="15.75">
      <c r="A80" s="1011" t="s">
        <v>0</v>
      </c>
      <c r="B80" s="1012"/>
      <c r="C80" s="1012"/>
      <c r="D80" s="1012"/>
      <c r="E80" s="1012"/>
      <c r="F80" s="1012"/>
      <c r="G80" s="1012"/>
      <c r="H80" s="1012"/>
      <c r="I80" s="1012"/>
      <c r="J80" s="465"/>
      <c r="K80" s="466"/>
    </row>
    <row r="81" spans="1:11">
      <c r="A81" s="1013" t="s">
        <v>1</v>
      </c>
      <c r="B81" s="1014"/>
      <c r="C81" s="1014"/>
      <c r="D81" s="1014"/>
      <c r="E81" s="1014"/>
      <c r="F81" s="1014"/>
      <c r="G81" s="1014"/>
      <c r="H81" s="1014"/>
      <c r="I81" s="1014"/>
      <c r="J81" s="409"/>
      <c r="K81" s="467"/>
    </row>
    <row r="82" spans="1:11">
      <c r="A82" s="468" t="s">
        <v>2</v>
      </c>
      <c r="B82" s="469"/>
      <c r="C82" s="490"/>
      <c r="D82" s="490"/>
      <c r="E82" s="469"/>
      <c r="F82" s="469"/>
      <c r="G82" s="469"/>
      <c r="H82" s="469"/>
      <c r="I82" s="469"/>
      <c r="J82" s="469"/>
      <c r="K82" s="470"/>
    </row>
    <row r="83" spans="1:11">
      <c r="A83" s="468" t="s">
        <v>3</v>
      </c>
      <c r="B83" s="469"/>
      <c r="C83" s="490"/>
      <c r="D83" s="490"/>
      <c r="E83" s="469"/>
      <c r="F83" s="469" t="s">
        <v>470</v>
      </c>
      <c r="G83" s="469"/>
      <c r="H83" s="469"/>
      <c r="I83" s="469"/>
      <c r="J83" s="469"/>
      <c r="K83" s="470"/>
    </row>
    <row r="84" spans="1:11" ht="15.75" thickBot="1">
      <c r="A84" s="999" t="s">
        <v>754</v>
      </c>
      <c r="B84" s="1000"/>
      <c r="C84" s="1000"/>
      <c r="D84" s="1000"/>
      <c r="E84" s="1000"/>
      <c r="F84" s="1000"/>
      <c r="G84" s="1000"/>
      <c r="H84" s="1000"/>
      <c r="I84" s="1000"/>
      <c r="J84" s="1000"/>
      <c r="K84" s="1001"/>
    </row>
    <row r="85" spans="1:11">
      <c r="A85" s="1002" t="s">
        <v>4</v>
      </c>
      <c r="B85" s="1004" t="s">
        <v>5</v>
      </c>
      <c r="C85" s="1006" t="s">
        <v>5</v>
      </c>
      <c r="D85" s="1007"/>
      <c r="E85" s="1007"/>
      <c r="F85" s="1007"/>
      <c r="G85" s="1008"/>
      <c r="H85" s="1004" t="s">
        <v>24</v>
      </c>
      <c r="I85" s="1009"/>
      <c r="J85" s="1"/>
      <c r="K85" s="1"/>
    </row>
    <row r="86" spans="1:11" ht="15.75" thickBot="1">
      <c r="A86" s="1003"/>
      <c r="B86" s="1005"/>
      <c r="C86" s="391" t="s">
        <v>7</v>
      </c>
      <c r="D86" s="391"/>
      <c r="E86" s="493" t="s">
        <v>8</v>
      </c>
      <c r="F86" s="473" t="s">
        <v>28</v>
      </c>
      <c r="G86" s="473" t="s">
        <v>27</v>
      </c>
      <c r="H86" s="1005"/>
      <c r="I86" s="1010"/>
      <c r="J86" s="1"/>
      <c r="K86" s="1"/>
    </row>
    <row r="87" spans="1:11" ht="45" customHeight="1">
      <c r="A87" s="400">
        <v>59</v>
      </c>
      <c r="B87" s="990" t="s">
        <v>576</v>
      </c>
      <c r="C87" s="991"/>
      <c r="D87" s="991"/>
      <c r="E87" s="991"/>
      <c r="F87" s="991"/>
      <c r="G87" s="991"/>
      <c r="H87" s="992"/>
      <c r="I87" s="472"/>
      <c r="J87" s="1"/>
      <c r="K87" s="1"/>
    </row>
    <row r="88" spans="1:11">
      <c r="A88" s="400">
        <v>59.1</v>
      </c>
      <c r="B88" s="1015" t="s">
        <v>577</v>
      </c>
      <c r="C88" s="1016"/>
      <c r="D88" s="1016"/>
      <c r="E88" s="1016"/>
      <c r="F88" s="1016"/>
      <c r="G88" s="1016"/>
      <c r="H88" s="1017"/>
      <c r="I88" s="16"/>
      <c r="J88" s="12"/>
      <c r="K88" s="12"/>
    </row>
    <row r="89" spans="1:11">
      <c r="A89" s="400"/>
      <c r="B89" s="395" t="s">
        <v>586</v>
      </c>
      <c r="C89" s="389"/>
      <c r="D89" s="389"/>
      <c r="E89" s="361"/>
      <c r="F89" s="361"/>
      <c r="G89" s="334"/>
      <c r="H89" s="397"/>
      <c r="I89" s="16"/>
      <c r="J89" s="12"/>
      <c r="K89" s="12"/>
    </row>
    <row r="90" spans="1:11">
      <c r="A90" s="400"/>
      <c r="B90" s="395" t="s">
        <v>587</v>
      </c>
      <c r="C90" s="389">
        <v>1</v>
      </c>
      <c r="D90" s="389">
        <v>1</v>
      </c>
      <c r="E90" s="361">
        <v>1.68</v>
      </c>
      <c r="F90" s="361"/>
      <c r="G90" s="495"/>
      <c r="H90" s="361">
        <f t="shared" ref="H90" si="3">ROUND(PRODUCT(C90,D90,E90,F90,G90),2)</f>
        <v>1.68</v>
      </c>
      <c r="I90" s="16" t="s">
        <v>136</v>
      </c>
      <c r="J90" s="12"/>
      <c r="K90" s="12"/>
    </row>
    <row r="91" spans="1:11">
      <c r="A91" s="400"/>
      <c r="B91" s="395" t="s">
        <v>588</v>
      </c>
      <c r="C91" s="389">
        <v>1</v>
      </c>
      <c r="D91" s="389">
        <v>1</v>
      </c>
      <c r="E91" s="361">
        <v>3.1</v>
      </c>
      <c r="F91" s="361"/>
      <c r="G91" s="495"/>
      <c r="H91" s="361">
        <f>ROUND(PRODUCT(C91,D91,E91,F91,G91),2)</f>
        <v>3.1</v>
      </c>
      <c r="I91" s="16"/>
      <c r="J91" s="12"/>
      <c r="K91" s="12"/>
    </row>
    <row r="92" spans="1:11">
      <c r="A92" s="400"/>
      <c r="B92" s="532" t="s">
        <v>21</v>
      </c>
      <c r="C92" s="533"/>
      <c r="D92" s="533"/>
      <c r="E92" s="397"/>
      <c r="F92" s="397"/>
      <c r="G92" s="495"/>
      <c r="H92" s="397">
        <f>SUM(H90:H91)</f>
        <v>4.78</v>
      </c>
      <c r="I92" s="16"/>
      <c r="J92" s="12"/>
      <c r="K92" s="12"/>
    </row>
    <row r="93" spans="1:11">
      <c r="A93" s="400"/>
      <c r="B93" s="532"/>
      <c r="C93" s="533"/>
      <c r="D93" s="533"/>
      <c r="E93" s="397"/>
      <c r="F93" s="397"/>
      <c r="G93" s="495"/>
      <c r="H93" s="397"/>
      <c r="I93" s="16"/>
      <c r="J93" s="12"/>
      <c r="K93" s="12"/>
    </row>
    <row r="94" spans="1:11" ht="25.5">
      <c r="A94" s="400"/>
      <c r="B94" s="395" t="s">
        <v>748</v>
      </c>
      <c r="C94" s="389">
        <v>1</v>
      </c>
      <c r="D94" s="389">
        <v>14</v>
      </c>
      <c r="E94" s="361">
        <v>4.78</v>
      </c>
      <c r="F94" s="361"/>
      <c r="G94" s="495"/>
      <c r="H94" s="361">
        <f>ROUND(PRODUCT(C94,D94,E94,F94,G94),2)</f>
        <v>66.92</v>
      </c>
      <c r="I94" s="16"/>
      <c r="J94" s="12"/>
      <c r="K94" s="12"/>
    </row>
    <row r="95" spans="1:11">
      <c r="A95" s="400"/>
      <c r="B95" s="532" t="s">
        <v>21</v>
      </c>
      <c r="C95" s="533"/>
      <c r="D95" s="533"/>
      <c r="E95" s="397"/>
      <c r="F95" s="397"/>
      <c r="G95" s="400"/>
      <c r="H95" s="397">
        <f>SUM(H92:H94)</f>
        <v>71.7</v>
      </c>
      <c r="I95" s="16"/>
      <c r="J95" s="12"/>
      <c r="K95" s="12"/>
    </row>
    <row r="96" spans="1:11">
      <c r="A96" s="424"/>
      <c r="B96" s="499"/>
      <c r="C96" s="412"/>
      <c r="D96" s="412"/>
      <c r="E96" s="500"/>
      <c r="F96" s="500"/>
      <c r="G96" s="420"/>
      <c r="H96" s="419"/>
      <c r="I96" s="417"/>
      <c r="J96" s="423"/>
    </row>
    <row r="97" spans="1:11" ht="15.75" thickBot="1">
      <c r="A97" s="424"/>
      <c r="B97" s="417" t="s">
        <v>471</v>
      </c>
      <c r="C97" s="412"/>
      <c r="D97" s="412"/>
      <c r="E97" s="500"/>
      <c r="F97" s="500"/>
      <c r="G97" s="420"/>
      <c r="H97" s="505">
        <f>H95</f>
        <v>71.7</v>
      </c>
      <c r="I97" s="422" t="str">
        <f>I90</f>
        <v>mtr</v>
      </c>
      <c r="J97" s="423"/>
    </row>
    <row r="98" spans="1:11" ht="15.75" thickTop="1">
      <c r="A98" s="424"/>
      <c r="B98" s="499"/>
      <c r="C98" s="412"/>
      <c r="D98" s="412"/>
      <c r="E98" s="500"/>
      <c r="F98" s="500"/>
      <c r="G98" s="420"/>
      <c r="H98" s="419"/>
      <c r="I98" s="417"/>
      <c r="J98" s="423"/>
    </row>
    <row r="99" spans="1:11">
      <c r="A99" s="425"/>
      <c r="B99" s="426"/>
      <c r="C99" s="993" t="s">
        <v>762</v>
      </c>
      <c r="D99" s="994"/>
      <c r="E99" s="994"/>
      <c r="F99" s="994"/>
      <c r="G99" s="994"/>
      <c r="H99" s="995"/>
      <c r="I99" s="423"/>
      <c r="J99" s="423"/>
    </row>
    <row r="100" spans="1:11">
      <c r="A100" s="425"/>
      <c r="B100" s="426"/>
      <c r="C100" s="996"/>
      <c r="D100" s="997"/>
      <c r="E100" s="997"/>
      <c r="F100" s="997"/>
      <c r="G100" s="997"/>
      <c r="H100" s="998"/>
      <c r="I100" s="423"/>
      <c r="J100" s="427"/>
    </row>
    <row r="103" spans="1:11" ht="15.75" thickBot="1">
      <c r="H103" s="989" t="s">
        <v>679</v>
      </c>
      <c r="I103" s="989"/>
    </row>
    <row r="104" spans="1:11" ht="15.75">
      <c r="A104" s="1011" t="s">
        <v>0</v>
      </c>
      <c r="B104" s="1012"/>
      <c r="C104" s="1012"/>
      <c r="D104" s="1012"/>
      <c r="E104" s="1012"/>
      <c r="F104" s="1012"/>
      <c r="G104" s="1012"/>
      <c r="H104" s="1012"/>
      <c r="I104" s="1012"/>
      <c r="J104" s="465"/>
      <c r="K104" s="466"/>
    </row>
    <row r="105" spans="1:11">
      <c r="A105" s="1013" t="s">
        <v>1</v>
      </c>
      <c r="B105" s="1014"/>
      <c r="C105" s="1014"/>
      <c r="D105" s="1014"/>
      <c r="E105" s="1014"/>
      <c r="F105" s="1014"/>
      <c r="G105" s="1014"/>
      <c r="H105" s="1014"/>
      <c r="I105" s="1014"/>
      <c r="J105" s="409"/>
      <c r="K105" s="467"/>
    </row>
    <row r="106" spans="1:11">
      <c r="A106" s="468" t="s">
        <v>2</v>
      </c>
      <c r="B106" s="469"/>
      <c r="C106" s="490"/>
      <c r="D106" s="490"/>
      <c r="E106" s="469"/>
      <c r="F106" s="469"/>
      <c r="G106" s="469"/>
      <c r="H106" s="469"/>
      <c r="I106" s="469"/>
      <c r="J106" s="469"/>
      <c r="K106" s="470"/>
    </row>
    <row r="107" spans="1:11">
      <c r="A107" s="468" t="s">
        <v>3</v>
      </c>
      <c r="B107" s="469"/>
      <c r="C107" s="490"/>
      <c r="D107" s="490"/>
      <c r="E107" s="469"/>
      <c r="F107" s="469" t="s">
        <v>470</v>
      </c>
      <c r="G107" s="469"/>
      <c r="H107" s="469"/>
      <c r="I107" s="469"/>
      <c r="J107" s="469"/>
      <c r="K107" s="470"/>
    </row>
    <row r="108" spans="1:11" ht="15.75" thickBot="1">
      <c r="A108" s="999" t="s">
        <v>754</v>
      </c>
      <c r="B108" s="1000"/>
      <c r="C108" s="1000"/>
      <c r="D108" s="1000"/>
      <c r="E108" s="1000"/>
      <c r="F108" s="1000"/>
      <c r="G108" s="1000"/>
      <c r="H108" s="1000"/>
      <c r="I108" s="1000"/>
      <c r="J108" s="1000"/>
      <c r="K108" s="1001"/>
    </row>
    <row r="109" spans="1:11">
      <c r="A109" s="1002" t="s">
        <v>4</v>
      </c>
      <c r="B109" s="1004" t="s">
        <v>5</v>
      </c>
      <c r="C109" s="1006" t="s">
        <v>5</v>
      </c>
      <c r="D109" s="1007"/>
      <c r="E109" s="1007"/>
      <c r="F109" s="1007"/>
      <c r="G109" s="1008"/>
      <c r="H109" s="1004" t="s">
        <v>24</v>
      </c>
      <c r="I109" s="1009"/>
      <c r="J109" s="1"/>
      <c r="K109" s="1"/>
    </row>
    <row r="110" spans="1:11" ht="15.75" thickBot="1">
      <c r="A110" s="1003"/>
      <c r="B110" s="1005"/>
      <c r="C110" s="391" t="s">
        <v>7</v>
      </c>
      <c r="D110" s="391"/>
      <c r="E110" s="493" t="s">
        <v>8</v>
      </c>
      <c r="F110" s="473" t="s">
        <v>28</v>
      </c>
      <c r="G110" s="473" t="s">
        <v>27</v>
      </c>
      <c r="H110" s="1005"/>
      <c r="I110" s="1010"/>
      <c r="J110" s="1"/>
      <c r="K110" s="1"/>
    </row>
    <row r="111" spans="1:11" ht="47.25" customHeight="1">
      <c r="A111" s="400">
        <v>65</v>
      </c>
      <c r="B111" s="990" t="s">
        <v>582</v>
      </c>
      <c r="C111" s="991"/>
      <c r="D111" s="991"/>
      <c r="E111" s="991"/>
      <c r="F111" s="991"/>
      <c r="G111" s="991"/>
      <c r="H111" s="992"/>
      <c r="I111" s="472"/>
      <c r="J111" s="1"/>
      <c r="K111" s="1"/>
    </row>
    <row r="112" spans="1:11">
      <c r="A112" s="400">
        <v>65.099999999999994</v>
      </c>
      <c r="B112" s="1015" t="s">
        <v>583</v>
      </c>
      <c r="C112" s="1016"/>
      <c r="D112" s="1016"/>
      <c r="E112" s="1016"/>
      <c r="F112" s="1016"/>
      <c r="G112" s="1016"/>
      <c r="H112" s="1017"/>
      <c r="I112" s="16"/>
      <c r="J112" s="12"/>
      <c r="K112" s="12"/>
    </row>
    <row r="113" spans="1:11">
      <c r="A113" s="400"/>
      <c r="B113" s="395" t="s">
        <v>584</v>
      </c>
      <c r="C113" s="389"/>
      <c r="D113" s="389"/>
      <c r="E113" s="361"/>
      <c r="F113" s="361"/>
      <c r="G113" s="334"/>
      <c r="H113" s="397"/>
      <c r="I113" s="16"/>
      <c r="J113" s="12"/>
      <c r="K113" s="12"/>
    </row>
    <row r="114" spans="1:11">
      <c r="A114" s="400"/>
      <c r="B114" s="395"/>
      <c r="C114" s="389">
        <v>1</v>
      </c>
      <c r="D114" s="389">
        <v>1</v>
      </c>
      <c r="E114" s="361">
        <v>2</v>
      </c>
      <c r="F114" s="361"/>
      <c r="G114" s="495"/>
      <c r="H114" s="361">
        <f t="shared" ref="H114:H117" si="4">ROUND(PRODUCT(C114,D114,E114,F114,G114),2)</f>
        <v>2</v>
      </c>
      <c r="I114" s="16" t="s">
        <v>409</v>
      </c>
      <c r="J114" s="12"/>
      <c r="K114" s="12"/>
    </row>
    <row r="115" spans="1:11">
      <c r="A115" s="400"/>
      <c r="B115" s="395"/>
      <c r="C115" s="389"/>
      <c r="D115" s="389"/>
      <c r="E115" s="361"/>
      <c r="F115" s="361"/>
      <c r="G115" s="495"/>
      <c r="H115" s="361"/>
      <c r="I115" s="16"/>
      <c r="J115" s="12"/>
      <c r="K115" s="12"/>
    </row>
    <row r="116" spans="1:11">
      <c r="A116" s="400"/>
      <c r="B116" s="534" t="s">
        <v>21</v>
      </c>
      <c r="C116" s="533"/>
      <c r="D116" s="533"/>
      <c r="E116" s="397"/>
      <c r="F116" s="397"/>
      <c r="G116" s="495"/>
      <c r="H116" s="397">
        <f>SUM(H114:H115)</f>
        <v>2</v>
      </c>
      <c r="I116" s="16"/>
      <c r="J116" s="12"/>
      <c r="K116" s="12"/>
    </row>
    <row r="117" spans="1:11" ht="25.5">
      <c r="A117" s="400"/>
      <c r="B117" s="395" t="s">
        <v>585</v>
      </c>
      <c r="C117" s="389">
        <v>1</v>
      </c>
      <c r="D117" s="389">
        <v>15</v>
      </c>
      <c r="E117" s="361">
        <v>2</v>
      </c>
      <c r="F117" s="361"/>
      <c r="G117" s="495"/>
      <c r="H117" s="361">
        <f t="shared" si="4"/>
        <v>30</v>
      </c>
      <c r="I117" s="16"/>
      <c r="J117" s="12"/>
      <c r="K117" s="12"/>
    </row>
    <row r="118" spans="1:11">
      <c r="A118" s="400"/>
      <c r="B118" s="395"/>
      <c r="C118" s="389"/>
      <c r="D118" s="389"/>
      <c r="E118" s="361"/>
      <c r="F118" s="361"/>
      <c r="G118" s="495"/>
      <c r="H118" s="361"/>
      <c r="I118" s="16"/>
      <c r="J118" s="12"/>
      <c r="K118" s="12"/>
    </row>
    <row r="119" spans="1:11">
      <c r="A119" s="424"/>
      <c r="B119" s="499"/>
      <c r="C119" s="412"/>
      <c r="D119" s="412"/>
      <c r="E119" s="500"/>
      <c r="F119" s="500"/>
      <c r="G119" s="420"/>
      <c r="H119" s="419"/>
      <c r="I119" s="417"/>
      <c r="J119" s="423"/>
    </row>
    <row r="120" spans="1:11" ht="15.75" thickBot="1">
      <c r="A120" s="424"/>
      <c r="B120" s="417" t="s">
        <v>471</v>
      </c>
      <c r="C120" s="412"/>
      <c r="D120" s="412"/>
      <c r="E120" s="500"/>
      <c r="F120" s="500"/>
      <c r="G120" s="420"/>
      <c r="H120" s="505">
        <f>SUM(H115:H118)</f>
        <v>32</v>
      </c>
      <c r="I120" s="422" t="str">
        <f>I114</f>
        <v>each</v>
      </c>
      <c r="J120" s="423"/>
    </row>
    <row r="121" spans="1:11" ht="15.75" thickTop="1">
      <c r="A121" s="424"/>
      <c r="B121" s="499"/>
      <c r="C121" s="412"/>
      <c r="D121" s="412"/>
      <c r="E121" s="500"/>
      <c r="F121" s="500"/>
      <c r="G121" s="420"/>
      <c r="H121" s="419"/>
      <c r="I121" s="417"/>
      <c r="J121" s="423"/>
    </row>
    <row r="122" spans="1:11">
      <c r="A122" s="425"/>
      <c r="B122" s="426"/>
      <c r="C122" s="993" t="s">
        <v>762</v>
      </c>
      <c r="D122" s="994"/>
      <c r="E122" s="994"/>
      <c r="F122" s="994"/>
      <c r="G122" s="994"/>
      <c r="H122" s="995"/>
      <c r="I122" s="423"/>
      <c r="J122" s="423"/>
    </row>
    <row r="123" spans="1:11">
      <c r="A123" s="425"/>
      <c r="B123" s="426"/>
      <c r="C123" s="996"/>
      <c r="D123" s="997"/>
      <c r="E123" s="997"/>
      <c r="F123" s="997"/>
      <c r="G123" s="997"/>
      <c r="H123" s="998"/>
      <c r="I123" s="423"/>
      <c r="J123" s="427"/>
    </row>
    <row r="126" spans="1:11" ht="15.75" thickBot="1">
      <c r="H126" s="989" t="s">
        <v>680</v>
      </c>
      <c r="I126" s="989"/>
    </row>
    <row r="127" spans="1:11" ht="15.75">
      <c r="A127" s="1011" t="s">
        <v>0</v>
      </c>
      <c r="B127" s="1012"/>
      <c r="C127" s="1012"/>
      <c r="D127" s="1012"/>
      <c r="E127" s="1012"/>
      <c r="F127" s="1012"/>
      <c r="G127" s="1012"/>
      <c r="H127" s="1012"/>
      <c r="I127" s="1012"/>
      <c r="J127" s="465"/>
      <c r="K127" s="466"/>
    </row>
    <row r="128" spans="1:11">
      <c r="A128" s="1013" t="s">
        <v>1</v>
      </c>
      <c r="B128" s="1014"/>
      <c r="C128" s="1014"/>
      <c r="D128" s="1014"/>
      <c r="E128" s="1014"/>
      <c r="F128" s="1014"/>
      <c r="G128" s="1014"/>
      <c r="H128" s="1014"/>
      <c r="I128" s="1014"/>
      <c r="J128" s="409"/>
      <c r="K128" s="467"/>
    </row>
    <row r="129" spans="1:11">
      <c r="A129" s="468" t="s">
        <v>2</v>
      </c>
      <c r="B129" s="469"/>
      <c r="C129" s="490"/>
      <c r="D129" s="490"/>
      <c r="E129" s="469"/>
      <c r="F129" s="469"/>
      <c r="G129" s="469"/>
      <c r="H129" s="469"/>
      <c r="I129" s="469"/>
      <c r="J129" s="469"/>
      <c r="K129" s="470"/>
    </row>
    <row r="130" spans="1:11">
      <c r="A130" s="468" t="s">
        <v>3</v>
      </c>
      <c r="B130" s="469"/>
      <c r="C130" s="490"/>
      <c r="D130" s="490"/>
      <c r="E130" s="469"/>
      <c r="F130" s="469" t="s">
        <v>470</v>
      </c>
      <c r="G130" s="469"/>
      <c r="H130" s="469"/>
      <c r="I130" s="469"/>
      <c r="J130" s="469"/>
      <c r="K130" s="470"/>
    </row>
    <row r="131" spans="1:11" ht="15.75" thickBot="1">
      <c r="A131" s="999" t="s">
        <v>754</v>
      </c>
      <c r="B131" s="1000"/>
      <c r="C131" s="1000"/>
      <c r="D131" s="1000"/>
      <c r="E131" s="1000"/>
      <c r="F131" s="1000"/>
      <c r="G131" s="1000"/>
      <c r="H131" s="1000"/>
      <c r="I131" s="1000"/>
      <c r="J131" s="1000"/>
      <c r="K131" s="1001"/>
    </row>
    <row r="132" spans="1:11">
      <c r="A132" s="1002" t="s">
        <v>4</v>
      </c>
      <c r="B132" s="1004" t="s">
        <v>5</v>
      </c>
      <c r="C132" s="1006" t="s">
        <v>5</v>
      </c>
      <c r="D132" s="1007"/>
      <c r="E132" s="1007"/>
      <c r="F132" s="1007"/>
      <c r="G132" s="1008"/>
      <c r="H132" s="1004" t="s">
        <v>24</v>
      </c>
      <c r="I132" s="1009"/>
      <c r="J132" s="1"/>
      <c r="K132" s="1"/>
    </row>
    <row r="133" spans="1:11" ht="15.75" thickBot="1">
      <c r="A133" s="1003"/>
      <c r="B133" s="1005"/>
      <c r="C133" s="391" t="s">
        <v>7</v>
      </c>
      <c r="D133" s="391"/>
      <c r="E133" s="493" t="s">
        <v>8</v>
      </c>
      <c r="F133" s="473" t="s">
        <v>28</v>
      </c>
      <c r="G133" s="473" t="s">
        <v>27</v>
      </c>
      <c r="H133" s="1005"/>
      <c r="I133" s="1010"/>
      <c r="J133" s="1"/>
      <c r="K133" s="1"/>
    </row>
    <row r="134" spans="1:11" ht="45" customHeight="1">
      <c r="A134" s="400">
        <v>103</v>
      </c>
      <c r="B134" s="990" t="s">
        <v>622</v>
      </c>
      <c r="C134" s="991"/>
      <c r="D134" s="991"/>
      <c r="E134" s="991"/>
      <c r="F134" s="991"/>
      <c r="G134" s="991"/>
      <c r="H134" s="992"/>
      <c r="I134" s="472"/>
      <c r="J134" s="1"/>
      <c r="K134" s="1"/>
    </row>
    <row r="135" spans="1:11">
      <c r="A135" s="400"/>
      <c r="B135" s="395" t="s">
        <v>621</v>
      </c>
      <c r="C135" s="389"/>
      <c r="D135" s="389"/>
      <c r="E135" s="361"/>
      <c r="F135" s="361"/>
      <c r="G135" s="334"/>
      <c r="H135" s="397"/>
      <c r="I135" s="16"/>
      <c r="J135" s="12"/>
      <c r="K135" s="12"/>
    </row>
    <row r="136" spans="1:11">
      <c r="A136" s="400"/>
      <c r="B136" s="395"/>
      <c r="C136" s="389">
        <v>1</v>
      </c>
      <c r="D136" s="389">
        <v>15</v>
      </c>
      <c r="E136" s="361"/>
      <c r="F136" s="361"/>
      <c r="G136" s="495"/>
      <c r="H136" s="361">
        <f t="shared" ref="H136" si="5">ROUND(PRODUCT(C136,D136,E136,F136,G136),2)</f>
        <v>15</v>
      </c>
      <c r="I136" s="16" t="s">
        <v>409</v>
      </c>
      <c r="J136" s="12"/>
      <c r="K136" s="12"/>
    </row>
    <row r="137" spans="1:11">
      <c r="A137" s="400"/>
      <c r="B137" s="395"/>
      <c r="C137" s="389"/>
      <c r="D137" s="389"/>
      <c r="E137" s="361"/>
      <c r="F137" s="361"/>
      <c r="G137" s="495"/>
      <c r="H137" s="361"/>
      <c r="I137" s="16"/>
      <c r="J137" s="12"/>
      <c r="K137" s="12"/>
    </row>
    <row r="138" spans="1:11">
      <c r="A138" s="400"/>
      <c r="B138" s="534" t="s">
        <v>21</v>
      </c>
      <c r="C138" s="533"/>
      <c r="D138" s="533"/>
      <c r="E138" s="397"/>
      <c r="F138" s="397"/>
      <c r="G138" s="495"/>
      <c r="H138" s="397">
        <f>SUM(H136:H137)</f>
        <v>15</v>
      </c>
      <c r="I138" s="16"/>
      <c r="J138" s="12"/>
      <c r="K138" s="12"/>
    </row>
    <row r="139" spans="1:11">
      <c r="A139" s="424"/>
      <c r="B139" s="499"/>
      <c r="C139" s="412"/>
      <c r="D139" s="412"/>
      <c r="E139" s="500"/>
      <c r="F139" s="500"/>
      <c r="G139" s="420"/>
      <c r="H139" s="419"/>
      <c r="I139" s="417"/>
      <c r="J139" s="423"/>
    </row>
    <row r="140" spans="1:11" ht="15.75" thickBot="1">
      <c r="A140" s="424"/>
      <c r="B140" s="417" t="s">
        <v>471</v>
      </c>
      <c r="C140" s="412"/>
      <c r="D140" s="412"/>
      <c r="E140" s="500"/>
      <c r="F140" s="500"/>
      <c r="G140" s="420"/>
      <c r="H140" s="505">
        <f>SUM(H137:H138)</f>
        <v>15</v>
      </c>
      <c r="I140" s="422" t="str">
        <f>I136</f>
        <v>each</v>
      </c>
      <c r="J140" s="423"/>
    </row>
    <row r="141" spans="1:11" ht="15.75" thickTop="1">
      <c r="A141" s="424"/>
      <c r="B141" s="499"/>
      <c r="C141" s="412"/>
      <c r="D141" s="412"/>
      <c r="E141" s="500"/>
      <c r="F141" s="500"/>
      <c r="G141" s="420"/>
      <c r="H141" s="419"/>
      <c r="I141" s="417"/>
      <c r="J141" s="423"/>
    </row>
    <row r="142" spans="1:11">
      <c r="A142" s="425"/>
      <c r="B142" s="426"/>
      <c r="C142" s="993" t="s">
        <v>762</v>
      </c>
      <c r="D142" s="994"/>
      <c r="E142" s="994"/>
      <c r="F142" s="994"/>
      <c r="G142" s="994"/>
      <c r="H142" s="995"/>
      <c r="I142" s="423"/>
      <c r="J142" s="423"/>
    </row>
    <row r="143" spans="1:11">
      <c r="A143" s="425"/>
      <c r="B143" s="426"/>
      <c r="C143" s="996"/>
      <c r="D143" s="997"/>
      <c r="E143" s="997"/>
      <c r="F143" s="997"/>
      <c r="G143" s="997"/>
      <c r="H143" s="998"/>
      <c r="I143" s="423"/>
      <c r="J143" s="427"/>
    </row>
    <row r="146" spans="1:11" ht="15.75" thickBot="1">
      <c r="H146" s="989" t="s">
        <v>681</v>
      </c>
      <c r="I146" s="989"/>
    </row>
    <row r="147" spans="1:11" ht="15.75">
      <c r="A147" s="1011" t="s">
        <v>0</v>
      </c>
      <c r="B147" s="1012"/>
      <c r="C147" s="1012"/>
      <c r="D147" s="1012"/>
      <c r="E147" s="1012"/>
      <c r="F147" s="1012"/>
      <c r="G147" s="1012"/>
      <c r="H147" s="1012"/>
      <c r="I147" s="1012"/>
      <c r="J147" s="465"/>
      <c r="K147" s="466"/>
    </row>
    <row r="148" spans="1:11">
      <c r="A148" s="1013" t="s">
        <v>1</v>
      </c>
      <c r="B148" s="1014"/>
      <c r="C148" s="1014"/>
      <c r="D148" s="1014"/>
      <c r="E148" s="1014"/>
      <c r="F148" s="1014"/>
      <c r="G148" s="1014"/>
      <c r="H148" s="1014"/>
      <c r="I148" s="1014"/>
      <c r="J148" s="409"/>
      <c r="K148" s="467"/>
    </row>
    <row r="149" spans="1:11">
      <c r="A149" s="468" t="s">
        <v>2</v>
      </c>
      <c r="B149" s="469"/>
      <c r="C149" s="490"/>
      <c r="D149" s="490"/>
      <c r="E149" s="469"/>
      <c r="F149" s="469"/>
      <c r="G149" s="469"/>
      <c r="H149" s="469"/>
      <c r="I149" s="469"/>
      <c r="J149" s="469"/>
      <c r="K149" s="470"/>
    </row>
    <row r="150" spans="1:11">
      <c r="A150" s="468" t="s">
        <v>3</v>
      </c>
      <c r="B150" s="469"/>
      <c r="C150" s="490"/>
      <c r="D150" s="490"/>
      <c r="E150" s="469"/>
      <c r="F150" s="469" t="s">
        <v>470</v>
      </c>
      <c r="G150" s="469"/>
      <c r="H150" s="469"/>
      <c r="I150" s="469"/>
      <c r="J150" s="469"/>
      <c r="K150" s="470"/>
    </row>
    <row r="151" spans="1:11" ht="15.75" thickBot="1">
      <c r="A151" s="999" t="s">
        <v>754</v>
      </c>
      <c r="B151" s="1000"/>
      <c r="C151" s="1000"/>
      <c r="D151" s="1000"/>
      <c r="E151" s="1000"/>
      <c r="F151" s="1000"/>
      <c r="G151" s="1000"/>
      <c r="H151" s="1000"/>
      <c r="I151" s="1000"/>
      <c r="J151" s="1000"/>
      <c r="K151" s="1001"/>
    </row>
    <row r="152" spans="1:11">
      <c r="A152" s="1002" t="s">
        <v>4</v>
      </c>
      <c r="B152" s="1004" t="s">
        <v>5</v>
      </c>
      <c r="C152" s="1006" t="s">
        <v>5</v>
      </c>
      <c r="D152" s="1007"/>
      <c r="E152" s="1007"/>
      <c r="F152" s="1007"/>
      <c r="G152" s="1008"/>
      <c r="H152" s="1004" t="s">
        <v>24</v>
      </c>
      <c r="I152" s="1009"/>
      <c r="J152" s="1"/>
      <c r="K152" s="1"/>
    </row>
    <row r="153" spans="1:11" ht="15.75" thickBot="1">
      <c r="A153" s="1003"/>
      <c r="B153" s="1005"/>
      <c r="C153" s="391" t="s">
        <v>7</v>
      </c>
      <c r="D153" s="391"/>
      <c r="E153" s="493" t="s">
        <v>8</v>
      </c>
      <c r="F153" s="473" t="s">
        <v>28</v>
      </c>
      <c r="G153" s="473" t="s">
        <v>27</v>
      </c>
      <c r="H153" s="1005"/>
      <c r="I153" s="1010"/>
      <c r="J153" s="1"/>
      <c r="K153" s="1"/>
    </row>
    <row r="154" spans="1:11" ht="19.5">
      <c r="A154" s="400">
        <v>47</v>
      </c>
      <c r="B154" s="990" t="s">
        <v>589</v>
      </c>
      <c r="C154" s="991"/>
      <c r="D154" s="991"/>
      <c r="E154" s="991"/>
      <c r="F154" s="991"/>
      <c r="G154" s="991"/>
      <c r="H154" s="992"/>
      <c r="I154" s="472"/>
      <c r="J154" s="1"/>
      <c r="K154" s="1"/>
    </row>
    <row r="155" spans="1:11">
      <c r="A155" s="400">
        <v>47.1</v>
      </c>
      <c r="B155" s="1015" t="s">
        <v>590</v>
      </c>
      <c r="C155" s="1016"/>
      <c r="D155" s="1016"/>
      <c r="E155" s="1016"/>
      <c r="F155" s="1016"/>
      <c r="G155" s="1016"/>
      <c r="H155" s="1017"/>
      <c r="I155" s="16"/>
      <c r="J155" s="12"/>
      <c r="K155" s="12"/>
    </row>
    <row r="156" spans="1:11" ht="25.5" customHeight="1">
      <c r="A156" s="400" t="s">
        <v>592</v>
      </c>
      <c r="B156" s="1018" t="s">
        <v>591</v>
      </c>
      <c r="C156" s="1019"/>
      <c r="D156" s="1019"/>
      <c r="E156" s="1019"/>
      <c r="F156" s="1019"/>
      <c r="G156" s="1019"/>
      <c r="H156" s="1020"/>
      <c r="I156" s="16"/>
      <c r="J156" s="12"/>
      <c r="K156" s="12"/>
    </row>
    <row r="157" spans="1:11">
      <c r="A157" s="400"/>
      <c r="B157" s="395" t="s">
        <v>593</v>
      </c>
      <c r="C157" s="389"/>
      <c r="D157" s="389"/>
      <c r="E157" s="361"/>
      <c r="F157" s="361"/>
      <c r="G157" s="334"/>
      <c r="H157" s="397"/>
      <c r="I157" s="16"/>
      <c r="J157" s="12"/>
      <c r="K157" s="12"/>
    </row>
    <row r="158" spans="1:11">
      <c r="A158" s="400"/>
      <c r="B158" s="395"/>
      <c r="C158" s="389">
        <v>1</v>
      </c>
      <c r="D158" s="389">
        <v>1</v>
      </c>
      <c r="E158" s="361">
        <v>2.35</v>
      </c>
      <c r="F158" s="361"/>
      <c r="G158" s="495"/>
      <c r="H158" s="361">
        <f t="shared" ref="H158:H166" si="6">ROUND(PRODUCT(C158,D158,E158,F158,G158),2)</f>
        <v>2.35</v>
      </c>
      <c r="I158" s="16" t="s">
        <v>136</v>
      </c>
      <c r="J158" s="12"/>
      <c r="K158" s="12"/>
    </row>
    <row r="159" spans="1:11" ht="25.5">
      <c r="A159" s="400"/>
      <c r="B159" s="395" t="s">
        <v>594</v>
      </c>
      <c r="C159" s="389">
        <v>1</v>
      </c>
      <c r="D159" s="389">
        <v>1</v>
      </c>
      <c r="E159" s="361">
        <v>1.37</v>
      </c>
      <c r="F159" s="361"/>
      <c r="G159" s="495"/>
      <c r="H159" s="361">
        <f t="shared" si="6"/>
        <v>1.37</v>
      </c>
      <c r="I159" s="16"/>
      <c r="J159" s="12"/>
      <c r="K159" s="12"/>
    </row>
    <row r="160" spans="1:11">
      <c r="A160" s="400"/>
      <c r="B160" s="534" t="s">
        <v>21</v>
      </c>
      <c r="C160" s="533"/>
      <c r="D160" s="533"/>
      <c r="E160" s="397"/>
      <c r="F160" s="397"/>
      <c r="G160" s="495"/>
      <c r="H160" s="397">
        <f>SUM(H158:H159)</f>
        <v>3.72</v>
      </c>
      <c r="I160" s="16" t="str">
        <f>I158</f>
        <v>mtr</v>
      </c>
      <c r="J160" s="12"/>
      <c r="K160" s="12"/>
    </row>
    <row r="161" spans="1:11">
      <c r="A161" s="400"/>
      <c r="B161" s="395"/>
      <c r="C161" s="389"/>
      <c r="D161" s="389"/>
      <c r="E161" s="361"/>
      <c r="F161" s="361"/>
      <c r="G161" s="495"/>
      <c r="H161" s="361"/>
      <c r="I161" s="16"/>
      <c r="J161" s="12"/>
      <c r="K161" s="12"/>
    </row>
    <row r="162" spans="1:11" ht="25.5">
      <c r="A162" s="400"/>
      <c r="B162" s="395" t="s">
        <v>748</v>
      </c>
      <c r="C162" s="389">
        <v>1</v>
      </c>
      <c r="D162" s="389">
        <v>14</v>
      </c>
      <c r="E162" s="361">
        <v>3.72</v>
      </c>
      <c r="F162" s="361"/>
      <c r="G162" s="495"/>
      <c r="H162" s="361">
        <f>ROUND(PRODUCT(C162,D162,E162,F162,G162),2)</f>
        <v>52.08</v>
      </c>
      <c r="I162" s="16"/>
      <c r="J162" s="12"/>
      <c r="K162" s="12"/>
    </row>
    <row r="163" spans="1:11">
      <c r="A163" s="400"/>
      <c r="B163" s="534" t="s">
        <v>21</v>
      </c>
      <c r="C163" s="389"/>
      <c r="D163" s="389"/>
      <c r="E163" s="361"/>
      <c r="F163" s="361"/>
      <c r="G163" s="400" t="s">
        <v>132</v>
      </c>
      <c r="H163" s="397">
        <f>SUM(H160:H162)</f>
        <v>55.8</v>
      </c>
      <c r="I163" s="16" t="str">
        <f>I158</f>
        <v>mtr</v>
      </c>
      <c r="J163" s="12"/>
      <c r="K163" s="12"/>
    </row>
    <row r="164" spans="1:11">
      <c r="A164" s="400"/>
      <c r="B164" s="534"/>
      <c r="C164" s="389"/>
      <c r="D164" s="389"/>
      <c r="E164" s="361"/>
      <c r="F164" s="361"/>
      <c r="G164" s="400"/>
      <c r="H164" s="397"/>
      <c r="I164" s="16"/>
      <c r="J164" s="12"/>
      <c r="K164" s="12"/>
    </row>
    <row r="165" spans="1:11">
      <c r="A165" s="400"/>
      <c r="B165" s="395" t="s">
        <v>572</v>
      </c>
      <c r="C165" s="389">
        <v>1</v>
      </c>
      <c r="D165" s="389">
        <v>1</v>
      </c>
      <c r="E165" s="361">
        <v>0.2</v>
      </c>
      <c r="F165" s="361"/>
      <c r="G165" s="495"/>
      <c r="H165" s="361">
        <f t="shared" si="6"/>
        <v>0.2</v>
      </c>
      <c r="I165" s="16"/>
      <c r="J165" s="12"/>
      <c r="K165" s="12"/>
    </row>
    <row r="166" spans="1:11" ht="25.5">
      <c r="A166" s="400"/>
      <c r="B166" s="395" t="s">
        <v>748</v>
      </c>
      <c r="C166" s="389">
        <v>1</v>
      </c>
      <c r="D166" s="389">
        <v>14</v>
      </c>
      <c r="E166" s="361">
        <v>0.2</v>
      </c>
      <c r="F166" s="361"/>
      <c r="G166" s="495"/>
      <c r="H166" s="361">
        <f t="shared" si="6"/>
        <v>2.8</v>
      </c>
      <c r="I166" s="16"/>
      <c r="J166" s="12"/>
      <c r="K166" s="12"/>
    </row>
    <row r="167" spans="1:11">
      <c r="A167" s="400"/>
      <c r="B167" s="395" t="s">
        <v>21</v>
      </c>
      <c r="C167" s="389"/>
      <c r="D167" s="389"/>
      <c r="E167" s="361"/>
      <c r="F167" s="361"/>
      <c r="G167" s="400" t="s">
        <v>133</v>
      </c>
      <c r="H167" s="397">
        <f>SUM(H165:H166)</f>
        <v>3</v>
      </c>
      <c r="I167" s="16" t="str">
        <f>I158</f>
        <v>mtr</v>
      </c>
      <c r="J167" s="12"/>
      <c r="K167" s="12"/>
    </row>
    <row r="168" spans="1:11">
      <c r="A168" s="400"/>
      <c r="B168" s="395"/>
      <c r="C168" s="389"/>
      <c r="D168" s="389"/>
      <c r="E168" s="361"/>
      <c r="F168" s="361"/>
      <c r="G168" s="495"/>
      <c r="H168" s="361"/>
      <c r="I168" s="16"/>
      <c r="J168" s="12"/>
      <c r="K168" s="12"/>
    </row>
    <row r="169" spans="1:11">
      <c r="A169" s="400"/>
      <c r="B169" s="534" t="s">
        <v>21</v>
      </c>
      <c r="C169" s="389"/>
      <c r="D169" s="389"/>
      <c r="E169" s="361"/>
      <c r="F169" s="361"/>
      <c r="G169" s="400" t="s">
        <v>595</v>
      </c>
      <c r="H169" s="397">
        <f>SUM(H163+H167)</f>
        <v>58.8</v>
      </c>
      <c r="I169" s="16"/>
      <c r="J169" s="12"/>
      <c r="K169" s="12"/>
    </row>
    <row r="170" spans="1:11">
      <c r="A170" s="424"/>
      <c r="B170" s="499"/>
      <c r="C170" s="412"/>
      <c r="D170" s="412"/>
      <c r="E170" s="500"/>
      <c r="F170" s="500"/>
      <c r="G170" s="420"/>
      <c r="H170" s="419"/>
      <c r="I170" s="417"/>
      <c r="J170" s="423"/>
    </row>
    <row r="171" spans="1:11" ht="15.75" thickBot="1">
      <c r="A171" s="424"/>
      <c r="B171" s="417" t="s">
        <v>471</v>
      </c>
      <c r="C171" s="412"/>
      <c r="D171" s="412"/>
      <c r="E171" s="500"/>
      <c r="F171" s="500"/>
      <c r="G171" s="420"/>
      <c r="H171" s="505">
        <f>H169</f>
        <v>58.8</v>
      </c>
      <c r="I171" s="422" t="str">
        <f>I158</f>
        <v>mtr</v>
      </c>
      <c r="J171" s="423"/>
    </row>
    <row r="172" spans="1:11" ht="15.75" thickTop="1">
      <c r="A172" s="424"/>
      <c r="B172" s="499"/>
      <c r="C172" s="412"/>
      <c r="D172" s="412"/>
      <c r="E172" s="500"/>
      <c r="F172" s="500"/>
      <c r="G172" s="420"/>
      <c r="H172" s="419"/>
      <c r="I172" s="417"/>
      <c r="J172" s="423"/>
    </row>
    <row r="173" spans="1:11">
      <c r="A173" s="425"/>
      <c r="B173" s="426"/>
      <c r="C173" s="993" t="s">
        <v>763</v>
      </c>
      <c r="D173" s="994"/>
      <c r="E173" s="994"/>
      <c r="F173" s="994"/>
      <c r="G173" s="994"/>
      <c r="H173" s="995"/>
      <c r="I173" s="423"/>
      <c r="J173" s="423"/>
    </row>
    <row r="174" spans="1:11">
      <c r="A174" s="425"/>
      <c r="B174" s="426"/>
      <c r="C174" s="996"/>
      <c r="D174" s="997"/>
      <c r="E174" s="997"/>
      <c r="F174" s="997"/>
      <c r="G174" s="997"/>
      <c r="H174" s="998"/>
      <c r="I174" s="423"/>
      <c r="J174" s="427"/>
    </row>
    <row r="176" spans="1:11" ht="15.75" thickBot="1">
      <c r="H176" s="989" t="s">
        <v>682</v>
      </c>
      <c r="I176" s="989"/>
    </row>
    <row r="177" spans="1:11" ht="15.75">
      <c r="A177" s="1011" t="s">
        <v>0</v>
      </c>
      <c r="B177" s="1012"/>
      <c r="C177" s="1012"/>
      <c r="D177" s="1012"/>
      <c r="E177" s="1012"/>
      <c r="F177" s="1012"/>
      <c r="G177" s="1012"/>
      <c r="H177" s="1012"/>
      <c r="I177" s="1012"/>
      <c r="J177" s="465"/>
      <c r="K177" s="466"/>
    </row>
    <row r="178" spans="1:11">
      <c r="A178" s="1013" t="s">
        <v>1</v>
      </c>
      <c r="B178" s="1014"/>
      <c r="C178" s="1014"/>
      <c r="D178" s="1014"/>
      <c r="E178" s="1014"/>
      <c r="F178" s="1014"/>
      <c r="G178" s="1014"/>
      <c r="H178" s="1014"/>
      <c r="I178" s="1014"/>
      <c r="J178" s="409"/>
      <c r="K178" s="467"/>
    </row>
    <row r="179" spans="1:11">
      <c r="A179" s="468" t="s">
        <v>2</v>
      </c>
      <c r="B179" s="469"/>
      <c r="C179" s="490"/>
      <c r="D179" s="490"/>
      <c r="E179" s="469"/>
      <c r="F179" s="469"/>
      <c r="G179" s="469"/>
      <c r="H179" s="469"/>
      <c r="I179" s="469"/>
      <c r="J179" s="469"/>
      <c r="K179" s="470"/>
    </row>
    <row r="180" spans="1:11">
      <c r="A180" s="468" t="s">
        <v>3</v>
      </c>
      <c r="B180" s="469"/>
      <c r="C180" s="490"/>
      <c r="D180" s="490"/>
      <c r="E180" s="469"/>
      <c r="F180" s="469" t="s">
        <v>470</v>
      </c>
      <c r="G180" s="469"/>
      <c r="H180" s="469"/>
      <c r="I180" s="469"/>
      <c r="J180" s="469"/>
      <c r="K180" s="470"/>
    </row>
    <row r="181" spans="1:11" ht="15.75" thickBot="1">
      <c r="A181" s="999" t="s">
        <v>754</v>
      </c>
      <c r="B181" s="1000"/>
      <c r="C181" s="1000"/>
      <c r="D181" s="1000"/>
      <c r="E181" s="1000"/>
      <c r="F181" s="1000"/>
      <c r="G181" s="1000"/>
      <c r="H181" s="1000"/>
      <c r="I181" s="1000"/>
      <c r="J181" s="1000"/>
      <c r="K181" s="1001"/>
    </row>
    <row r="182" spans="1:11">
      <c r="A182" s="1002" t="s">
        <v>4</v>
      </c>
      <c r="B182" s="1004" t="s">
        <v>5</v>
      </c>
      <c r="C182" s="1006" t="s">
        <v>5</v>
      </c>
      <c r="D182" s="1007"/>
      <c r="E182" s="1007"/>
      <c r="F182" s="1007"/>
      <c r="G182" s="1008"/>
      <c r="H182" s="1004" t="s">
        <v>24</v>
      </c>
      <c r="I182" s="1009"/>
      <c r="J182" s="1"/>
      <c r="K182" s="1"/>
    </row>
    <row r="183" spans="1:11" ht="15.75" thickBot="1">
      <c r="A183" s="1003"/>
      <c r="B183" s="1005"/>
      <c r="C183" s="391" t="s">
        <v>7</v>
      </c>
      <c r="D183" s="391"/>
      <c r="E183" s="493" t="s">
        <v>8</v>
      </c>
      <c r="F183" s="473" t="s">
        <v>28</v>
      </c>
      <c r="G183" s="473" t="s">
        <v>27</v>
      </c>
      <c r="H183" s="1005"/>
      <c r="I183" s="1010"/>
      <c r="J183" s="1"/>
      <c r="K183" s="1"/>
    </row>
    <row r="184" spans="1:11" ht="45.75" customHeight="1">
      <c r="A184" s="400">
        <v>57</v>
      </c>
      <c r="B184" s="990" t="s">
        <v>596</v>
      </c>
      <c r="C184" s="991"/>
      <c r="D184" s="991"/>
      <c r="E184" s="991"/>
      <c r="F184" s="991"/>
      <c r="G184" s="991"/>
      <c r="H184" s="992"/>
      <c r="I184" s="472"/>
      <c r="J184" s="1"/>
      <c r="K184" s="1"/>
    </row>
    <row r="185" spans="1:11">
      <c r="A185" s="400">
        <v>57.1</v>
      </c>
      <c r="B185" s="1015" t="s">
        <v>597</v>
      </c>
      <c r="C185" s="1016"/>
      <c r="D185" s="1016"/>
      <c r="E185" s="1016"/>
      <c r="F185" s="1016"/>
      <c r="G185" s="1016"/>
      <c r="H185" s="1017"/>
      <c r="I185" s="16"/>
      <c r="J185" s="12"/>
      <c r="K185" s="12"/>
    </row>
    <row r="186" spans="1:11">
      <c r="A186" s="400" t="s">
        <v>599</v>
      </c>
      <c r="B186" s="1018" t="s">
        <v>598</v>
      </c>
      <c r="C186" s="1019"/>
      <c r="D186" s="1019"/>
      <c r="E186" s="1019"/>
      <c r="F186" s="1019"/>
      <c r="G186" s="1019"/>
      <c r="H186" s="1020"/>
      <c r="I186" s="16"/>
      <c r="J186" s="12"/>
      <c r="K186" s="12"/>
    </row>
    <row r="187" spans="1:11">
      <c r="A187" s="400"/>
      <c r="B187" s="395" t="s">
        <v>600</v>
      </c>
      <c r="C187" s="389"/>
      <c r="D187" s="389"/>
      <c r="E187" s="361"/>
      <c r="F187" s="361"/>
      <c r="G187" s="334"/>
      <c r="H187" s="397"/>
      <c r="I187" s="16"/>
      <c r="J187" s="12"/>
      <c r="K187" s="12"/>
    </row>
    <row r="188" spans="1:11">
      <c r="A188" s="400"/>
      <c r="B188" s="395"/>
      <c r="C188" s="389">
        <v>15</v>
      </c>
      <c r="D188" s="389">
        <v>1</v>
      </c>
      <c r="E188" s="361">
        <v>2</v>
      </c>
      <c r="F188" s="361"/>
      <c r="G188" s="495"/>
      <c r="H188" s="361">
        <f t="shared" ref="H188:H189" si="7">ROUND(PRODUCT(C188,D188,E188,F188,G188),2)</f>
        <v>30</v>
      </c>
      <c r="I188" s="16" t="s">
        <v>409</v>
      </c>
      <c r="J188" s="12"/>
      <c r="K188" s="12"/>
    </row>
    <row r="189" spans="1:11">
      <c r="A189" s="400"/>
      <c r="B189" s="395" t="s">
        <v>572</v>
      </c>
      <c r="C189" s="389">
        <v>15</v>
      </c>
      <c r="D189" s="389">
        <v>1</v>
      </c>
      <c r="E189" s="361">
        <v>1</v>
      </c>
      <c r="F189" s="361"/>
      <c r="G189" s="495"/>
      <c r="H189" s="361">
        <f t="shared" si="7"/>
        <v>15</v>
      </c>
      <c r="I189" s="16"/>
      <c r="J189" s="12"/>
      <c r="K189" s="12"/>
    </row>
    <row r="190" spans="1:11">
      <c r="A190" s="400"/>
      <c r="B190" s="534" t="s">
        <v>21</v>
      </c>
      <c r="C190" s="533"/>
      <c r="D190" s="533"/>
      <c r="E190" s="397"/>
      <c r="F190" s="397"/>
      <c r="G190" s="495"/>
      <c r="H190" s="397">
        <f>SUM(H188:H189)</f>
        <v>45</v>
      </c>
      <c r="I190" s="16"/>
      <c r="J190" s="12"/>
      <c r="K190" s="12"/>
    </row>
    <row r="191" spans="1:11">
      <c r="A191" s="400"/>
      <c r="B191" s="395"/>
      <c r="C191" s="389"/>
      <c r="D191" s="389"/>
      <c r="E191" s="361"/>
      <c r="F191" s="361"/>
      <c r="G191" s="495"/>
      <c r="H191" s="361"/>
      <c r="I191" s="16"/>
      <c r="J191" s="12"/>
      <c r="K191" s="12"/>
    </row>
    <row r="192" spans="1:11">
      <c r="A192" s="424"/>
      <c r="B192" s="499"/>
      <c r="C192" s="412"/>
      <c r="D192" s="412"/>
      <c r="E192" s="500"/>
      <c r="F192" s="500"/>
      <c r="G192" s="420"/>
      <c r="H192" s="419"/>
      <c r="I192" s="417"/>
      <c r="J192" s="423"/>
    </row>
    <row r="193" spans="1:11" ht="15.75" thickBot="1">
      <c r="A193" s="424"/>
      <c r="B193" s="417" t="s">
        <v>471</v>
      </c>
      <c r="C193" s="412"/>
      <c r="D193" s="412"/>
      <c r="E193" s="500"/>
      <c r="F193" s="500"/>
      <c r="G193" s="420"/>
      <c r="H193" s="505">
        <f>H190</f>
        <v>45</v>
      </c>
      <c r="I193" s="422" t="str">
        <f>I188</f>
        <v>each</v>
      </c>
      <c r="J193" s="423"/>
    </row>
    <row r="194" spans="1:11" ht="15.75" thickTop="1">
      <c r="A194" s="424"/>
      <c r="B194" s="499"/>
      <c r="C194" s="412"/>
      <c r="D194" s="412"/>
      <c r="E194" s="500"/>
      <c r="F194" s="500"/>
      <c r="G194" s="420"/>
      <c r="H194" s="419"/>
      <c r="I194" s="417"/>
      <c r="J194" s="423"/>
    </row>
    <row r="195" spans="1:11">
      <c r="A195" s="425"/>
      <c r="B195" s="426"/>
      <c r="C195" s="993" t="s">
        <v>763</v>
      </c>
      <c r="D195" s="994"/>
      <c r="E195" s="994"/>
      <c r="F195" s="994"/>
      <c r="G195" s="994"/>
      <c r="H195" s="995"/>
      <c r="I195" s="423"/>
      <c r="J195" s="423"/>
    </row>
    <row r="196" spans="1:11">
      <c r="A196" s="425"/>
      <c r="B196" s="426"/>
      <c r="C196" s="996"/>
      <c r="D196" s="997"/>
      <c r="E196" s="997"/>
      <c r="F196" s="997"/>
      <c r="G196" s="997"/>
      <c r="H196" s="998"/>
      <c r="I196" s="423"/>
      <c r="J196" s="427"/>
    </row>
    <row r="198" spans="1:11" ht="15.75" thickBot="1">
      <c r="H198" s="989" t="s">
        <v>683</v>
      </c>
      <c r="I198" s="989"/>
    </row>
    <row r="199" spans="1:11" ht="15.75">
      <c r="A199" s="1011" t="s">
        <v>0</v>
      </c>
      <c r="B199" s="1012"/>
      <c r="C199" s="1012"/>
      <c r="D199" s="1012"/>
      <c r="E199" s="1012"/>
      <c r="F199" s="1012"/>
      <c r="G199" s="1012"/>
      <c r="H199" s="1012"/>
      <c r="I199" s="1012"/>
      <c r="J199" s="465"/>
      <c r="K199" s="466"/>
    </row>
    <row r="200" spans="1:11">
      <c r="A200" s="1013" t="s">
        <v>1</v>
      </c>
      <c r="B200" s="1014"/>
      <c r="C200" s="1014"/>
      <c r="D200" s="1014"/>
      <c r="E200" s="1014"/>
      <c r="F200" s="1014"/>
      <c r="G200" s="1014"/>
      <c r="H200" s="1014"/>
      <c r="I200" s="1014"/>
      <c r="J200" s="409"/>
      <c r="K200" s="467"/>
    </row>
    <row r="201" spans="1:11">
      <c r="A201" s="468" t="s">
        <v>2</v>
      </c>
      <c r="B201" s="469"/>
      <c r="C201" s="490"/>
      <c r="D201" s="490"/>
      <c r="E201" s="469"/>
      <c r="F201" s="469"/>
      <c r="G201" s="469"/>
      <c r="H201" s="469"/>
      <c r="I201" s="469"/>
      <c r="J201" s="469"/>
      <c r="K201" s="470"/>
    </row>
    <row r="202" spans="1:11">
      <c r="A202" s="468" t="s">
        <v>3</v>
      </c>
      <c r="B202" s="469"/>
      <c r="C202" s="490"/>
      <c r="D202" s="490"/>
      <c r="E202" s="469"/>
      <c r="F202" s="469" t="s">
        <v>470</v>
      </c>
      <c r="G202" s="469"/>
      <c r="H202" s="469"/>
      <c r="I202" s="469"/>
      <c r="J202" s="469"/>
      <c r="K202" s="470"/>
    </row>
    <row r="203" spans="1:11" ht="15.75" thickBot="1">
      <c r="A203" s="999" t="s">
        <v>754</v>
      </c>
      <c r="B203" s="1000"/>
      <c r="C203" s="1000"/>
      <c r="D203" s="1000"/>
      <c r="E203" s="1000"/>
      <c r="F203" s="1000"/>
      <c r="G203" s="1000"/>
      <c r="H203" s="1000"/>
      <c r="I203" s="1000"/>
      <c r="J203" s="1000"/>
      <c r="K203" s="1001"/>
    </row>
    <row r="204" spans="1:11">
      <c r="A204" s="1002" t="s">
        <v>4</v>
      </c>
      <c r="B204" s="1004" t="s">
        <v>5</v>
      </c>
      <c r="C204" s="1006" t="s">
        <v>5</v>
      </c>
      <c r="D204" s="1007"/>
      <c r="E204" s="1007"/>
      <c r="F204" s="1007"/>
      <c r="G204" s="1008"/>
      <c r="H204" s="1004" t="s">
        <v>24</v>
      </c>
      <c r="I204" s="1009"/>
      <c r="J204" s="1"/>
      <c r="K204" s="1"/>
    </row>
    <row r="205" spans="1:11" ht="15.75" thickBot="1">
      <c r="A205" s="1003"/>
      <c r="B205" s="1005"/>
      <c r="C205" s="391" t="s">
        <v>7</v>
      </c>
      <c r="D205" s="391"/>
      <c r="E205" s="493" t="s">
        <v>8</v>
      </c>
      <c r="F205" s="473" t="s">
        <v>28</v>
      </c>
      <c r="G205" s="473" t="s">
        <v>27</v>
      </c>
      <c r="H205" s="1005"/>
      <c r="I205" s="1010"/>
      <c r="J205" s="1"/>
      <c r="K205" s="1"/>
    </row>
    <row r="206" spans="1:11" ht="19.5">
      <c r="A206" s="400">
        <v>53</v>
      </c>
      <c r="B206" s="990" t="s">
        <v>601</v>
      </c>
      <c r="C206" s="991"/>
      <c r="D206" s="991"/>
      <c r="E206" s="991"/>
      <c r="F206" s="991"/>
      <c r="G206" s="991"/>
      <c r="H206" s="992"/>
      <c r="I206" s="472"/>
      <c r="J206" s="1"/>
      <c r="K206" s="1"/>
    </row>
    <row r="207" spans="1:11">
      <c r="A207" s="400">
        <v>53.1</v>
      </c>
      <c r="B207" s="1015" t="s">
        <v>602</v>
      </c>
      <c r="C207" s="1016"/>
      <c r="D207" s="1016"/>
      <c r="E207" s="1016"/>
      <c r="F207" s="1016"/>
      <c r="G207" s="1016"/>
      <c r="H207" s="1017"/>
      <c r="I207" s="16"/>
      <c r="J207" s="12"/>
      <c r="K207" s="12"/>
    </row>
    <row r="208" spans="1:11">
      <c r="A208" s="400" t="s">
        <v>604</v>
      </c>
      <c r="B208" s="1018" t="s">
        <v>603</v>
      </c>
      <c r="C208" s="1019"/>
      <c r="D208" s="1019"/>
      <c r="E208" s="1019"/>
      <c r="F208" s="1019"/>
      <c r="G208" s="1019"/>
      <c r="H208" s="1020"/>
      <c r="I208" s="16"/>
      <c r="J208" s="12"/>
      <c r="K208" s="12"/>
    </row>
    <row r="209" spans="1:11">
      <c r="A209" s="400"/>
      <c r="B209" s="395" t="s">
        <v>600</v>
      </c>
      <c r="C209" s="389"/>
      <c r="D209" s="389"/>
      <c r="E209" s="361"/>
      <c r="F209" s="361"/>
      <c r="G209" s="334"/>
      <c r="H209" s="397"/>
      <c r="I209" s="16"/>
      <c r="J209" s="12"/>
      <c r="K209" s="12"/>
    </row>
    <row r="210" spans="1:11">
      <c r="A210" s="400"/>
      <c r="B210" s="395"/>
      <c r="C210" s="389">
        <v>15</v>
      </c>
      <c r="D210" s="389">
        <v>1</v>
      </c>
      <c r="E210" s="361">
        <v>1</v>
      </c>
      <c r="F210" s="361"/>
      <c r="G210" s="495"/>
      <c r="H210" s="361">
        <f t="shared" ref="H210" si="8">ROUND(PRODUCT(C210,D210,E210,F210,G210),2)</f>
        <v>15</v>
      </c>
      <c r="I210" s="16" t="s">
        <v>409</v>
      </c>
      <c r="J210" s="12"/>
      <c r="K210" s="12"/>
    </row>
    <row r="211" spans="1:11">
      <c r="A211" s="400"/>
      <c r="B211" s="534" t="s">
        <v>21</v>
      </c>
      <c r="C211" s="533"/>
      <c r="D211" s="533"/>
      <c r="E211" s="397"/>
      <c r="F211" s="397"/>
      <c r="G211" s="495"/>
      <c r="H211" s="397">
        <f>SUM(H210:H210)</f>
        <v>15</v>
      </c>
      <c r="I211" s="16"/>
      <c r="J211" s="12"/>
      <c r="K211" s="12"/>
    </row>
    <row r="212" spans="1:11">
      <c r="A212" s="400"/>
      <c r="B212" s="395"/>
      <c r="C212" s="389"/>
      <c r="D212" s="389"/>
      <c r="E212" s="361"/>
      <c r="F212" s="361"/>
      <c r="G212" s="495"/>
      <c r="H212" s="361"/>
      <c r="I212" s="16"/>
      <c r="J212" s="12"/>
      <c r="K212" s="12"/>
    </row>
    <row r="213" spans="1:11">
      <c r="A213" s="424"/>
      <c r="B213" s="499"/>
      <c r="C213" s="412"/>
      <c r="D213" s="412"/>
      <c r="E213" s="500"/>
      <c r="F213" s="500"/>
      <c r="G213" s="420"/>
      <c r="H213" s="419"/>
      <c r="I213" s="417"/>
      <c r="J213" s="423"/>
    </row>
    <row r="214" spans="1:11" ht="15.75" thickBot="1">
      <c r="A214" s="424"/>
      <c r="B214" s="417" t="s">
        <v>471</v>
      </c>
      <c r="C214" s="412"/>
      <c r="D214" s="412"/>
      <c r="E214" s="500"/>
      <c r="F214" s="500"/>
      <c r="G214" s="420"/>
      <c r="H214" s="505">
        <f>H211</f>
        <v>15</v>
      </c>
      <c r="I214" s="422" t="str">
        <f>I210</f>
        <v>each</v>
      </c>
      <c r="J214" s="423"/>
    </row>
    <row r="215" spans="1:11" ht="15.75" thickTop="1">
      <c r="A215" s="424"/>
      <c r="B215" s="499"/>
      <c r="C215" s="412"/>
      <c r="D215" s="412"/>
      <c r="E215" s="500"/>
      <c r="F215" s="500"/>
      <c r="G215" s="420"/>
      <c r="H215" s="419"/>
      <c r="I215" s="417"/>
      <c r="J215" s="423"/>
    </row>
    <row r="216" spans="1:11">
      <c r="A216" s="425"/>
      <c r="B216" s="426"/>
      <c r="C216" s="993" t="s">
        <v>763</v>
      </c>
      <c r="D216" s="994"/>
      <c r="E216" s="994"/>
      <c r="F216" s="994"/>
      <c r="G216" s="994"/>
      <c r="H216" s="995"/>
      <c r="I216" s="423"/>
      <c r="J216" s="423"/>
    </row>
    <row r="217" spans="1:11">
      <c r="A217" s="425"/>
      <c r="B217" s="426"/>
      <c r="C217" s="996"/>
      <c r="D217" s="997"/>
      <c r="E217" s="997"/>
      <c r="F217" s="997"/>
      <c r="G217" s="997"/>
      <c r="H217" s="998"/>
      <c r="I217" s="423"/>
      <c r="J217" s="427"/>
    </row>
    <row r="220" spans="1:11" ht="15.75" thickBot="1">
      <c r="H220" s="989" t="s">
        <v>684</v>
      </c>
      <c r="I220" s="989"/>
    </row>
    <row r="221" spans="1:11" ht="15.75">
      <c r="A221" s="1011" t="s">
        <v>0</v>
      </c>
      <c r="B221" s="1012"/>
      <c r="C221" s="1012"/>
      <c r="D221" s="1012"/>
      <c r="E221" s="1012"/>
      <c r="F221" s="1012"/>
      <c r="G221" s="1012"/>
      <c r="H221" s="1012"/>
      <c r="I221" s="1012"/>
      <c r="J221" s="465"/>
      <c r="K221" s="466"/>
    </row>
    <row r="222" spans="1:11" ht="28.5" customHeight="1">
      <c r="A222" s="1013" t="s">
        <v>1</v>
      </c>
      <c r="B222" s="1014"/>
      <c r="C222" s="1014"/>
      <c r="D222" s="1014"/>
      <c r="E222" s="1014"/>
      <c r="F222" s="1014"/>
      <c r="G222" s="1014"/>
      <c r="H222" s="1014"/>
      <c r="I222" s="1014"/>
      <c r="J222" s="409"/>
      <c r="K222" s="467"/>
    </row>
    <row r="223" spans="1:11">
      <c r="A223" s="468" t="s">
        <v>2</v>
      </c>
      <c r="B223" s="469"/>
      <c r="C223" s="490"/>
      <c r="D223" s="490"/>
      <c r="E223" s="469"/>
      <c r="F223" s="469"/>
      <c r="G223" s="469"/>
      <c r="H223" s="469"/>
      <c r="I223" s="469"/>
      <c r="J223" s="469"/>
      <c r="K223" s="470"/>
    </row>
    <row r="224" spans="1:11">
      <c r="A224" s="468" t="s">
        <v>3</v>
      </c>
      <c r="B224" s="469"/>
      <c r="C224" s="490"/>
      <c r="D224" s="490"/>
      <c r="E224" s="469"/>
      <c r="F224" s="469" t="s">
        <v>470</v>
      </c>
      <c r="G224" s="469"/>
      <c r="H224" s="469"/>
      <c r="I224" s="469"/>
      <c r="J224" s="469"/>
      <c r="K224" s="470"/>
    </row>
    <row r="225" spans="1:11" ht="15.75" thickBot="1">
      <c r="A225" s="999" t="s">
        <v>754</v>
      </c>
      <c r="B225" s="1000"/>
      <c r="C225" s="1000"/>
      <c r="D225" s="1000"/>
      <c r="E225" s="1000"/>
      <c r="F225" s="1000"/>
      <c r="G225" s="1000"/>
      <c r="H225" s="1000"/>
      <c r="I225" s="1000"/>
      <c r="J225" s="1000"/>
      <c r="K225" s="1001"/>
    </row>
    <row r="226" spans="1:11">
      <c r="A226" s="1002" t="s">
        <v>4</v>
      </c>
      <c r="B226" s="1004" t="s">
        <v>5</v>
      </c>
      <c r="C226" s="1006" t="s">
        <v>5</v>
      </c>
      <c r="D226" s="1007"/>
      <c r="E226" s="1007"/>
      <c r="F226" s="1007"/>
      <c r="G226" s="1008"/>
      <c r="H226" s="1004" t="s">
        <v>24</v>
      </c>
      <c r="I226" s="1009"/>
      <c r="J226" s="1"/>
      <c r="K226" s="1"/>
    </row>
    <row r="227" spans="1:11" ht="15.75" thickBot="1">
      <c r="A227" s="1003"/>
      <c r="B227" s="1005"/>
      <c r="C227" s="391" t="s">
        <v>7</v>
      </c>
      <c r="D227" s="391"/>
      <c r="E227" s="493" t="s">
        <v>8</v>
      </c>
      <c r="F227" s="473" t="s">
        <v>28</v>
      </c>
      <c r="G227" s="473" t="s">
        <v>27</v>
      </c>
      <c r="H227" s="1005"/>
      <c r="I227" s="1010"/>
      <c r="J227" s="1"/>
      <c r="K227" s="1"/>
    </row>
    <row r="228" spans="1:11" ht="37.5" customHeight="1">
      <c r="A228" s="400">
        <v>52</v>
      </c>
      <c r="B228" s="990" t="s">
        <v>605</v>
      </c>
      <c r="C228" s="991"/>
      <c r="D228" s="991"/>
      <c r="E228" s="991"/>
      <c r="F228" s="991"/>
      <c r="G228" s="991"/>
      <c r="H228" s="992"/>
      <c r="I228" s="472"/>
      <c r="J228" s="1"/>
      <c r="K228" s="1"/>
    </row>
    <row r="229" spans="1:11">
      <c r="A229" s="400">
        <v>52.1</v>
      </c>
      <c r="B229" s="1015" t="s">
        <v>602</v>
      </c>
      <c r="C229" s="1016"/>
      <c r="D229" s="1016"/>
      <c r="E229" s="1016"/>
      <c r="F229" s="1016"/>
      <c r="G229" s="1016"/>
      <c r="H229" s="1017"/>
      <c r="I229" s="16"/>
      <c r="J229" s="12"/>
      <c r="K229" s="12"/>
    </row>
    <row r="230" spans="1:11">
      <c r="A230" s="400" t="s">
        <v>606</v>
      </c>
      <c r="B230" s="1018" t="s">
        <v>603</v>
      </c>
      <c r="C230" s="1019"/>
      <c r="D230" s="1019"/>
      <c r="E230" s="1019"/>
      <c r="F230" s="1019"/>
      <c r="G230" s="1019"/>
      <c r="H230" s="1020"/>
      <c r="I230" s="16"/>
      <c r="J230" s="12"/>
      <c r="K230" s="12"/>
    </row>
    <row r="231" spans="1:11">
      <c r="A231" s="400"/>
      <c r="B231" s="395" t="s">
        <v>607</v>
      </c>
      <c r="C231" s="389"/>
      <c r="D231" s="389"/>
      <c r="E231" s="361"/>
      <c r="F231" s="361"/>
      <c r="G231" s="334"/>
      <c r="H231" s="397"/>
      <c r="I231" s="16"/>
      <c r="J231" s="12"/>
      <c r="K231" s="12"/>
    </row>
    <row r="232" spans="1:11">
      <c r="A232" s="400"/>
      <c r="B232" s="395"/>
      <c r="C232" s="389">
        <v>1</v>
      </c>
      <c r="D232" s="389">
        <v>11</v>
      </c>
      <c r="E232" s="361">
        <v>2</v>
      </c>
      <c r="F232" s="361"/>
      <c r="G232" s="495"/>
      <c r="H232" s="361">
        <f t="shared" ref="H232:H233" si="9">ROUND(PRODUCT(C232,D232,E232,F232,G232),2)</f>
        <v>22</v>
      </c>
      <c r="I232" s="16" t="s">
        <v>409</v>
      </c>
      <c r="J232" s="12"/>
      <c r="K232" s="12"/>
    </row>
    <row r="233" spans="1:11">
      <c r="A233" s="400"/>
      <c r="B233" s="395" t="s">
        <v>608</v>
      </c>
      <c r="C233" s="389">
        <v>1</v>
      </c>
      <c r="D233" s="389">
        <v>10</v>
      </c>
      <c r="E233" s="361">
        <v>1</v>
      </c>
      <c r="F233" s="361"/>
      <c r="G233" s="495"/>
      <c r="H233" s="361">
        <f t="shared" si="9"/>
        <v>10</v>
      </c>
      <c r="I233" s="16"/>
      <c r="J233" s="12"/>
      <c r="K233" s="12"/>
    </row>
    <row r="234" spans="1:11">
      <c r="A234" s="400"/>
      <c r="B234" s="534" t="s">
        <v>21</v>
      </c>
      <c r="C234" s="533"/>
      <c r="D234" s="533"/>
      <c r="E234" s="397"/>
      <c r="F234" s="397"/>
      <c r="G234" s="495"/>
      <c r="H234" s="397">
        <f>SUM(H232:H233)</f>
        <v>32</v>
      </c>
      <c r="I234" s="16"/>
      <c r="J234" s="12"/>
      <c r="K234" s="12"/>
    </row>
    <row r="235" spans="1:11">
      <c r="A235" s="400"/>
      <c r="B235" s="395"/>
      <c r="C235" s="389"/>
      <c r="D235" s="389"/>
      <c r="E235" s="361"/>
      <c r="F235" s="361"/>
      <c r="G235" s="495"/>
      <c r="H235" s="361"/>
      <c r="I235" s="16"/>
      <c r="J235" s="12"/>
      <c r="K235" s="12"/>
    </row>
    <row r="236" spans="1:11">
      <c r="A236" s="424"/>
      <c r="B236" s="499"/>
      <c r="C236" s="412"/>
      <c r="D236" s="412"/>
      <c r="E236" s="500"/>
      <c r="F236" s="500"/>
      <c r="G236" s="420"/>
      <c r="H236" s="419"/>
      <c r="I236" s="417"/>
      <c r="J236" s="423"/>
    </row>
    <row r="237" spans="1:11" ht="15.75" thickBot="1">
      <c r="A237" s="424"/>
      <c r="B237" s="417" t="s">
        <v>471</v>
      </c>
      <c r="C237" s="412"/>
      <c r="D237" s="412"/>
      <c r="E237" s="500"/>
      <c r="F237" s="500"/>
      <c r="G237" s="420"/>
      <c r="H237" s="505">
        <f>H234</f>
        <v>32</v>
      </c>
      <c r="I237" s="422" t="str">
        <f>I232</f>
        <v>each</v>
      </c>
      <c r="J237" s="423"/>
    </row>
    <row r="238" spans="1:11" ht="15.75" thickTop="1">
      <c r="A238" s="424"/>
      <c r="B238" s="499"/>
      <c r="C238" s="412"/>
      <c r="D238" s="412"/>
      <c r="E238" s="500"/>
      <c r="F238" s="500"/>
      <c r="G238" s="420"/>
      <c r="H238" s="419"/>
      <c r="I238" s="417"/>
      <c r="J238" s="423"/>
    </row>
    <row r="239" spans="1:11">
      <c r="A239" s="425"/>
      <c r="B239" s="426"/>
      <c r="C239" s="993" t="s">
        <v>763</v>
      </c>
      <c r="D239" s="994"/>
      <c r="E239" s="994"/>
      <c r="F239" s="994"/>
      <c r="G239" s="994"/>
      <c r="H239" s="995"/>
      <c r="I239" s="423"/>
      <c r="J239" s="423"/>
    </row>
    <row r="240" spans="1:11">
      <c r="A240" s="425"/>
      <c r="B240" s="426"/>
      <c r="C240" s="996"/>
      <c r="D240" s="997"/>
      <c r="E240" s="997"/>
      <c r="F240" s="997"/>
      <c r="G240" s="997"/>
      <c r="H240" s="998"/>
      <c r="I240" s="423"/>
      <c r="J240" s="427"/>
    </row>
    <row r="243" spans="1:11" ht="15.75" thickBot="1">
      <c r="H243" s="989" t="s">
        <v>685</v>
      </c>
      <c r="I243" s="989"/>
    </row>
    <row r="244" spans="1:11" ht="15.75">
      <c r="A244" s="1011" t="s">
        <v>0</v>
      </c>
      <c r="B244" s="1012"/>
      <c r="C244" s="1012"/>
      <c r="D244" s="1012"/>
      <c r="E244" s="1012"/>
      <c r="F244" s="1012"/>
      <c r="G244" s="1012"/>
      <c r="H244" s="1012"/>
      <c r="I244" s="1012"/>
      <c r="J244" s="465"/>
      <c r="K244" s="466"/>
    </row>
    <row r="245" spans="1:11">
      <c r="A245" s="1013" t="s">
        <v>1</v>
      </c>
      <c r="B245" s="1014"/>
      <c r="C245" s="1014"/>
      <c r="D245" s="1014"/>
      <c r="E245" s="1014"/>
      <c r="F245" s="1014"/>
      <c r="G245" s="1014"/>
      <c r="H245" s="1014"/>
      <c r="I245" s="1014"/>
      <c r="J245" s="409"/>
      <c r="K245" s="467"/>
    </row>
    <row r="246" spans="1:11">
      <c r="A246" s="468" t="s">
        <v>2</v>
      </c>
      <c r="B246" s="469"/>
      <c r="C246" s="490"/>
      <c r="D246" s="490"/>
      <c r="E246" s="469"/>
      <c r="F246" s="469"/>
      <c r="G246" s="469"/>
      <c r="H246" s="469"/>
      <c r="I246" s="469"/>
      <c r="J246" s="469"/>
      <c r="K246" s="470"/>
    </row>
    <row r="247" spans="1:11">
      <c r="A247" s="468" t="s">
        <v>3</v>
      </c>
      <c r="B247" s="469"/>
      <c r="C247" s="490"/>
      <c r="D247" s="490"/>
      <c r="E247" s="469"/>
      <c r="F247" s="469" t="s">
        <v>470</v>
      </c>
      <c r="G247" s="469"/>
      <c r="H247" s="469"/>
      <c r="I247" s="469"/>
      <c r="J247" s="469"/>
      <c r="K247" s="470"/>
    </row>
    <row r="248" spans="1:11" ht="15.75" thickBot="1">
      <c r="A248" s="999" t="s">
        <v>754</v>
      </c>
      <c r="B248" s="1000"/>
      <c r="C248" s="1000"/>
      <c r="D248" s="1000"/>
      <c r="E248" s="1000"/>
      <c r="F248" s="1000"/>
      <c r="G248" s="1000"/>
      <c r="H248" s="1000"/>
      <c r="I248" s="1000"/>
      <c r="J248" s="1000"/>
      <c r="K248" s="1001"/>
    </row>
    <row r="249" spans="1:11">
      <c r="A249" s="1002" t="s">
        <v>4</v>
      </c>
      <c r="B249" s="1004" t="s">
        <v>5</v>
      </c>
      <c r="C249" s="1006" t="s">
        <v>5</v>
      </c>
      <c r="D249" s="1007"/>
      <c r="E249" s="1007"/>
      <c r="F249" s="1007"/>
      <c r="G249" s="1008"/>
      <c r="H249" s="1004" t="s">
        <v>24</v>
      </c>
      <c r="I249" s="1009"/>
      <c r="J249" s="1"/>
      <c r="K249" s="1"/>
    </row>
    <row r="250" spans="1:11" ht="15.75" thickBot="1">
      <c r="A250" s="1003"/>
      <c r="B250" s="1005"/>
      <c r="C250" s="391" t="s">
        <v>7</v>
      </c>
      <c r="D250" s="391"/>
      <c r="E250" s="493" t="s">
        <v>8</v>
      </c>
      <c r="F250" s="473" t="s">
        <v>28</v>
      </c>
      <c r="G250" s="473" t="s">
        <v>27</v>
      </c>
      <c r="H250" s="1005"/>
      <c r="I250" s="1010"/>
      <c r="J250" s="1"/>
      <c r="K250" s="1"/>
    </row>
    <row r="251" spans="1:11" ht="36.75" customHeight="1">
      <c r="A251" s="400">
        <v>56</v>
      </c>
      <c r="B251" s="990" t="s">
        <v>609</v>
      </c>
      <c r="C251" s="991"/>
      <c r="D251" s="991"/>
      <c r="E251" s="991"/>
      <c r="F251" s="991"/>
      <c r="G251" s="991"/>
      <c r="H251" s="992"/>
      <c r="I251" s="472"/>
      <c r="J251" s="1"/>
      <c r="K251" s="1"/>
    </row>
    <row r="252" spans="1:11">
      <c r="A252" s="400">
        <v>56.1</v>
      </c>
      <c r="B252" s="1015" t="s">
        <v>610</v>
      </c>
      <c r="C252" s="1016"/>
      <c r="D252" s="1016"/>
      <c r="E252" s="1016"/>
      <c r="F252" s="1016"/>
      <c r="G252" s="1016"/>
      <c r="H252" s="1017"/>
      <c r="I252" s="16"/>
      <c r="J252" s="12"/>
      <c r="K252" s="12"/>
    </row>
    <row r="253" spans="1:11">
      <c r="A253" s="400"/>
      <c r="B253" s="395" t="s">
        <v>611</v>
      </c>
      <c r="C253" s="389"/>
      <c r="D253" s="389"/>
      <c r="E253" s="361"/>
      <c r="F253" s="361"/>
      <c r="G253" s="334"/>
      <c r="H253" s="397"/>
      <c r="I253" s="16"/>
      <c r="J253" s="12"/>
      <c r="K253" s="12"/>
    </row>
    <row r="254" spans="1:11">
      <c r="A254" s="400"/>
      <c r="B254" s="395"/>
      <c r="C254" s="389">
        <v>15</v>
      </c>
      <c r="D254" s="389">
        <v>10</v>
      </c>
      <c r="E254" s="361">
        <v>1</v>
      </c>
      <c r="F254" s="361"/>
      <c r="G254" s="495"/>
      <c r="H254" s="361">
        <f t="shared" ref="H254" si="10">ROUND(PRODUCT(C254,D254,E254,F254,G254),2)</f>
        <v>150</v>
      </c>
      <c r="I254" s="16" t="s">
        <v>409</v>
      </c>
      <c r="J254" s="12"/>
      <c r="K254" s="12"/>
    </row>
    <row r="255" spans="1:11">
      <c r="A255" s="400"/>
      <c r="B255" s="534" t="s">
        <v>21</v>
      </c>
      <c r="C255" s="533"/>
      <c r="D255" s="533"/>
      <c r="E255" s="397"/>
      <c r="F255" s="397"/>
      <c r="G255" s="495"/>
      <c r="H255" s="397">
        <f>SUM(H254:H254)</f>
        <v>150</v>
      </c>
      <c r="I255" s="16"/>
      <c r="J255" s="12"/>
      <c r="K255" s="12"/>
    </row>
    <row r="256" spans="1:11">
      <c r="A256" s="400"/>
      <c r="B256" s="395"/>
      <c r="C256" s="389"/>
      <c r="D256" s="389"/>
      <c r="E256" s="361"/>
      <c r="F256" s="361"/>
      <c r="G256" s="495"/>
      <c r="H256" s="361"/>
      <c r="I256" s="16"/>
      <c r="J256" s="12"/>
      <c r="K256" s="12"/>
    </row>
    <row r="257" spans="1:11">
      <c r="A257" s="424"/>
      <c r="B257" s="499"/>
      <c r="C257" s="412"/>
      <c r="D257" s="412"/>
      <c r="E257" s="500"/>
      <c r="F257" s="500"/>
      <c r="G257" s="420"/>
      <c r="H257" s="419"/>
      <c r="I257" s="417"/>
      <c r="J257" s="423"/>
    </row>
    <row r="258" spans="1:11" ht="15.75" thickBot="1">
      <c r="A258" s="424"/>
      <c r="B258" s="417" t="s">
        <v>471</v>
      </c>
      <c r="C258" s="412"/>
      <c r="D258" s="412"/>
      <c r="E258" s="500"/>
      <c r="F258" s="500"/>
      <c r="G258" s="420"/>
      <c r="H258" s="505">
        <f>H255</f>
        <v>150</v>
      </c>
      <c r="I258" s="422" t="str">
        <f>I254</f>
        <v>each</v>
      </c>
      <c r="J258" s="423"/>
    </row>
    <row r="259" spans="1:11" ht="15.75" thickTop="1">
      <c r="A259" s="424"/>
      <c r="B259" s="499"/>
      <c r="C259" s="412"/>
      <c r="D259" s="412"/>
      <c r="E259" s="500"/>
      <c r="F259" s="500"/>
      <c r="G259" s="420"/>
      <c r="H259" s="419"/>
      <c r="I259" s="417"/>
      <c r="J259" s="423"/>
    </row>
    <row r="260" spans="1:11">
      <c r="A260" s="425"/>
      <c r="B260" s="426"/>
      <c r="C260" s="993" t="s">
        <v>763</v>
      </c>
      <c r="D260" s="994"/>
      <c r="E260" s="994"/>
      <c r="F260" s="994"/>
      <c r="G260" s="994"/>
      <c r="H260" s="995"/>
      <c r="I260" s="423"/>
      <c r="J260" s="423"/>
    </row>
    <row r="261" spans="1:11">
      <c r="A261" s="425"/>
      <c r="B261" s="426"/>
      <c r="C261" s="996"/>
      <c r="D261" s="997"/>
      <c r="E261" s="997"/>
      <c r="F261" s="997"/>
      <c r="G261" s="997"/>
      <c r="H261" s="998"/>
      <c r="I261" s="423"/>
      <c r="J261" s="427"/>
    </row>
    <row r="263" spans="1:11" ht="15.75" thickBot="1">
      <c r="H263" s="989" t="s">
        <v>686</v>
      </c>
      <c r="I263" s="989"/>
    </row>
    <row r="264" spans="1:11" ht="15.75">
      <c r="A264" s="1011" t="s">
        <v>0</v>
      </c>
      <c r="B264" s="1012"/>
      <c r="C264" s="1012"/>
      <c r="D264" s="1012"/>
      <c r="E264" s="1012"/>
      <c r="F264" s="1012"/>
      <c r="G264" s="1012"/>
      <c r="H264" s="1012"/>
      <c r="I264" s="1012"/>
      <c r="J264" s="465"/>
      <c r="K264" s="466"/>
    </row>
    <row r="265" spans="1:11">
      <c r="A265" s="1013" t="s">
        <v>1</v>
      </c>
      <c r="B265" s="1014"/>
      <c r="C265" s="1014"/>
      <c r="D265" s="1014"/>
      <c r="E265" s="1014"/>
      <c r="F265" s="1014"/>
      <c r="G265" s="1014"/>
      <c r="H265" s="1014"/>
      <c r="I265" s="1014"/>
      <c r="J265" s="409"/>
      <c r="K265" s="467"/>
    </row>
    <row r="266" spans="1:11">
      <c r="A266" s="468" t="s">
        <v>2</v>
      </c>
      <c r="B266" s="469"/>
      <c r="C266" s="490"/>
      <c r="D266" s="490"/>
      <c r="E266" s="469"/>
      <c r="F266" s="469"/>
      <c r="G266" s="469"/>
      <c r="H266" s="469"/>
      <c r="I266" s="469"/>
      <c r="J266" s="469"/>
      <c r="K266" s="470"/>
    </row>
    <row r="267" spans="1:11">
      <c r="A267" s="468" t="s">
        <v>3</v>
      </c>
      <c r="B267" s="469"/>
      <c r="C267" s="490"/>
      <c r="D267" s="490"/>
      <c r="E267" s="469"/>
      <c r="F267" s="469" t="s">
        <v>470</v>
      </c>
      <c r="G267" s="469"/>
      <c r="H267" s="469"/>
      <c r="I267" s="469"/>
      <c r="J267" s="469"/>
      <c r="K267" s="470"/>
    </row>
    <row r="268" spans="1:11" ht="15.75" thickBot="1">
      <c r="A268" s="999" t="s">
        <v>754</v>
      </c>
      <c r="B268" s="1000"/>
      <c r="C268" s="1000"/>
      <c r="D268" s="1000"/>
      <c r="E268" s="1000"/>
      <c r="F268" s="1000"/>
      <c r="G268" s="1000"/>
      <c r="H268" s="1000"/>
      <c r="I268" s="1000"/>
      <c r="J268" s="1000"/>
      <c r="K268" s="1001"/>
    </row>
    <row r="269" spans="1:11">
      <c r="A269" s="1002" t="s">
        <v>4</v>
      </c>
      <c r="B269" s="1004" t="s">
        <v>5</v>
      </c>
      <c r="C269" s="1006" t="s">
        <v>5</v>
      </c>
      <c r="D269" s="1007"/>
      <c r="E269" s="1007"/>
      <c r="F269" s="1007"/>
      <c r="G269" s="1008"/>
      <c r="H269" s="1004" t="s">
        <v>24</v>
      </c>
      <c r="I269" s="1009"/>
      <c r="J269" s="1"/>
      <c r="K269" s="1"/>
    </row>
    <row r="270" spans="1:11" ht="15.75" thickBot="1">
      <c r="A270" s="1003"/>
      <c r="B270" s="1005"/>
      <c r="C270" s="391" t="s">
        <v>7</v>
      </c>
      <c r="D270" s="391"/>
      <c r="E270" s="493" t="s">
        <v>8</v>
      </c>
      <c r="F270" s="473" t="s">
        <v>28</v>
      </c>
      <c r="G270" s="473" t="s">
        <v>27</v>
      </c>
      <c r="H270" s="1005"/>
      <c r="I270" s="1010"/>
      <c r="J270" s="1"/>
      <c r="K270" s="1"/>
    </row>
    <row r="271" spans="1:11" ht="19.5">
      <c r="A271" s="400">
        <v>50</v>
      </c>
      <c r="B271" s="990" t="s">
        <v>612</v>
      </c>
      <c r="C271" s="991"/>
      <c r="D271" s="991"/>
      <c r="E271" s="991"/>
      <c r="F271" s="991"/>
      <c r="G271" s="991"/>
      <c r="H271" s="992"/>
      <c r="I271" s="472"/>
      <c r="J271" s="1"/>
      <c r="K271" s="1"/>
    </row>
    <row r="272" spans="1:11">
      <c r="A272" s="400">
        <v>50.1</v>
      </c>
      <c r="B272" s="1015" t="s">
        <v>610</v>
      </c>
      <c r="C272" s="1016"/>
      <c r="D272" s="1016"/>
      <c r="E272" s="1016"/>
      <c r="F272" s="1016"/>
      <c r="G272" s="1016"/>
      <c r="H272" s="1017"/>
      <c r="I272" s="16"/>
      <c r="J272" s="12"/>
      <c r="K272" s="12"/>
    </row>
    <row r="273" spans="1:11">
      <c r="A273" s="400" t="s">
        <v>614</v>
      </c>
      <c r="B273" s="1018" t="s">
        <v>613</v>
      </c>
      <c r="C273" s="1019"/>
      <c r="D273" s="1019"/>
      <c r="E273" s="1019"/>
      <c r="F273" s="1019"/>
      <c r="G273" s="1019"/>
      <c r="H273" s="1020"/>
      <c r="I273" s="16"/>
      <c r="J273" s="12"/>
      <c r="K273" s="12"/>
    </row>
    <row r="274" spans="1:11">
      <c r="A274" s="400"/>
      <c r="B274" s="395" t="s">
        <v>615</v>
      </c>
      <c r="C274" s="389"/>
      <c r="D274" s="389"/>
      <c r="E274" s="361"/>
      <c r="F274" s="361"/>
      <c r="G274" s="334"/>
      <c r="H274" s="397"/>
      <c r="I274" s="16"/>
      <c r="J274" s="12"/>
      <c r="K274" s="12"/>
    </row>
    <row r="275" spans="1:11">
      <c r="A275" s="400"/>
      <c r="B275" s="395"/>
      <c r="C275" s="389">
        <v>15</v>
      </c>
      <c r="D275" s="389">
        <v>1</v>
      </c>
      <c r="E275" s="361">
        <v>1</v>
      </c>
      <c r="F275" s="361"/>
      <c r="G275" s="495"/>
      <c r="H275" s="361">
        <f t="shared" ref="H275" si="11">ROUND(PRODUCT(C275,D275,E275,F275,G275),2)</f>
        <v>15</v>
      </c>
      <c r="I275" s="16" t="s">
        <v>409</v>
      </c>
      <c r="J275" s="12"/>
      <c r="K275" s="12"/>
    </row>
    <row r="276" spans="1:11">
      <c r="A276" s="400"/>
      <c r="B276" s="395"/>
      <c r="C276" s="389"/>
      <c r="D276" s="389"/>
      <c r="E276" s="361"/>
      <c r="F276" s="361"/>
      <c r="G276" s="495"/>
      <c r="H276" s="361"/>
      <c r="I276" s="16"/>
      <c r="J276" s="12"/>
      <c r="K276" s="12"/>
    </row>
    <row r="277" spans="1:11">
      <c r="A277" s="400"/>
      <c r="B277" s="534" t="s">
        <v>21</v>
      </c>
      <c r="C277" s="533"/>
      <c r="D277" s="533"/>
      <c r="E277" s="397"/>
      <c r="F277" s="397"/>
      <c r="G277" s="495"/>
      <c r="H277" s="397">
        <f>SUM(H275:H276)</f>
        <v>15</v>
      </c>
      <c r="I277" s="16"/>
      <c r="J277" s="12"/>
      <c r="K277" s="12"/>
    </row>
    <row r="278" spans="1:11">
      <c r="A278" s="400"/>
      <c r="B278" s="395"/>
      <c r="C278" s="389"/>
      <c r="D278" s="389"/>
      <c r="E278" s="361"/>
      <c r="F278" s="361"/>
      <c r="G278" s="495"/>
      <c r="H278" s="361"/>
      <c r="I278" s="16"/>
      <c r="J278" s="12"/>
      <c r="K278" s="12"/>
    </row>
    <row r="279" spans="1:11">
      <c r="A279" s="424"/>
      <c r="B279" s="499"/>
      <c r="C279" s="412"/>
      <c r="D279" s="412"/>
      <c r="E279" s="500"/>
      <c r="F279" s="500"/>
      <c r="G279" s="420"/>
      <c r="H279" s="419"/>
      <c r="I279" s="417"/>
      <c r="J279" s="423"/>
    </row>
    <row r="280" spans="1:11" ht="15.75" thickBot="1">
      <c r="A280" s="424"/>
      <c r="B280" s="417" t="s">
        <v>471</v>
      </c>
      <c r="C280" s="412"/>
      <c r="D280" s="412"/>
      <c r="E280" s="500"/>
      <c r="F280" s="500"/>
      <c r="G280" s="420"/>
      <c r="H280" s="505">
        <f>H277</f>
        <v>15</v>
      </c>
      <c r="I280" s="422" t="str">
        <f>I275</f>
        <v>each</v>
      </c>
      <c r="J280" s="423"/>
    </row>
    <row r="281" spans="1:11" ht="15.75" thickTop="1">
      <c r="A281" s="424"/>
      <c r="B281" s="499"/>
      <c r="C281" s="412"/>
      <c r="D281" s="412"/>
      <c r="E281" s="500"/>
      <c r="F281" s="500"/>
      <c r="G281" s="420"/>
      <c r="H281" s="419"/>
      <c r="I281" s="417"/>
      <c r="J281" s="423"/>
    </row>
    <row r="282" spans="1:11">
      <c r="A282" s="425"/>
      <c r="B282" s="426"/>
      <c r="C282" s="993" t="s">
        <v>763</v>
      </c>
      <c r="D282" s="994"/>
      <c r="E282" s="994"/>
      <c r="F282" s="994"/>
      <c r="G282" s="994"/>
      <c r="H282" s="995"/>
      <c r="I282" s="423"/>
      <c r="J282" s="423"/>
    </row>
    <row r="283" spans="1:11">
      <c r="A283" s="425"/>
      <c r="B283" s="426"/>
      <c r="C283" s="996"/>
      <c r="D283" s="997"/>
      <c r="E283" s="997"/>
      <c r="F283" s="997"/>
      <c r="G283" s="997"/>
      <c r="H283" s="998"/>
      <c r="I283" s="423"/>
      <c r="J283" s="427"/>
    </row>
    <row r="285" spans="1:11" ht="15.75" thickBot="1">
      <c r="H285" s="989" t="s">
        <v>687</v>
      </c>
      <c r="I285" s="989"/>
    </row>
    <row r="286" spans="1:11" ht="15.75">
      <c r="A286" s="1011" t="s">
        <v>0</v>
      </c>
      <c r="B286" s="1012"/>
      <c r="C286" s="1012"/>
      <c r="D286" s="1012"/>
      <c r="E286" s="1012"/>
      <c r="F286" s="1012"/>
      <c r="G286" s="1012"/>
      <c r="H286" s="1012"/>
      <c r="I286" s="1012"/>
      <c r="J286" s="465"/>
      <c r="K286" s="466"/>
    </row>
    <row r="287" spans="1:11">
      <c r="A287" s="1013" t="s">
        <v>1</v>
      </c>
      <c r="B287" s="1014"/>
      <c r="C287" s="1014"/>
      <c r="D287" s="1014"/>
      <c r="E287" s="1014"/>
      <c r="F287" s="1014"/>
      <c r="G287" s="1014"/>
      <c r="H287" s="1014"/>
      <c r="I287" s="1014"/>
      <c r="J287" s="409"/>
      <c r="K287" s="467"/>
    </row>
    <row r="288" spans="1:11">
      <c r="A288" s="468" t="s">
        <v>2</v>
      </c>
      <c r="B288" s="469"/>
      <c r="C288" s="490"/>
      <c r="D288" s="490"/>
      <c r="E288" s="469"/>
      <c r="F288" s="469"/>
      <c r="G288" s="469"/>
      <c r="H288" s="469"/>
      <c r="I288" s="469"/>
      <c r="J288" s="469"/>
      <c r="K288" s="470"/>
    </row>
    <row r="289" spans="1:11">
      <c r="A289" s="468" t="s">
        <v>3</v>
      </c>
      <c r="B289" s="469"/>
      <c r="C289" s="490"/>
      <c r="D289" s="490"/>
      <c r="E289" s="469"/>
      <c r="F289" s="469" t="s">
        <v>470</v>
      </c>
      <c r="G289" s="469"/>
      <c r="H289" s="469"/>
      <c r="I289" s="469"/>
      <c r="J289" s="469"/>
      <c r="K289" s="470"/>
    </row>
    <row r="290" spans="1:11" ht="15.75" thickBot="1">
      <c r="A290" s="999" t="s">
        <v>754</v>
      </c>
      <c r="B290" s="1000"/>
      <c r="C290" s="1000"/>
      <c r="D290" s="1000"/>
      <c r="E290" s="1000"/>
      <c r="F290" s="1000"/>
      <c r="G290" s="1000"/>
      <c r="H290" s="1000"/>
      <c r="I290" s="1000"/>
      <c r="J290" s="1000"/>
      <c r="K290" s="1001"/>
    </row>
    <row r="291" spans="1:11">
      <c r="A291" s="1002" t="s">
        <v>4</v>
      </c>
      <c r="B291" s="1004" t="s">
        <v>5</v>
      </c>
      <c r="C291" s="1006" t="s">
        <v>5</v>
      </c>
      <c r="D291" s="1007"/>
      <c r="E291" s="1007"/>
      <c r="F291" s="1007"/>
      <c r="G291" s="1008"/>
      <c r="H291" s="1004" t="s">
        <v>24</v>
      </c>
      <c r="I291" s="1009"/>
      <c r="J291" s="1"/>
      <c r="K291" s="1"/>
    </row>
    <row r="292" spans="1:11" ht="15.75" thickBot="1">
      <c r="A292" s="1003"/>
      <c r="B292" s="1005"/>
      <c r="C292" s="391" t="s">
        <v>7</v>
      </c>
      <c r="D292" s="391"/>
      <c r="E292" s="493" t="s">
        <v>8</v>
      </c>
      <c r="F292" s="473" t="s">
        <v>28</v>
      </c>
      <c r="G292" s="473" t="s">
        <v>27</v>
      </c>
      <c r="H292" s="1005"/>
      <c r="I292" s="1010"/>
      <c r="J292" s="1"/>
      <c r="K292" s="1"/>
    </row>
    <row r="293" spans="1:11" ht="27.75" customHeight="1">
      <c r="A293" s="471">
        <v>13</v>
      </c>
      <c r="B293" s="990" t="s">
        <v>667</v>
      </c>
      <c r="C293" s="991"/>
      <c r="D293" s="991"/>
      <c r="E293" s="991"/>
      <c r="F293" s="991"/>
      <c r="G293" s="991"/>
      <c r="H293" s="992"/>
      <c r="I293" s="472"/>
      <c r="J293" s="1"/>
      <c r="K293" s="1"/>
    </row>
    <row r="294" spans="1:11">
      <c r="A294" s="400">
        <v>13.2</v>
      </c>
      <c r="B294" s="1015" t="s">
        <v>48</v>
      </c>
      <c r="C294" s="1016"/>
      <c r="D294" s="1016"/>
      <c r="E294" s="1016"/>
      <c r="F294" s="1016"/>
      <c r="G294" s="1016"/>
      <c r="H294" s="1017"/>
      <c r="I294" s="16"/>
      <c r="J294" s="12"/>
      <c r="K294" s="12"/>
    </row>
    <row r="295" spans="1:11">
      <c r="A295" s="400"/>
      <c r="B295" s="495"/>
      <c r="C295" s="400"/>
      <c r="D295" s="400"/>
      <c r="E295" s="495"/>
      <c r="F295" s="495"/>
      <c r="G295" s="495"/>
      <c r="H295" s="495"/>
      <c r="I295" s="16"/>
      <c r="J295" s="12"/>
      <c r="K295" s="12"/>
    </row>
    <row r="296" spans="1:11">
      <c r="A296" s="17"/>
      <c r="B296" s="572"/>
      <c r="C296" s="522">
        <v>1</v>
      </c>
      <c r="D296" s="522">
        <v>1</v>
      </c>
      <c r="E296" s="392">
        <v>4.6500000000000004</v>
      </c>
      <c r="F296" s="392">
        <v>0.46</v>
      </c>
      <c r="G296" s="396">
        <v>1.64</v>
      </c>
      <c r="H296" s="361">
        <f>ROUND(PRODUCT(C296,D296,E296,F296,G296),2)</f>
        <v>3.51</v>
      </c>
      <c r="I296" s="16" t="s">
        <v>64</v>
      </c>
      <c r="J296" s="12"/>
      <c r="K296" s="12"/>
    </row>
    <row r="297" spans="1:11">
      <c r="A297" s="17"/>
      <c r="B297" s="572"/>
      <c r="C297" s="522">
        <v>1</v>
      </c>
      <c r="D297" s="522">
        <v>1</v>
      </c>
      <c r="E297" s="392">
        <v>4.6500000000000004</v>
      </c>
      <c r="F297" s="596">
        <v>0.34499999999999997</v>
      </c>
      <c r="G297" s="396">
        <v>1.33</v>
      </c>
      <c r="H297" s="361">
        <f t="shared" ref="H297:H302" si="12">ROUND(PRODUCT(C297,D297,E297,F297,G297),2)</f>
        <v>2.13</v>
      </c>
      <c r="I297" s="16"/>
      <c r="J297" s="12"/>
      <c r="K297" s="12"/>
    </row>
    <row r="298" spans="1:11">
      <c r="A298" s="17"/>
      <c r="B298" s="492" t="s">
        <v>713</v>
      </c>
      <c r="C298" s="521">
        <v>1</v>
      </c>
      <c r="D298" s="521">
        <v>1</v>
      </c>
      <c r="E298" s="488">
        <v>0.85</v>
      </c>
      <c r="F298" s="596">
        <v>0.34499999999999997</v>
      </c>
      <c r="G298" s="396">
        <v>1.03</v>
      </c>
      <c r="H298" s="361">
        <f t="shared" si="12"/>
        <v>0.3</v>
      </c>
      <c r="I298" s="16"/>
      <c r="J298" s="12"/>
      <c r="K298" s="12"/>
    </row>
    <row r="299" spans="1:11">
      <c r="A299" s="17"/>
      <c r="B299" s="492"/>
      <c r="C299" s="521">
        <v>1</v>
      </c>
      <c r="D299" s="521">
        <v>1</v>
      </c>
      <c r="E299" s="488">
        <v>0.5</v>
      </c>
      <c r="F299" s="596">
        <v>0.34499999999999997</v>
      </c>
      <c r="G299" s="396">
        <v>0.32</v>
      </c>
      <c r="H299" s="361">
        <f t="shared" si="12"/>
        <v>0.06</v>
      </c>
      <c r="I299" s="16"/>
      <c r="J299" s="12"/>
      <c r="K299" s="12"/>
    </row>
    <row r="300" spans="1:11">
      <c r="A300" s="17"/>
      <c r="B300" s="492" t="s">
        <v>714</v>
      </c>
      <c r="C300" s="521">
        <v>1</v>
      </c>
      <c r="D300" s="521">
        <v>1</v>
      </c>
      <c r="E300" s="488">
        <v>1.26</v>
      </c>
      <c r="F300" s="488">
        <v>0.23</v>
      </c>
      <c r="G300" s="396">
        <v>0.71</v>
      </c>
      <c r="H300" s="361">
        <f t="shared" si="12"/>
        <v>0.21</v>
      </c>
      <c r="I300" s="16"/>
      <c r="J300" s="12"/>
      <c r="K300" s="12"/>
    </row>
    <row r="301" spans="1:11">
      <c r="A301" s="17"/>
      <c r="B301" s="492"/>
      <c r="C301" s="521">
        <v>1</v>
      </c>
      <c r="D301" s="521">
        <v>1</v>
      </c>
      <c r="E301" s="488">
        <v>1</v>
      </c>
      <c r="F301" s="596">
        <v>0.34499999999999997</v>
      </c>
      <c r="G301" s="396">
        <v>0.83</v>
      </c>
      <c r="H301" s="361">
        <f t="shared" si="12"/>
        <v>0.28999999999999998</v>
      </c>
      <c r="I301" s="16"/>
      <c r="J301" s="12"/>
      <c r="K301" s="12"/>
    </row>
    <row r="302" spans="1:11">
      <c r="A302" s="17"/>
      <c r="B302" s="492" t="s">
        <v>715</v>
      </c>
      <c r="C302" s="521">
        <v>1</v>
      </c>
      <c r="D302" s="521">
        <v>1</v>
      </c>
      <c r="E302" s="488">
        <v>0.85</v>
      </c>
      <c r="F302" s="596">
        <v>0.34499999999999997</v>
      </c>
      <c r="G302" s="396">
        <v>0.62</v>
      </c>
      <c r="H302" s="361">
        <f t="shared" si="12"/>
        <v>0.18</v>
      </c>
      <c r="I302" s="16"/>
      <c r="J302" s="12"/>
      <c r="K302" s="12"/>
    </row>
    <row r="303" spans="1:11" ht="19.5">
      <c r="A303" s="410"/>
      <c r="B303" s="411"/>
      <c r="C303" s="412"/>
      <c r="D303" s="412"/>
      <c r="E303" s="413"/>
      <c r="F303" s="414"/>
      <c r="G303" s="414"/>
      <c r="H303" s="414"/>
      <c r="I303" s="415"/>
      <c r="J303" s="1"/>
      <c r="K303" s="1"/>
    </row>
    <row r="304" spans="1:11" ht="15.75" thickBot="1">
      <c r="A304" s="416"/>
      <c r="B304" s="417" t="s">
        <v>471</v>
      </c>
      <c r="C304" s="418"/>
      <c r="D304" s="418"/>
      <c r="E304" s="419"/>
      <c r="F304" s="419"/>
      <c r="G304" s="420"/>
      <c r="H304" s="421">
        <f>SUM(H296:H302)</f>
        <v>6.6799999999999988</v>
      </c>
      <c r="I304" s="422" t="str">
        <f>I296</f>
        <v>cum</v>
      </c>
      <c r="J304" s="423"/>
    </row>
    <row r="305" spans="1:17" ht="15.75" thickTop="1">
      <c r="A305" s="424"/>
      <c r="B305" s="417"/>
      <c r="C305" s="418"/>
      <c r="D305" s="418"/>
      <c r="E305" s="419"/>
      <c r="F305" s="419"/>
      <c r="G305" s="420"/>
      <c r="H305" s="419"/>
      <c r="I305" s="417"/>
      <c r="J305" s="423"/>
    </row>
    <row r="306" spans="1:17">
      <c r="A306" s="425"/>
      <c r="B306" s="426"/>
      <c r="C306" s="993" t="s">
        <v>764</v>
      </c>
      <c r="D306" s="994"/>
      <c r="E306" s="994"/>
      <c r="F306" s="994"/>
      <c r="G306" s="994"/>
      <c r="H306" s="995"/>
      <c r="I306" s="423"/>
      <c r="J306" s="423"/>
    </row>
    <row r="307" spans="1:17">
      <c r="A307" s="425"/>
      <c r="B307" s="426"/>
      <c r="C307" s="996"/>
      <c r="D307" s="997"/>
      <c r="E307" s="997"/>
      <c r="F307" s="997"/>
      <c r="G307" s="997"/>
      <c r="H307" s="998"/>
      <c r="I307" s="423"/>
      <c r="J307" s="427"/>
    </row>
    <row r="308" spans="1:17">
      <c r="A308" s="425"/>
      <c r="B308" s="426"/>
      <c r="C308" s="515"/>
      <c r="D308" s="515"/>
      <c r="E308" s="515"/>
      <c r="F308" s="515"/>
      <c r="G308" s="515"/>
      <c r="H308" s="515"/>
      <c r="I308" s="423"/>
      <c r="J308" s="427"/>
    </row>
    <row r="309" spans="1:17" ht="15.75" thickBot="1">
      <c r="H309" s="989" t="s">
        <v>688</v>
      </c>
      <c r="I309" s="989"/>
    </row>
    <row r="310" spans="1:17" ht="19.5">
      <c r="A310" s="1011" t="s">
        <v>0</v>
      </c>
      <c r="B310" s="1012"/>
      <c r="C310" s="1012"/>
      <c r="D310" s="1012"/>
      <c r="E310" s="1012"/>
      <c r="F310" s="1012"/>
      <c r="G310" s="1012"/>
      <c r="H310" s="1012"/>
      <c r="I310" s="1012"/>
      <c r="J310" s="465"/>
      <c r="K310" s="466"/>
      <c r="L310" s="408"/>
      <c r="M310" s="408"/>
      <c r="N310" s="408"/>
      <c r="O310" s="408"/>
      <c r="P310" s="408"/>
      <c r="Q310" s="358"/>
    </row>
    <row r="311" spans="1:17" s="1" customFormat="1" ht="32.25" customHeight="1">
      <c r="A311" s="1013" t="s">
        <v>1</v>
      </c>
      <c r="B311" s="1014"/>
      <c r="C311" s="1014"/>
      <c r="D311" s="1014"/>
      <c r="E311" s="1014"/>
      <c r="F311" s="1014"/>
      <c r="G311" s="1014"/>
      <c r="H311" s="1014"/>
      <c r="I311" s="1014"/>
      <c r="J311" s="409"/>
      <c r="K311" s="467"/>
      <c r="L311" s="409"/>
      <c r="M311" s="409"/>
      <c r="N311" s="409"/>
      <c r="O311" s="409"/>
      <c r="P311" s="409"/>
      <c r="Q311" s="409"/>
    </row>
    <row r="312" spans="1:17" s="1" customFormat="1" ht="16.5" customHeight="1">
      <c r="A312" s="468" t="s">
        <v>2</v>
      </c>
      <c r="B312" s="469"/>
      <c r="C312" s="490"/>
      <c r="D312" s="490"/>
      <c r="E312" s="469"/>
      <c r="F312" s="469"/>
      <c r="G312" s="469"/>
      <c r="H312" s="469"/>
      <c r="I312" s="469"/>
      <c r="J312" s="469"/>
      <c r="K312" s="470"/>
      <c r="L312" s="13"/>
      <c r="M312" s="13"/>
      <c r="N312" s="13"/>
      <c r="O312" s="13"/>
      <c r="P312" s="13"/>
      <c r="Q312" s="13"/>
    </row>
    <row r="313" spans="1:17" s="1" customFormat="1" ht="19.5" customHeight="1">
      <c r="A313" s="468" t="s">
        <v>3</v>
      </c>
      <c r="B313" s="469"/>
      <c r="C313" s="490"/>
      <c r="D313" s="490"/>
      <c r="E313" s="469"/>
      <c r="F313" s="469" t="s">
        <v>470</v>
      </c>
      <c r="G313" s="469"/>
      <c r="H313" s="469"/>
      <c r="I313" s="469"/>
      <c r="J313" s="469"/>
      <c r="K313" s="470"/>
      <c r="L313" s="13"/>
      <c r="N313" s="13"/>
      <c r="O313" s="13"/>
      <c r="P313" s="13"/>
      <c r="Q313" s="13"/>
    </row>
    <row r="314" spans="1:17" s="1" customFormat="1" ht="18" customHeight="1" thickBot="1">
      <c r="A314" s="999" t="s">
        <v>754</v>
      </c>
      <c r="B314" s="1000"/>
      <c r="C314" s="1000"/>
      <c r="D314" s="1000"/>
      <c r="E314" s="1000"/>
      <c r="F314" s="1000"/>
      <c r="G314" s="1000"/>
      <c r="H314" s="1000"/>
      <c r="I314" s="1000"/>
      <c r="J314" s="1000"/>
      <c r="K314" s="1001"/>
      <c r="L314" s="14"/>
      <c r="M314" s="14"/>
      <c r="N314" s="14"/>
      <c r="O314" s="14"/>
      <c r="P314" s="14"/>
      <c r="Q314" s="15"/>
    </row>
    <row r="315" spans="1:17" s="1" customFormat="1" ht="18" customHeight="1">
      <c r="A315" s="1002" t="s">
        <v>4</v>
      </c>
      <c r="B315" s="1004" t="s">
        <v>5</v>
      </c>
      <c r="C315" s="1006" t="s">
        <v>5</v>
      </c>
      <c r="D315" s="1007"/>
      <c r="E315" s="1007"/>
      <c r="F315" s="1007"/>
      <c r="G315" s="1008"/>
      <c r="H315" s="1004" t="s">
        <v>24</v>
      </c>
      <c r="I315" s="1009"/>
    </row>
    <row r="316" spans="1:17" s="1" customFormat="1" ht="21" customHeight="1" thickBot="1">
      <c r="A316" s="1003"/>
      <c r="B316" s="1005"/>
      <c r="C316" s="391" t="s">
        <v>7</v>
      </c>
      <c r="D316" s="391"/>
      <c r="E316" s="493" t="s">
        <v>8</v>
      </c>
      <c r="F316" s="473" t="s">
        <v>28</v>
      </c>
      <c r="G316" s="473" t="s">
        <v>27</v>
      </c>
      <c r="H316" s="1005"/>
      <c r="I316" s="1010"/>
    </row>
    <row r="317" spans="1:17" s="1" customFormat="1" ht="33" customHeight="1">
      <c r="A317" s="471">
        <v>14</v>
      </c>
      <c r="B317" s="990" t="s">
        <v>47</v>
      </c>
      <c r="C317" s="991"/>
      <c r="D317" s="991"/>
      <c r="E317" s="991"/>
      <c r="F317" s="991"/>
      <c r="G317" s="991"/>
      <c r="H317" s="992"/>
      <c r="I317" s="472"/>
    </row>
    <row r="318" spans="1:17" s="12" customFormat="1" ht="16.5" customHeight="1">
      <c r="A318" s="400">
        <v>14.1</v>
      </c>
      <c r="B318" s="1015" t="s">
        <v>481</v>
      </c>
      <c r="C318" s="1016"/>
      <c r="D318" s="1016"/>
      <c r="E318" s="1016"/>
      <c r="F318" s="1016"/>
      <c r="G318" s="1016"/>
      <c r="H318" s="1017"/>
      <c r="I318" s="16"/>
    </row>
    <row r="319" spans="1:17" s="12" customFormat="1" ht="16.5" customHeight="1">
      <c r="A319" s="400"/>
      <c r="B319" s="495"/>
      <c r="C319" s="400"/>
      <c r="D319" s="400"/>
      <c r="E319" s="495"/>
      <c r="F319" s="495"/>
      <c r="G319" s="495"/>
      <c r="H319" s="495"/>
      <c r="I319" s="16"/>
    </row>
    <row r="320" spans="1:17" s="12" customFormat="1" ht="25.5" customHeight="1">
      <c r="A320" s="17"/>
      <c r="B320" s="572" t="s">
        <v>741</v>
      </c>
      <c r="C320" s="522">
        <v>4</v>
      </c>
      <c r="D320" s="522">
        <v>1</v>
      </c>
      <c r="E320" s="392">
        <v>3.35</v>
      </c>
      <c r="F320" s="392">
        <v>0.23</v>
      </c>
      <c r="G320" s="392">
        <v>1.9</v>
      </c>
      <c r="H320" s="361">
        <f>ROUND(PRODUCT(C320,D320,E320,F320,G320),2)</f>
        <v>5.86</v>
      </c>
      <c r="I320" s="16" t="s">
        <v>64</v>
      </c>
    </row>
    <row r="321" spans="1:9" s="12" customFormat="1" ht="16.5" customHeight="1">
      <c r="A321" s="17"/>
      <c r="B321" s="489" t="s">
        <v>649</v>
      </c>
      <c r="C321" s="405">
        <v>2</v>
      </c>
      <c r="D321" s="405">
        <v>1</v>
      </c>
      <c r="E321" s="396">
        <v>3</v>
      </c>
      <c r="F321" s="396">
        <v>0.23</v>
      </c>
      <c r="G321" s="396">
        <v>1.65</v>
      </c>
      <c r="H321" s="361">
        <f t="shared" ref="H321:H369" si="13">ROUND(PRODUCT(C321,D321,E321,F321,G321),2)</f>
        <v>2.2799999999999998</v>
      </c>
      <c r="I321" s="16"/>
    </row>
    <row r="322" spans="1:9" s="12" customFormat="1" ht="16.5" customHeight="1">
      <c r="A322" s="17"/>
      <c r="B322" s="489" t="s">
        <v>649</v>
      </c>
      <c r="C322" s="405">
        <v>2</v>
      </c>
      <c r="D322" s="405">
        <v>1</v>
      </c>
      <c r="E322" s="396">
        <v>3.08</v>
      </c>
      <c r="F322" s="396">
        <v>0.23</v>
      </c>
      <c r="G322" s="396">
        <v>1.65</v>
      </c>
      <c r="H322" s="361">
        <f t="shared" si="13"/>
        <v>2.34</v>
      </c>
      <c r="I322" s="16"/>
    </row>
    <row r="323" spans="1:9" s="12" customFormat="1" ht="16.5" customHeight="1">
      <c r="A323" s="17"/>
      <c r="B323" s="489" t="s">
        <v>650</v>
      </c>
      <c r="C323" s="405">
        <v>4</v>
      </c>
      <c r="D323" s="405">
        <v>1</v>
      </c>
      <c r="E323" s="396">
        <v>5.03</v>
      </c>
      <c r="F323" s="396">
        <v>0.23</v>
      </c>
      <c r="G323" s="396">
        <v>1.65</v>
      </c>
      <c r="H323" s="361">
        <f t="shared" si="13"/>
        <v>7.64</v>
      </c>
      <c r="I323" s="16"/>
    </row>
    <row r="324" spans="1:9" s="12" customFormat="1" ht="16.5" customHeight="1">
      <c r="A324" s="17"/>
      <c r="B324" s="489" t="s">
        <v>651</v>
      </c>
      <c r="C324" s="405">
        <v>2</v>
      </c>
      <c r="D324" s="405">
        <v>1</v>
      </c>
      <c r="E324" s="396">
        <v>1.46</v>
      </c>
      <c r="F324" s="396">
        <v>0.23</v>
      </c>
      <c r="G324" s="396">
        <v>1.65</v>
      </c>
      <c r="H324" s="361">
        <f t="shared" si="13"/>
        <v>1.1100000000000001</v>
      </c>
      <c r="I324" s="16"/>
    </row>
    <row r="325" spans="1:9" s="12" customFormat="1" ht="16.5" customHeight="1">
      <c r="A325" s="17"/>
      <c r="B325" s="489" t="s">
        <v>652</v>
      </c>
      <c r="C325" s="405">
        <v>2</v>
      </c>
      <c r="D325" s="405">
        <v>1</v>
      </c>
      <c r="E325" s="396">
        <v>1.55</v>
      </c>
      <c r="F325" s="396">
        <v>0.23</v>
      </c>
      <c r="G325" s="396">
        <v>1.65</v>
      </c>
      <c r="H325" s="361">
        <f t="shared" si="13"/>
        <v>1.18</v>
      </c>
      <c r="I325" s="16"/>
    </row>
    <row r="326" spans="1:9" s="12" customFormat="1" ht="16.5" customHeight="1">
      <c r="A326" s="17"/>
      <c r="B326" s="489" t="s">
        <v>653</v>
      </c>
      <c r="C326" s="405">
        <v>1</v>
      </c>
      <c r="D326" s="405">
        <v>1</v>
      </c>
      <c r="E326" s="396">
        <v>2.48</v>
      </c>
      <c r="F326" s="396">
        <v>0.23</v>
      </c>
      <c r="G326" s="396">
        <v>1.65</v>
      </c>
      <c r="H326" s="361">
        <f t="shared" si="13"/>
        <v>0.94</v>
      </c>
      <c r="I326" s="16"/>
    </row>
    <row r="327" spans="1:9" s="12" customFormat="1" ht="16.5" customHeight="1">
      <c r="A327" s="17"/>
      <c r="B327" s="489" t="s">
        <v>654</v>
      </c>
      <c r="C327" s="405">
        <v>2</v>
      </c>
      <c r="D327" s="405">
        <v>1</v>
      </c>
      <c r="E327" s="396">
        <v>1.32</v>
      </c>
      <c r="F327" s="396">
        <v>0.23</v>
      </c>
      <c r="G327" s="396">
        <v>1.65</v>
      </c>
      <c r="H327" s="361">
        <f t="shared" si="13"/>
        <v>1</v>
      </c>
      <c r="I327" s="16"/>
    </row>
    <row r="328" spans="1:9" s="12" customFormat="1" ht="16.5" customHeight="1">
      <c r="A328" s="17"/>
      <c r="B328" s="489" t="s">
        <v>655</v>
      </c>
      <c r="C328" s="405">
        <v>2</v>
      </c>
      <c r="D328" s="405">
        <v>1</v>
      </c>
      <c r="E328" s="396">
        <v>0.65</v>
      </c>
      <c r="F328" s="396">
        <v>0.23</v>
      </c>
      <c r="G328" s="396">
        <v>1.97</v>
      </c>
      <c r="H328" s="361">
        <f t="shared" si="13"/>
        <v>0.59</v>
      </c>
      <c r="I328" s="16"/>
    </row>
    <row r="329" spans="1:9" s="12" customFormat="1" ht="16.5" customHeight="1">
      <c r="A329" s="17"/>
      <c r="B329" s="489" t="s">
        <v>656</v>
      </c>
      <c r="C329" s="405">
        <v>2</v>
      </c>
      <c r="D329" s="405">
        <v>1</v>
      </c>
      <c r="E329" s="396">
        <v>3.72</v>
      </c>
      <c r="F329" s="396">
        <v>0.23</v>
      </c>
      <c r="G329" s="396">
        <v>1.65</v>
      </c>
      <c r="H329" s="361">
        <f t="shared" si="13"/>
        <v>2.82</v>
      </c>
      <c r="I329" s="16"/>
    </row>
    <row r="330" spans="1:9" s="12" customFormat="1" ht="16.5" customHeight="1">
      <c r="A330" s="17"/>
      <c r="B330" s="489" t="s">
        <v>657</v>
      </c>
      <c r="C330" s="405">
        <v>2</v>
      </c>
      <c r="D330" s="405">
        <v>1</v>
      </c>
      <c r="E330" s="396">
        <v>3.45</v>
      </c>
      <c r="F330" s="396">
        <v>0.23</v>
      </c>
      <c r="G330" s="396">
        <v>1.65</v>
      </c>
      <c r="H330" s="361">
        <f t="shared" si="13"/>
        <v>2.62</v>
      </c>
      <c r="I330" s="16"/>
    </row>
    <row r="331" spans="1:9" s="12" customFormat="1" ht="16.5" customHeight="1">
      <c r="A331" s="17"/>
      <c r="B331" s="489" t="s">
        <v>658</v>
      </c>
      <c r="C331" s="405">
        <v>4</v>
      </c>
      <c r="D331" s="405">
        <v>1</v>
      </c>
      <c r="E331" s="396">
        <v>3.49</v>
      </c>
      <c r="F331" s="396">
        <v>0.23</v>
      </c>
      <c r="G331" s="396">
        <v>1.65</v>
      </c>
      <c r="H331" s="361">
        <f t="shared" si="13"/>
        <v>5.3</v>
      </c>
      <c r="I331" s="16"/>
    </row>
    <row r="332" spans="1:9" s="12" customFormat="1" ht="16.5" customHeight="1">
      <c r="A332" s="17"/>
      <c r="B332" s="489" t="s">
        <v>659</v>
      </c>
      <c r="C332" s="405">
        <v>2</v>
      </c>
      <c r="D332" s="405">
        <v>1</v>
      </c>
      <c r="E332" s="396">
        <v>3.49</v>
      </c>
      <c r="F332" s="396">
        <v>0.23</v>
      </c>
      <c r="G332" s="396">
        <v>1.65</v>
      </c>
      <c r="H332" s="361">
        <f t="shared" si="13"/>
        <v>2.65</v>
      </c>
      <c r="I332" s="16"/>
    </row>
    <row r="333" spans="1:9" s="12" customFormat="1" ht="16.5" customHeight="1">
      <c r="A333" s="17"/>
      <c r="B333" s="489" t="s">
        <v>660</v>
      </c>
      <c r="C333" s="405">
        <v>2</v>
      </c>
      <c r="D333" s="405">
        <v>1</v>
      </c>
      <c r="E333" s="396">
        <v>2.21</v>
      </c>
      <c r="F333" s="396">
        <v>0.23</v>
      </c>
      <c r="G333" s="396">
        <v>1.65</v>
      </c>
      <c r="H333" s="361">
        <f t="shared" si="13"/>
        <v>1.68</v>
      </c>
      <c r="I333" s="16"/>
    </row>
    <row r="334" spans="1:9" s="12" customFormat="1" ht="16.5" customHeight="1">
      <c r="A334" s="17"/>
      <c r="B334" s="489" t="s">
        <v>660</v>
      </c>
      <c r="C334" s="405">
        <v>2</v>
      </c>
      <c r="D334" s="405">
        <v>1</v>
      </c>
      <c r="E334" s="396">
        <v>0.99</v>
      </c>
      <c r="F334" s="396">
        <v>0.23</v>
      </c>
      <c r="G334" s="396">
        <v>1.65</v>
      </c>
      <c r="H334" s="361">
        <f t="shared" si="13"/>
        <v>0.75</v>
      </c>
      <c r="I334" s="16"/>
    </row>
    <row r="335" spans="1:9" s="12" customFormat="1" ht="16.5" customHeight="1">
      <c r="A335" s="17"/>
      <c r="B335" s="489" t="s">
        <v>661</v>
      </c>
      <c r="C335" s="405">
        <v>2</v>
      </c>
      <c r="D335" s="405">
        <v>1</v>
      </c>
      <c r="E335" s="396">
        <v>1.7</v>
      </c>
      <c r="F335" s="396">
        <v>0.23</v>
      </c>
      <c r="G335" s="396">
        <v>1.65</v>
      </c>
      <c r="H335" s="361">
        <f t="shared" si="13"/>
        <v>1.29</v>
      </c>
      <c r="I335" s="16"/>
    </row>
    <row r="336" spans="1:9" s="12" customFormat="1" ht="16.5" customHeight="1">
      <c r="A336" s="17"/>
      <c r="B336" s="360" t="s">
        <v>662</v>
      </c>
      <c r="C336" s="405">
        <v>4</v>
      </c>
      <c r="D336" s="405">
        <v>1</v>
      </c>
      <c r="E336" s="396">
        <v>2.83</v>
      </c>
      <c r="F336" s="396">
        <v>0.23</v>
      </c>
      <c r="G336" s="396">
        <v>1.65</v>
      </c>
      <c r="H336" s="361">
        <f t="shared" si="13"/>
        <v>4.3</v>
      </c>
      <c r="I336" s="16"/>
    </row>
    <row r="337" spans="1:11" s="12" customFormat="1" ht="16.5" customHeight="1">
      <c r="A337" s="17"/>
      <c r="B337" s="489" t="s">
        <v>663</v>
      </c>
      <c r="C337" s="405">
        <v>4</v>
      </c>
      <c r="D337" s="405">
        <v>1</v>
      </c>
      <c r="E337" s="396">
        <v>2.83</v>
      </c>
      <c r="F337" s="396">
        <v>0.23</v>
      </c>
      <c r="G337" s="396">
        <v>1.65</v>
      </c>
      <c r="H337" s="361">
        <f t="shared" si="13"/>
        <v>4.3</v>
      </c>
      <c r="I337" s="16"/>
    </row>
    <row r="338" spans="1:11" s="12" customFormat="1" ht="16.5" customHeight="1">
      <c r="A338" s="17"/>
      <c r="B338" s="489" t="s">
        <v>664</v>
      </c>
      <c r="C338" s="405">
        <v>-2</v>
      </c>
      <c r="D338" s="405">
        <v>2</v>
      </c>
      <c r="E338" s="398">
        <v>0.9</v>
      </c>
      <c r="F338" s="396">
        <v>0.23</v>
      </c>
      <c r="G338" s="396">
        <v>1.4</v>
      </c>
      <c r="H338" s="361">
        <f t="shared" si="13"/>
        <v>-1.1599999999999999</v>
      </c>
      <c r="I338" s="16"/>
    </row>
    <row r="339" spans="1:11" s="12" customFormat="1" ht="16.5" customHeight="1">
      <c r="A339" s="17"/>
      <c r="B339" s="489" t="s">
        <v>665</v>
      </c>
      <c r="C339" s="405">
        <v>-2</v>
      </c>
      <c r="D339" s="405">
        <v>2</v>
      </c>
      <c r="E339" s="398">
        <v>1.05</v>
      </c>
      <c r="F339" s="396">
        <v>0.23</v>
      </c>
      <c r="G339" s="396">
        <v>1.4</v>
      </c>
      <c r="H339" s="361">
        <f t="shared" si="13"/>
        <v>-1.35</v>
      </c>
      <c r="I339" s="16"/>
    </row>
    <row r="340" spans="1:11" s="12" customFormat="1" ht="16.5" customHeight="1">
      <c r="A340" s="17"/>
      <c r="B340" s="489" t="s">
        <v>666</v>
      </c>
      <c r="C340" s="405">
        <v>-2</v>
      </c>
      <c r="D340" s="405">
        <v>2</v>
      </c>
      <c r="E340" s="398">
        <v>1</v>
      </c>
      <c r="F340" s="396">
        <v>0.23</v>
      </c>
      <c r="G340" s="396">
        <v>1.4</v>
      </c>
      <c r="H340" s="361">
        <f t="shared" si="13"/>
        <v>-1.29</v>
      </c>
      <c r="I340" s="16"/>
    </row>
    <row r="341" spans="1:11" s="12" customFormat="1" ht="16.5" customHeight="1">
      <c r="A341" s="17"/>
      <c r="B341" s="489" t="s">
        <v>54</v>
      </c>
      <c r="C341" s="390">
        <v>-4</v>
      </c>
      <c r="D341" s="390">
        <v>1</v>
      </c>
      <c r="E341" s="399">
        <v>1.85</v>
      </c>
      <c r="F341" s="399">
        <v>0.23</v>
      </c>
      <c r="G341" s="399">
        <v>1.4</v>
      </c>
      <c r="H341" s="361">
        <f t="shared" si="13"/>
        <v>-2.38</v>
      </c>
      <c r="I341" s="16"/>
    </row>
    <row r="342" spans="1:11" s="12" customFormat="1" ht="16.5" customHeight="1">
      <c r="A342" s="17"/>
      <c r="B342" s="489" t="s">
        <v>29</v>
      </c>
      <c r="C342" s="390">
        <v>-5</v>
      </c>
      <c r="D342" s="390">
        <v>1</v>
      </c>
      <c r="E342" s="399">
        <v>1.55</v>
      </c>
      <c r="F342" s="399">
        <v>0.23</v>
      </c>
      <c r="G342" s="399">
        <v>1.4</v>
      </c>
      <c r="H342" s="361">
        <f t="shared" si="13"/>
        <v>-2.5</v>
      </c>
      <c r="I342" s="16"/>
    </row>
    <row r="343" spans="1:11" s="12" customFormat="1" ht="16.5" customHeight="1">
      <c r="A343" s="17"/>
      <c r="B343" s="489" t="s">
        <v>60</v>
      </c>
      <c r="C343" s="390">
        <v>-4</v>
      </c>
      <c r="D343" s="390">
        <v>1</v>
      </c>
      <c r="E343" s="399">
        <v>1.25</v>
      </c>
      <c r="F343" s="399">
        <v>0.23</v>
      </c>
      <c r="G343" s="399">
        <v>1.4</v>
      </c>
      <c r="H343" s="361">
        <f t="shared" si="13"/>
        <v>-1.61</v>
      </c>
      <c r="I343" s="16"/>
    </row>
    <row r="344" spans="1:11" s="12" customFormat="1" ht="16.5" customHeight="1">
      <c r="A344" s="17"/>
      <c r="B344" s="489" t="s">
        <v>60</v>
      </c>
      <c r="C344" s="390">
        <v>-2</v>
      </c>
      <c r="D344" s="390">
        <v>1</v>
      </c>
      <c r="E344" s="399">
        <v>1.25</v>
      </c>
      <c r="F344" s="399">
        <v>0.23</v>
      </c>
      <c r="G344" s="399">
        <v>1.4</v>
      </c>
      <c r="H344" s="361">
        <f t="shared" si="13"/>
        <v>-0.81</v>
      </c>
      <c r="I344" s="16"/>
    </row>
    <row r="345" spans="1:11" s="12" customFormat="1" ht="16.5" customHeight="1">
      <c r="A345" s="17"/>
      <c r="B345" s="489" t="s">
        <v>53</v>
      </c>
      <c r="C345" s="390">
        <v>-4</v>
      </c>
      <c r="D345" s="390">
        <v>1</v>
      </c>
      <c r="E345" s="399">
        <v>1.1000000000000001</v>
      </c>
      <c r="F345" s="399">
        <v>0.23</v>
      </c>
      <c r="G345" s="399">
        <v>1.1000000000000001</v>
      </c>
      <c r="H345" s="361">
        <f t="shared" si="13"/>
        <v>-1.1100000000000001</v>
      </c>
      <c r="I345" s="16"/>
    </row>
    <row r="346" spans="1:11" s="12" customFormat="1" ht="16.5" customHeight="1">
      <c r="A346" s="17"/>
      <c r="B346" s="489" t="s">
        <v>746</v>
      </c>
      <c r="C346" s="390">
        <v>-2</v>
      </c>
      <c r="D346" s="390">
        <v>2</v>
      </c>
      <c r="E346" s="399">
        <v>1</v>
      </c>
      <c r="F346" s="399">
        <v>0.23</v>
      </c>
      <c r="G346" s="399">
        <v>1.4</v>
      </c>
      <c r="H346" s="361">
        <f t="shared" si="13"/>
        <v>-1.29</v>
      </c>
      <c r="I346" s="16"/>
    </row>
    <row r="347" spans="1:11" s="12" customFormat="1" ht="16.5" customHeight="1">
      <c r="A347" s="17"/>
      <c r="B347" s="489" t="s">
        <v>52</v>
      </c>
      <c r="C347" s="390">
        <v>-4</v>
      </c>
      <c r="D347" s="390">
        <v>1</v>
      </c>
      <c r="E347" s="399">
        <v>0.67</v>
      </c>
      <c r="F347" s="399">
        <v>0.23</v>
      </c>
      <c r="G347" s="399">
        <v>1.1000000000000001</v>
      </c>
      <c r="H347" s="361">
        <f t="shared" si="13"/>
        <v>-0.68</v>
      </c>
      <c r="I347" s="16"/>
    </row>
    <row r="348" spans="1:11" s="12" customFormat="1" ht="28.5" customHeight="1">
      <c r="A348" s="17"/>
      <c r="B348" s="489" t="s">
        <v>483</v>
      </c>
      <c r="C348" s="390">
        <v>2</v>
      </c>
      <c r="D348" s="390">
        <v>1</v>
      </c>
      <c r="E348" s="399">
        <v>17.690000000000001</v>
      </c>
      <c r="F348" s="399">
        <v>0.23</v>
      </c>
      <c r="G348" s="399">
        <v>0.75</v>
      </c>
      <c r="H348" s="361">
        <f t="shared" si="13"/>
        <v>6.1</v>
      </c>
      <c r="I348" s="16"/>
    </row>
    <row r="349" spans="1:11" s="12" customFormat="1" ht="17.25" customHeight="1">
      <c r="A349" s="17"/>
      <c r="B349" s="489"/>
      <c r="C349" s="390"/>
      <c r="D349" s="390"/>
      <c r="E349" s="399"/>
      <c r="F349" s="399"/>
      <c r="G349" s="513" t="s">
        <v>81</v>
      </c>
      <c r="H349" s="397">
        <f>SUM(H319:H348)</f>
        <v>40.569999999999993</v>
      </c>
      <c r="I349" s="16" t="str">
        <f>I320</f>
        <v>cum</v>
      </c>
    </row>
    <row r="350" spans="1:11" s="12" customFormat="1" ht="17.25" customHeight="1">
      <c r="A350" s="17"/>
      <c r="B350" s="489"/>
      <c r="C350" s="390"/>
      <c r="D350" s="390"/>
      <c r="E350" s="399"/>
      <c r="F350" s="399"/>
      <c r="G350" s="399"/>
      <c r="H350" s="361"/>
      <c r="I350" s="16"/>
    </row>
    <row r="351" spans="1:11" s="12" customFormat="1" ht="17.25" customHeight="1" thickBot="1">
      <c r="A351" s="17"/>
      <c r="B351" s="489"/>
      <c r="C351" s="390"/>
      <c r="D351" s="390"/>
      <c r="E351" s="399"/>
      <c r="F351" s="399"/>
      <c r="G351" s="399"/>
      <c r="H351" s="989" t="s">
        <v>689</v>
      </c>
      <c r="I351" s="989"/>
    </row>
    <row r="352" spans="1:11" s="12" customFormat="1" ht="17.25" customHeight="1">
      <c r="A352" s="1011" t="s">
        <v>0</v>
      </c>
      <c r="B352" s="1012"/>
      <c r="C352" s="1012"/>
      <c r="D352" s="1012"/>
      <c r="E352" s="1012"/>
      <c r="F352" s="1012"/>
      <c r="G352" s="1012"/>
      <c r="H352" s="1012"/>
      <c r="I352" s="1012"/>
      <c r="J352" s="465"/>
      <c r="K352" s="466"/>
    </row>
    <row r="353" spans="1:11" s="12" customFormat="1" ht="36" customHeight="1">
      <c r="A353" s="1013" t="s">
        <v>1</v>
      </c>
      <c r="B353" s="1014"/>
      <c r="C353" s="1014"/>
      <c r="D353" s="1014"/>
      <c r="E353" s="1014"/>
      <c r="F353" s="1014"/>
      <c r="G353" s="1014"/>
      <c r="H353" s="1014"/>
      <c r="I353" s="1014"/>
      <c r="J353" s="409"/>
      <c r="K353" s="467"/>
    </row>
    <row r="354" spans="1:11" s="12" customFormat="1" ht="17.25" customHeight="1">
      <c r="A354" s="468" t="s">
        <v>2</v>
      </c>
      <c r="B354" s="469"/>
      <c r="C354" s="490"/>
      <c r="D354" s="490"/>
      <c r="E354" s="469"/>
      <c r="F354" s="469"/>
      <c r="G354" s="469"/>
      <c r="H354" s="469"/>
      <c r="I354" s="469"/>
      <c r="J354" s="469"/>
      <c r="K354" s="470"/>
    </row>
    <row r="355" spans="1:11" s="12" customFormat="1" ht="17.25" customHeight="1">
      <c r="A355" s="468" t="s">
        <v>3</v>
      </c>
      <c r="B355" s="469"/>
      <c r="C355" s="490"/>
      <c r="D355" s="490"/>
      <c r="E355" s="469"/>
      <c r="F355" s="469" t="s">
        <v>470</v>
      </c>
      <c r="G355" s="469"/>
      <c r="H355" s="469"/>
      <c r="I355" s="469"/>
      <c r="J355" s="469"/>
      <c r="K355" s="470"/>
    </row>
    <row r="356" spans="1:11" s="12" customFormat="1" ht="17.25" customHeight="1" thickBot="1">
      <c r="A356" s="999" t="s">
        <v>754</v>
      </c>
      <c r="B356" s="1000"/>
      <c r="C356" s="1000"/>
      <c r="D356" s="1000"/>
      <c r="E356" s="1000"/>
      <c r="F356" s="1000"/>
      <c r="G356" s="1000"/>
      <c r="H356" s="1000"/>
      <c r="I356" s="1000"/>
      <c r="J356" s="1000"/>
      <c r="K356" s="1001"/>
    </row>
    <row r="357" spans="1:11" s="12" customFormat="1" ht="17.25" customHeight="1">
      <c r="A357" s="1002" t="s">
        <v>4</v>
      </c>
      <c r="B357" s="1004" t="s">
        <v>5</v>
      </c>
      <c r="C357" s="1006" t="s">
        <v>5</v>
      </c>
      <c r="D357" s="1007"/>
      <c r="E357" s="1007"/>
      <c r="F357" s="1007"/>
      <c r="G357" s="1008"/>
      <c r="H357" s="1004" t="s">
        <v>24</v>
      </c>
      <c r="I357" s="1009"/>
      <c r="J357" s="1"/>
      <c r="K357" s="1"/>
    </row>
    <row r="358" spans="1:11" s="12" customFormat="1" ht="17.25" customHeight="1" thickBot="1">
      <c r="A358" s="1003"/>
      <c r="B358" s="1005"/>
      <c r="C358" s="391" t="s">
        <v>7</v>
      </c>
      <c r="D358" s="391"/>
      <c r="E358" s="493" t="s">
        <v>8</v>
      </c>
      <c r="F358" s="473" t="s">
        <v>28</v>
      </c>
      <c r="G358" s="473" t="s">
        <v>27</v>
      </c>
      <c r="H358" s="1005"/>
      <c r="I358" s="1010"/>
      <c r="J358" s="1"/>
      <c r="K358" s="1"/>
    </row>
    <row r="359" spans="1:11" s="12" customFormat="1" ht="32.25" customHeight="1">
      <c r="A359" s="471">
        <v>14</v>
      </c>
      <c r="B359" s="990" t="s">
        <v>47</v>
      </c>
      <c r="C359" s="991"/>
      <c r="D359" s="991"/>
      <c r="E359" s="991"/>
      <c r="F359" s="991"/>
      <c r="G359" s="991"/>
      <c r="H359" s="992"/>
      <c r="I359" s="472"/>
      <c r="J359" s="1"/>
      <c r="K359" s="1"/>
    </row>
    <row r="360" spans="1:11" s="12" customFormat="1" ht="17.25" customHeight="1">
      <c r="A360" s="400">
        <v>14.1</v>
      </c>
      <c r="B360" s="1015" t="s">
        <v>481</v>
      </c>
      <c r="C360" s="1016"/>
      <c r="D360" s="1016"/>
      <c r="E360" s="1016"/>
      <c r="F360" s="1016"/>
      <c r="G360" s="1016"/>
      <c r="H360" s="1017"/>
      <c r="I360" s="16"/>
    </row>
    <row r="361" spans="1:11" s="12" customFormat="1" ht="17.25" customHeight="1">
      <c r="A361" s="17"/>
      <c r="B361" s="489"/>
      <c r="C361" s="390"/>
      <c r="D361" s="390"/>
      <c r="E361" s="399"/>
      <c r="F361" s="399"/>
      <c r="G361" s="513" t="s">
        <v>82</v>
      </c>
      <c r="H361" s="397">
        <f>H349</f>
        <v>40.569999999999993</v>
      </c>
      <c r="I361" s="16" t="str">
        <f>I320</f>
        <v>cum</v>
      </c>
    </row>
    <row r="362" spans="1:11" s="12" customFormat="1" ht="21" customHeight="1">
      <c r="A362" s="17"/>
      <c r="B362" s="489" t="s">
        <v>482</v>
      </c>
      <c r="C362" s="390">
        <v>2</v>
      </c>
      <c r="D362" s="390">
        <v>2</v>
      </c>
      <c r="E362" s="399">
        <v>3.83</v>
      </c>
      <c r="F362" s="399">
        <v>0.23</v>
      </c>
      <c r="G362" s="399">
        <v>1.5</v>
      </c>
      <c r="H362" s="361">
        <f t="shared" si="13"/>
        <v>5.29</v>
      </c>
      <c r="I362" s="16"/>
    </row>
    <row r="363" spans="1:11" s="12" customFormat="1" ht="14.25" customHeight="1">
      <c r="A363" s="17"/>
      <c r="B363" s="489" t="s">
        <v>484</v>
      </c>
      <c r="C363" s="390">
        <v>2</v>
      </c>
      <c r="D363" s="390">
        <v>2</v>
      </c>
      <c r="E363" s="399">
        <v>3.89</v>
      </c>
      <c r="F363" s="399">
        <v>0.23</v>
      </c>
      <c r="G363" s="399">
        <v>2.1800000000000002</v>
      </c>
      <c r="H363" s="361">
        <f t="shared" si="13"/>
        <v>7.8</v>
      </c>
      <c r="I363" s="16"/>
    </row>
    <row r="364" spans="1:11" s="12" customFormat="1" ht="14.25" customHeight="1">
      <c r="A364" s="17"/>
      <c r="B364" s="489"/>
      <c r="C364" s="390">
        <v>2</v>
      </c>
      <c r="D364" s="390">
        <v>1</v>
      </c>
      <c r="E364" s="399">
        <v>6.3</v>
      </c>
      <c r="F364" s="399">
        <v>0.23</v>
      </c>
      <c r="G364" s="399">
        <v>2.2000000000000002</v>
      </c>
      <c r="H364" s="361">
        <f t="shared" si="13"/>
        <v>6.38</v>
      </c>
      <c r="I364" s="16"/>
    </row>
    <row r="365" spans="1:11" s="12" customFormat="1" ht="14.25" customHeight="1">
      <c r="A365" s="17"/>
      <c r="B365" s="489" t="s">
        <v>485</v>
      </c>
      <c r="C365" s="390">
        <v>2</v>
      </c>
      <c r="D365" s="390">
        <v>1</v>
      </c>
      <c r="E365" s="399">
        <v>13.81</v>
      </c>
      <c r="F365" s="399">
        <v>0.23</v>
      </c>
      <c r="G365" s="399">
        <v>2.12</v>
      </c>
      <c r="H365" s="361">
        <f t="shared" si="13"/>
        <v>13.47</v>
      </c>
      <c r="I365" s="16"/>
    </row>
    <row r="366" spans="1:11" s="12" customFormat="1" ht="14.25" customHeight="1">
      <c r="A366" s="17"/>
      <c r="B366" s="489" t="s">
        <v>486</v>
      </c>
      <c r="C366" s="390">
        <v>1</v>
      </c>
      <c r="D366" s="390">
        <v>1</v>
      </c>
      <c r="E366" s="399">
        <v>2.4700000000000002</v>
      </c>
      <c r="F366" s="399">
        <v>0.23</v>
      </c>
      <c r="G366" s="399">
        <v>1.49</v>
      </c>
      <c r="H366" s="361">
        <f t="shared" si="13"/>
        <v>0.85</v>
      </c>
      <c r="I366" s="16"/>
    </row>
    <row r="367" spans="1:11" s="12" customFormat="1" ht="14.25" customHeight="1">
      <c r="A367" s="17"/>
      <c r="B367" s="489" t="s">
        <v>487</v>
      </c>
      <c r="C367" s="390">
        <v>1</v>
      </c>
      <c r="D367" s="390">
        <v>1</v>
      </c>
      <c r="E367" s="399">
        <v>2.4700000000000002</v>
      </c>
      <c r="F367" s="399">
        <v>0.23</v>
      </c>
      <c r="G367" s="399">
        <v>0.96</v>
      </c>
      <c r="H367" s="361">
        <f t="shared" si="13"/>
        <v>0.55000000000000004</v>
      </c>
      <c r="I367" s="16"/>
    </row>
    <row r="368" spans="1:11" s="12" customFormat="1" ht="14.25" customHeight="1">
      <c r="A368" s="17"/>
      <c r="B368" s="489"/>
      <c r="C368" s="390">
        <v>1</v>
      </c>
      <c r="D368" s="390">
        <v>1</v>
      </c>
      <c r="E368" s="399">
        <v>2.4700000000000002</v>
      </c>
      <c r="F368" s="399">
        <v>0.23</v>
      </c>
      <c r="G368" s="399">
        <v>1.05</v>
      </c>
      <c r="H368" s="361">
        <f t="shared" si="13"/>
        <v>0.6</v>
      </c>
      <c r="I368" s="16"/>
    </row>
    <row r="369" spans="1:11" s="12" customFormat="1" ht="14.25" customHeight="1">
      <c r="A369" s="17"/>
      <c r="B369" s="489" t="s">
        <v>488</v>
      </c>
      <c r="C369" s="390">
        <v>2</v>
      </c>
      <c r="D369" s="390">
        <v>8</v>
      </c>
      <c r="E369" s="399">
        <v>0.35</v>
      </c>
      <c r="F369" s="399">
        <v>0.23</v>
      </c>
      <c r="G369" s="399">
        <v>2.14</v>
      </c>
      <c r="H369" s="361">
        <f t="shared" si="13"/>
        <v>2.76</v>
      </c>
      <c r="I369" s="16"/>
    </row>
    <row r="370" spans="1:11" s="1" customFormat="1" ht="18" customHeight="1">
      <c r="A370" s="410"/>
      <c r="B370" s="411"/>
      <c r="C370" s="412"/>
      <c r="D370" s="412"/>
      <c r="E370" s="413"/>
      <c r="F370" s="414"/>
      <c r="G370" s="414"/>
      <c r="H370" s="414"/>
      <c r="I370" s="415"/>
    </row>
    <row r="371" spans="1:11" ht="15.75" thickBot="1">
      <c r="A371" s="416"/>
      <c r="B371" s="417" t="s">
        <v>471</v>
      </c>
      <c r="C371" s="418"/>
      <c r="D371" s="418"/>
      <c r="E371" s="419"/>
      <c r="F371" s="419"/>
      <c r="G371" s="420"/>
      <c r="H371" s="421">
        <f>SUM(H361:H369)</f>
        <v>78.269999999999982</v>
      </c>
      <c r="I371" s="422" t="str">
        <f>I320</f>
        <v>cum</v>
      </c>
      <c r="J371" s="423"/>
    </row>
    <row r="372" spans="1:11" ht="15.75" thickTop="1">
      <c r="A372" s="424"/>
      <c r="B372" s="417"/>
      <c r="C372" s="418"/>
      <c r="D372" s="418"/>
      <c r="E372" s="419"/>
      <c r="F372" s="419"/>
      <c r="G372" s="420"/>
      <c r="H372" s="419"/>
      <c r="I372" s="417"/>
      <c r="J372" s="423"/>
    </row>
    <row r="373" spans="1:11">
      <c r="A373" s="425"/>
      <c r="B373" s="426"/>
      <c r="C373" s="993" t="s">
        <v>764</v>
      </c>
      <c r="D373" s="994"/>
      <c r="E373" s="994"/>
      <c r="F373" s="994"/>
      <c r="G373" s="994"/>
      <c r="H373" s="995"/>
      <c r="I373" s="423"/>
      <c r="J373" s="423"/>
    </row>
    <row r="374" spans="1:11">
      <c r="A374" s="425"/>
      <c r="B374" s="426"/>
      <c r="C374" s="996"/>
      <c r="D374" s="997"/>
      <c r="E374" s="997"/>
      <c r="F374" s="997"/>
      <c r="G374" s="997"/>
      <c r="H374" s="998"/>
      <c r="I374" s="423"/>
      <c r="J374" s="427"/>
    </row>
    <row r="375" spans="1:11">
      <c r="E375" s="401"/>
      <c r="F375" s="401"/>
    </row>
    <row r="376" spans="1:11" s="1" customFormat="1" ht="18" customHeight="1" thickBot="1">
      <c r="A376" s="410"/>
      <c r="B376" s="411"/>
      <c r="C376" s="412"/>
      <c r="D376" s="412"/>
      <c r="E376" s="413"/>
      <c r="F376" s="414"/>
      <c r="G376" s="414"/>
      <c r="H376" s="989" t="s">
        <v>690</v>
      </c>
      <c r="I376" s="989"/>
    </row>
    <row r="377" spans="1:11" s="1" customFormat="1" ht="18" customHeight="1">
      <c r="A377" s="1011" t="s">
        <v>0</v>
      </c>
      <c r="B377" s="1012"/>
      <c r="C377" s="1012"/>
      <c r="D377" s="1012"/>
      <c r="E377" s="1012"/>
      <c r="F377" s="1012"/>
      <c r="G377" s="1012"/>
      <c r="H377" s="1012"/>
      <c r="I377" s="1012"/>
      <c r="J377" s="465"/>
      <c r="K377" s="466"/>
    </row>
    <row r="378" spans="1:11" s="1" customFormat="1" ht="34.5" customHeight="1">
      <c r="A378" s="1013" t="s">
        <v>1</v>
      </c>
      <c r="B378" s="1014"/>
      <c r="C378" s="1014"/>
      <c r="D378" s="1014"/>
      <c r="E378" s="1014"/>
      <c r="F378" s="1014"/>
      <c r="G378" s="1014"/>
      <c r="H378" s="1014"/>
      <c r="I378" s="1014"/>
      <c r="J378" s="409"/>
      <c r="K378" s="467"/>
    </row>
    <row r="379" spans="1:11" s="1" customFormat="1" ht="18" customHeight="1">
      <c r="A379" s="468" t="s">
        <v>2</v>
      </c>
      <c r="B379" s="469"/>
      <c r="C379" s="490"/>
      <c r="D379" s="490"/>
      <c r="E379" s="469"/>
      <c r="F379" s="469"/>
      <c r="G379" s="469"/>
      <c r="H379" s="469"/>
      <c r="I379" s="469"/>
      <c r="J379" s="469"/>
      <c r="K379" s="470"/>
    </row>
    <row r="380" spans="1:11" s="1" customFormat="1" ht="18" customHeight="1">
      <c r="A380" s="468" t="s">
        <v>3</v>
      </c>
      <c r="B380" s="469"/>
      <c r="C380" s="490"/>
      <c r="D380" s="490"/>
      <c r="E380" s="469"/>
      <c r="F380" s="469" t="s">
        <v>470</v>
      </c>
      <c r="G380" s="469"/>
      <c r="H380" s="469"/>
      <c r="I380" s="469"/>
      <c r="J380" s="469"/>
      <c r="K380" s="470"/>
    </row>
    <row r="381" spans="1:11" s="1" customFormat="1" ht="18" customHeight="1" thickBot="1">
      <c r="A381" s="999" t="s">
        <v>754</v>
      </c>
      <c r="B381" s="1000"/>
      <c r="C381" s="1000"/>
      <c r="D381" s="1000"/>
      <c r="E381" s="1000"/>
      <c r="F381" s="1000"/>
      <c r="G381" s="1000"/>
      <c r="H381" s="1000"/>
      <c r="I381" s="1000"/>
      <c r="J381" s="1000"/>
      <c r="K381" s="1001"/>
    </row>
    <row r="382" spans="1:11" s="1" customFormat="1" ht="18" customHeight="1">
      <c r="A382" s="1002" t="s">
        <v>4</v>
      </c>
      <c r="B382" s="1004" t="s">
        <v>5</v>
      </c>
      <c r="C382" s="1006" t="s">
        <v>5</v>
      </c>
      <c r="D382" s="1007"/>
      <c r="E382" s="1007"/>
      <c r="F382" s="1007"/>
      <c r="G382" s="1008"/>
      <c r="H382" s="1004" t="s">
        <v>24</v>
      </c>
      <c r="I382" s="1009"/>
    </row>
    <row r="383" spans="1:11" s="1" customFormat="1" ht="18" customHeight="1" thickBot="1">
      <c r="A383" s="1003"/>
      <c r="B383" s="1005"/>
      <c r="C383" s="391" t="s">
        <v>7</v>
      </c>
      <c r="D383" s="391"/>
      <c r="E383" s="493" t="s">
        <v>8</v>
      </c>
      <c r="F383" s="473" t="s">
        <v>28</v>
      </c>
      <c r="G383" s="473" t="s">
        <v>27</v>
      </c>
      <c r="H383" s="1005"/>
      <c r="I383" s="1010"/>
    </row>
    <row r="384" spans="1:11" s="1" customFormat="1" ht="32.25" customHeight="1">
      <c r="A384" s="471">
        <v>15</v>
      </c>
      <c r="B384" s="990" t="s">
        <v>49</v>
      </c>
      <c r="C384" s="991"/>
      <c r="D384" s="991"/>
      <c r="E384" s="991"/>
      <c r="F384" s="991"/>
      <c r="G384" s="991"/>
      <c r="H384" s="992"/>
      <c r="I384" s="472"/>
    </row>
    <row r="385" spans="1:11" s="1" customFormat="1" ht="18" customHeight="1">
      <c r="A385" s="400">
        <v>15.1</v>
      </c>
      <c r="B385" s="1015" t="s">
        <v>50</v>
      </c>
      <c r="C385" s="1016"/>
      <c r="D385" s="1016"/>
      <c r="E385" s="1016"/>
      <c r="F385" s="1016"/>
      <c r="G385" s="1016"/>
      <c r="H385" s="1017"/>
      <c r="I385" s="16"/>
      <c r="J385" s="12"/>
      <c r="K385" s="12"/>
    </row>
    <row r="386" spans="1:11" s="1" customFormat="1" ht="18" customHeight="1">
      <c r="A386" s="400"/>
      <c r="B386" s="495"/>
      <c r="C386" s="400"/>
      <c r="D386" s="400"/>
      <c r="E386" s="495"/>
      <c r="F386" s="495"/>
      <c r="G386" s="495"/>
      <c r="H386" s="495"/>
      <c r="I386" s="16"/>
      <c r="J386" s="12"/>
      <c r="K386" s="12"/>
    </row>
    <row r="387" spans="1:11" s="1" customFormat="1" ht="18" customHeight="1">
      <c r="A387" s="17"/>
      <c r="B387" s="572" t="s">
        <v>489</v>
      </c>
      <c r="C387" s="522">
        <v>1</v>
      </c>
      <c r="D387" s="522">
        <v>1</v>
      </c>
      <c r="E387" s="392">
        <v>1.28</v>
      </c>
      <c r="F387" s="392">
        <v>1.75</v>
      </c>
      <c r="G387" s="396"/>
      <c r="H387" s="361">
        <f>ROUND(PRODUCT(C387,D387,E387,F387,G387),2)</f>
        <v>2.2400000000000002</v>
      </c>
      <c r="I387" s="16" t="s">
        <v>85</v>
      </c>
      <c r="J387" s="12"/>
      <c r="K387" s="12"/>
    </row>
    <row r="388" spans="1:11" s="1" customFormat="1" ht="18" customHeight="1">
      <c r="A388" s="17"/>
      <c r="B388" s="572"/>
      <c r="C388" s="522">
        <v>1</v>
      </c>
      <c r="D388" s="522">
        <v>1</v>
      </c>
      <c r="E388" s="392">
        <v>1.25</v>
      </c>
      <c r="F388" s="392">
        <v>1.42</v>
      </c>
      <c r="G388" s="396"/>
      <c r="H388" s="361">
        <f t="shared" ref="H388:H396" si="14">ROUND(PRODUCT(C388,D388,E388,F388,G388),2)</f>
        <v>1.78</v>
      </c>
      <c r="I388" s="16"/>
      <c r="J388" s="12"/>
      <c r="K388" s="12"/>
    </row>
    <row r="389" spans="1:11" s="1" customFormat="1" ht="29.25" customHeight="1">
      <c r="A389" s="17"/>
      <c r="B389" s="492" t="s">
        <v>641</v>
      </c>
      <c r="C389" s="521">
        <v>4</v>
      </c>
      <c r="D389" s="521">
        <v>1</v>
      </c>
      <c r="E389" s="488">
        <v>2.4700000000000002</v>
      </c>
      <c r="F389" s="488">
        <v>1.65</v>
      </c>
      <c r="G389" s="396"/>
      <c r="H389" s="361">
        <f t="shared" si="14"/>
        <v>16.3</v>
      </c>
      <c r="I389" s="16"/>
      <c r="J389" s="12"/>
      <c r="K389" s="12"/>
    </row>
    <row r="390" spans="1:11" s="1" customFormat="1" ht="18" customHeight="1">
      <c r="A390" s="17"/>
      <c r="B390" s="492" t="s">
        <v>642</v>
      </c>
      <c r="C390" s="521">
        <v>4</v>
      </c>
      <c r="D390" s="521">
        <v>1</v>
      </c>
      <c r="E390" s="488">
        <v>2.35</v>
      </c>
      <c r="F390" s="488">
        <v>1.65</v>
      </c>
      <c r="G390" s="396"/>
      <c r="H390" s="361">
        <f t="shared" si="14"/>
        <v>15.51</v>
      </c>
      <c r="I390" s="16"/>
      <c r="J390" s="12"/>
      <c r="K390" s="12"/>
    </row>
    <row r="391" spans="1:11" s="1" customFormat="1" ht="18" customHeight="1">
      <c r="A391" s="17"/>
      <c r="B391" s="492" t="s">
        <v>643</v>
      </c>
      <c r="C391" s="521">
        <v>4</v>
      </c>
      <c r="D391" s="521">
        <v>1</v>
      </c>
      <c r="E391" s="488">
        <v>3.72</v>
      </c>
      <c r="F391" s="488">
        <v>1.97</v>
      </c>
      <c r="G391" s="396"/>
      <c r="H391" s="361">
        <f t="shared" si="14"/>
        <v>29.31</v>
      </c>
      <c r="I391" s="16"/>
      <c r="J391" s="12"/>
      <c r="K391" s="12"/>
    </row>
    <row r="392" spans="1:11" s="1" customFormat="1" ht="18" customHeight="1">
      <c r="A392" s="17"/>
      <c r="B392" s="492" t="s">
        <v>644</v>
      </c>
      <c r="C392" s="521">
        <v>4</v>
      </c>
      <c r="D392" s="521">
        <v>1</v>
      </c>
      <c r="E392" s="488">
        <v>1.75</v>
      </c>
      <c r="F392" s="488">
        <v>1.65</v>
      </c>
      <c r="G392" s="396"/>
      <c r="H392" s="361">
        <f t="shared" si="14"/>
        <v>11.55</v>
      </c>
      <c r="I392" s="16"/>
      <c r="J392" s="12"/>
      <c r="K392" s="12"/>
    </row>
    <row r="393" spans="1:11" s="1" customFormat="1" ht="18" customHeight="1">
      <c r="A393" s="17"/>
      <c r="B393" s="492" t="s">
        <v>645</v>
      </c>
      <c r="C393" s="521">
        <v>4</v>
      </c>
      <c r="D393" s="521">
        <v>1</v>
      </c>
      <c r="E393" s="488">
        <v>0.18</v>
      </c>
      <c r="F393" s="488">
        <v>1.65</v>
      </c>
      <c r="G393" s="396"/>
      <c r="H393" s="361">
        <f t="shared" si="14"/>
        <v>1.19</v>
      </c>
      <c r="I393" s="16"/>
      <c r="J393" s="12"/>
      <c r="K393" s="12"/>
    </row>
    <row r="394" spans="1:11" s="1" customFormat="1" ht="18" customHeight="1">
      <c r="A394" s="17"/>
      <c r="B394" s="492" t="s">
        <v>646</v>
      </c>
      <c r="C394" s="521">
        <v>4</v>
      </c>
      <c r="D394" s="521">
        <v>1</v>
      </c>
      <c r="E394" s="488">
        <v>0.42</v>
      </c>
      <c r="F394" s="488">
        <v>1.97</v>
      </c>
      <c r="G394" s="396"/>
      <c r="H394" s="361">
        <f t="shared" si="14"/>
        <v>3.31</v>
      </c>
      <c r="I394" s="16"/>
      <c r="J394" s="12"/>
      <c r="K394" s="12"/>
    </row>
    <row r="395" spans="1:11" s="1" customFormat="1" ht="18" customHeight="1">
      <c r="A395" s="17"/>
      <c r="B395" s="492" t="s">
        <v>647</v>
      </c>
      <c r="C395" s="521">
        <v>-1</v>
      </c>
      <c r="D395" s="521">
        <v>4</v>
      </c>
      <c r="E395" s="488">
        <v>0.91</v>
      </c>
      <c r="F395" s="488">
        <v>1.4</v>
      </c>
      <c r="G395" s="396"/>
      <c r="H395" s="361">
        <f t="shared" si="14"/>
        <v>-5.0999999999999996</v>
      </c>
      <c r="I395" s="16"/>
      <c r="J395" s="12"/>
      <c r="K395" s="12"/>
    </row>
    <row r="396" spans="1:11" s="1" customFormat="1" ht="18" customHeight="1">
      <c r="A396" s="17"/>
      <c r="B396" s="492" t="s">
        <v>648</v>
      </c>
      <c r="C396" s="521">
        <v>-1</v>
      </c>
      <c r="D396" s="521">
        <v>4</v>
      </c>
      <c r="E396" s="564">
        <v>0.76500000000000001</v>
      </c>
      <c r="F396" s="488">
        <v>1.4</v>
      </c>
      <c r="G396" s="396"/>
      <c r="H396" s="361">
        <f t="shared" si="14"/>
        <v>-4.28</v>
      </c>
      <c r="I396" s="16"/>
      <c r="J396" s="12"/>
      <c r="K396" s="12"/>
    </row>
    <row r="397" spans="1:11" s="1" customFormat="1" ht="18" customHeight="1">
      <c r="A397" s="410"/>
      <c r="B397" s="411"/>
      <c r="C397" s="412"/>
      <c r="D397" s="412"/>
      <c r="E397" s="413"/>
      <c r="F397" s="414"/>
      <c r="G397" s="414"/>
      <c r="H397" s="414"/>
      <c r="I397" s="415"/>
    </row>
    <row r="398" spans="1:11" s="1" customFormat="1" ht="18" customHeight="1" thickBot="1">
      <c r="A398" s="416"/>
      <c r="B398" s="417" t="s">
        <v>471</v>
      </c>
      <c r="C398" s="418"/>
      <c r="D398" s="418"/>
      <c r="E398" s="419"/>
      <c r="F398" s="419"/>
      <c r="G398" s="420"/>
      <c r="H398" s="421">
        <f>SUM(H387:H396)</f>
        <v>71.81</v>
      </c>
      <c r="I398" s="422" t="str">
        <f>I387</f>
        <v>sqm</v>
      </c>
      <c r="J398" s="423"/>
      <c r="K398"/>
    </row>
    <row r="399" spans="1:11" s="1" customFormat="1" ht="18" customHeight="1" thickTop="1">
      <c r="A399" s="424"/>
      <c r="B399" s="417"/>
      <c r="C399" s="418"/>
      <c r="D399" s="418"/>
      <c r="E399" s="419"/>
      <c r="F399" s="419"/>
      <c r="G399" s="420"/>
      <c r="H399" s="419"/>
      <c r="I399" s="417"/>
      <c r="J399" s="423"/>
      <c r="K399"/>
    </row>
    <row r="400" spans="1:11" s="1" customFormat="1" ht="16.5" customHeight="1">
      <c r="A400" s="425"/>
      <c r="B400" s="426"/>
      <c r="C400" s="993" t="s">
        <v>764</v>
      </c>
      <c r="D400" s="994"/>
      <c r="E400" s="994"/>
      <c r="F400" s="994"/>
      <c r="G400" s="994"/>
      <c r="H400" s="995"/>
      <c r="I400" s="423"/>
      <c r="J400" s="423"/>
      <c r="K400"/>
    </row>
    <row r="401" spans="1:11" s="1" customFormat="1" ht="18" customHeight="1">
      <c r="A401" s="425"/>
      <c r="B401" s="426"/>
      <c r="C401" s="996"/>
      <c r="D401" s="997"/>
      <c r="E401" s="997"/>
      <c r="F401" s="997"/>
      <c r="G401" s="997"/>
      <c r="H401" s="998"/>
      <c r="I401" s="423"/>
      <c r="J401" s="427"/>
      <c r="K401"/>
    </row>
    <row r="402" spans="1:11" s="1" customFormat="1" ht="18" customHeight="1">
      <c r="A402" s="425"/>
      <c r="B402" s="426"/>
      <c r="C402" s="515"/>
      <c r="D402" s="515"/>
      <c r="E402" s="515"/>
      <c r="F402" s="515"/>
      <c r="G402" s="515"/>
      <c r="H402" s="515"/>
      <c r="I402" s="423"/>
      <c r="J402" s="427"/>
      <c r="K402"/>
    </row>
    <row r="403" spans="1:11" s="1" customFormat="1" ht="18" customHeight="1">
      <c r="A403" s="410"/>
      <c r="B403" s="411"/>
      <c r="C403" s="412"/>
      <c r="D403" s="412"/>
      <c r="E403" s="413"/>
      <c r="F403" s="414"/>
      <c r="G403" s="414"/>
      <c r="H403" s="414"/>
      <c r="I403" s="415"/>
    </row>
    <row r="404" spans="1:11" s="1" customFormat="1" ht="18" customHeight="1" thickBot="1">
      <c r="A404" s="410"/>
      <c r="B404" s="411"/>
      <c r="C404" s="412"/>
      <c r="D404" s="412"/>
      <c r="E404" s="413"/>
      <c r="F404" s="414"/>
      <c r="G404" s="414"/>
      <c r="H404" s="989" t="s">
        <v>691</v>
      </c>
      <c r="I404" s="989"/>
    </row>
    <row r="405" spans="1:11" s="1" customFormat="1" ht="18" customHeight="1">
      <c r="A405" s="1011" t="s">
        <v>0</v>
      </c>
      <c r="B405" s="1012"/>
      <c r="C405" s="1012"/>
      <c r="D405" s="1012"/>
      <c r="E405" s="1012"/>
      <c r="F405" s="1012"/>
      <c r="G405" s="1012"/>
      <c r="H405" s="1012"/>
      <c r="I405" s="1012"/>
      <c r="J405" s="465"/>
      <c r="K405" s="466"/>
    </row>
    <row r="406" spans="1:11" s="1" customFormat="1" ht="31.5" customHeight="1">
      <c r="A406" s="1013" t="s">
        <v>1</v>
      </c>
      <c r="B406" s="1014"/>
      <c r="C406" s="1014"/>
      <c r="D406" s="1014"/>
      <c r="E406" s="1014"/>
      <c r="F406" s="1014"/>
      <c r="G406" s="1014"/>
      <c r="H406" s="1014"/>
      <c r="I406" s="1014"/>
      <c r="J406" s="409"/>
      <c r="K406" s="467"/>
    </row>
    <row r="407" spans="1:11" s="1" customFormat="1" ht="18" customHeight="1">
      <c r="A407" s="468" t="s">
        <v>2</v>
      </c>
      <c r="B407" s="469"/>
      <c r="C407" s="490"/>
      <c r="D407" s="490"/>
      <c r="E407" s="469"/>
      <c r="F407" s="469"/>
      <c r="G407" s="469"/>
      <c r="H407" s="469"/>
      <c r="I407" s="469"/>
      <c r="J407" s="469"/>
      <c r="K407" s="470"/>
    </row>
    <row r="408" spans="1:11" s="1" customFormat="1" ht="18" customHeight="1">
      <c r="A408" s="468" t="s">
        <v>3</v>
      </c>
      <c r="B408" s="469"/>
      <c r="C408" s="490"/>
      <c r="D408" s="490"/>
      <c r="E408" s="469"/>
      <c r="F408" s="469" t="s">
        <v>470</v>
      </c>
      <c r="G408" s="469"/>
      <c r="H408" s="469"/>
      <c r="I408" s="469"/>
      <c r="J408" s="469"/>
      <c r="K408" s="470"/>
    </row>
    <row r="409" spans="1:11" s="1" customFormat="1" ht="18" customHeight="1" thickBot="1">
      <c r="A409" s="999" t="s">
        <v>754</v>
      </c>
      <c r="B409" s="1000"/>
      <c r="C409" s="1000"/>
      <c r="D409" s="1000"/>
      <c r="E409" s="1000"/>
      <c r="F409" s="1000"/>
      <c r="G409" s="1000"/>
      <c r="H409" s="1000"/>
      <c r="I409" s="1000"/>
      <c r="J409" s="1000"/>
      <c r="K409" s="1001"/>
    </row>
    <row r="410" spans="1:11" s="1" customFormat="1" ht="18" customHeight="1">
      <c r="A410" s="1002" t="s">
        <v>4</v>
      </c>
      <c r="B410" s="1004" t="s">
        <v>5</v>
      </c>
      <c r="C410" s="1006" t="s">
        <v>5</v>
      </c>
      <c r="D410" s="1007"/>
      <c r="E410" s="1007"/>
      <c r="F410" s="1007"/>
      <c r="G410" s="1008"/>
      <c r="H410" s="1004" t="s">
        <v>24</v>
      </c>
      <c r="I410" s="1009"/>
    </row>
    <row r="411" spans="1:11" s="1" customFormat="1" ht="18" customHeight="1" thickBot="1">
      <c r="A411" s="1003"/>
      <c r="B411" s="1005"/>
      <c r="C411" s="391" t="s">
        <v>7</v>
      </c>
      <c r="D411" s="391"/>
      <c r="E411" s="493" t="s">
        <v>8</v>
      </c>
      <c r="F411" s="473" t="s">
        <v>28</v>
      </c>
      <c r="G411" s="473" t="s">
        <v>27</v>
      </c>
      <c r="H411" s="1005"/>
      <c r="I411" s="1010"/>
    </row>
    <row r="412" spans="1:11" s="1" customFormat="1" ht="123" customHeight="1">
      <c r="A412" s="471">
        <v>10</v>
      </c>
      <c r="B412" s="990" t="s">
        <v>36</v>
      </c>
      <c r="C412" s="991"/>
      <c r="D412" s="991"/>
      <c r="E412" s="991"/>
      <c r="F412" s="991"/>
      <c r="G412" s="991"/>
      <c r="H412" s="992"/>
      <c r="I412" s="472"/>
    </row>
    <row r="413" spans="1:11" s="1" customFormat="1" ht="18" customHeight="1">
      <c r="A413" s="400">
        <v>10.1</v>
      </c>
      <c r="B413" s="1015" t="s">
        <v>26</v>
      </c>
      <c r="C413" s="1016"/>
      <c r="D413" s="1016"/>
      <c r="E413" s="1016"/>
      <c r="F413" s="1016"/>
      <c r="G413" s="1016"/>
      <c r="H413" s="1017"/>
      <c r="I413" s="16"/>
      <c r="J413" s="12"/>
      <c r="K413" s="12"/>
    </row>
    <row r="414" spans="1:11" s="1" customFormat="1" ht="18" customHeight="1">
      <c r="A414" s="400"/>
      <c r="B414" s="495" t="s">
        <v>490</v>
      </c>
      <c r="C414" s="400"/>
      <c r="D414" s="400"/>
      <c r="E414" s="495"/>
      <c r="F414" s="495"/>
      <c r="G414" s="495"/>
      <c r="H414" s="495"/>
      <c r="I414" s="16"/>
      <c r="J414" s="12"/>
      <c r="K414" s="12"/>
    </row>
    <row r="415" spans="1:11" s="1" customFormat="1" ht="18" customHeight="1">
      <c r="A415" s="17"/>
      <c r="B415" s="489"/>
      <c r="C415" s="522">
        <v>1</v>
      </c>
      <c r="D415" s="522">
        <v>1</v>
      </c>
      <c r="E415" s="392">
        <v>3.6</v>
      </c>
      <c r="F415" s="392">
        <v>0.3</v>
      </c>
      <c r="G415" s="392">
        <v>2.9</v>
      </c>
      <c r="H415" s="361">
        <f>ROUND(PRODUCT(C415,D415,E415,F415,G415),2)</f>
        <v>3.13</v>
      </c>
      <c r="I415" s="16" t="s">
        <v>64</v>
      </c>
      <c r="J415" s="12"/>
      <c r="K415" s="12"/>
    </row>
    <row r="416" spans="1:11" s="1" customFormat="1" ht="18" customHeight="1">
      <c r="A416" s="17"/>
      <c r="B416" s="489" t="s">
        <v>491</v>
      </c>
      <c r="C416" s="521">
        <v>1</v>
      </c>
      <c r="D416" s="521">
        <v>1</v>
      </c>
      <c r="E416" s="396">
        <v>1.96</v>
      </c>
      <c r="F416" s="396">
        <v>0.3</v>
      </c>
      <c r="G416" s="396">
        <v>0.23</v>
      </c>
      <c r="H416" s="361">
        <f>ROUND(PRODUCT(C416,D416,E416,F416,G416),2)</f>
        <v>0.14000000000000001</v>
      </c>
      <c r="I416" s="16"/>
      <c r="J416" s="12"/>
      <c r="K416" s="12"/>
    </row>
    <row r="417" spans="1:11" s="1" customFormat="1" ht="18" customHeight="1">
      <c r="A417" s="17"/>
      <c r="B417" s="489" t="s">
        <v>623</v>
      </c>
      <c r="C417" s="405">
        <v>1</v>
      </c>
      <c r="D417" s="405">
        <v>1</v>
      </c>
      <c r="E417" s="396">
        <v>0.46</v>
      </c>
      <c r="F417" s="396">
        <v>0.3</v>
      </c>
      <c r="G417" s="396">
        <v>0.46</v>
      </c>
      <c r="H417" s="361">
        <f>ROUND(PRODUCT(C417,D417,E417,F417,G417),2)</f>
        <v>0.06</v>
      </c>
      <c r="I417" s="16"/>
      <c r="J417" s="12"/>
      <c r="K417" s="12"/>
    </row>
    <row r="418" spans="1:11" s="1" customFormat="1" ht="18" customHeight="1">
      <c r="A418" s="410"/>
      <c r="B418" s="411"/>
      <c r="C418" s="412"/>
      <c r="D418" s="412"/>
      <c r="E418" s="413"/>
      <c r="F418" s="414"/>
      <c r="G418" s="414"/>
      <c r="H418" s="414"/>
      <c r="I418" s="415"/>
    </row>
    <row r="419" spans="1:11" s="1" customFormat="1" ht="18" customHeight="1" thickBot="1">
      <c r="A419" s="416"/>
      <c r="B419" s="417" t="s">
        <v>471</v>
      </c>
      <c r="C419" s="418"/>
      <c r="D419" s="418"/>
      <c r="E419" s="419"/>
      <c r="F419" s="419"/>
      <c r="G419" s="420"/>
      <c r="H419" s="421">
        <f>SUM(H415:H417)</f>
        <v>3.33</v>
      </c>
      <c r="I419" s="422" t="str">
        <f>I415</f>
        <v>cum</v>
      </c>
      <c r="J419" s="423"/>
      <c r="K419"/>
    </row>
    <row r="420" spans="1:11" s="1" customFormat="1" ht="18" customHeight="1" thickTop="1">
      <c r="A420" s="424"/>
      <c r="B420" s="417"/>
      <c r="C420" s="418"/>
      <c r="D420" s="418"/>
      <c r="E420" s="419"/>
      <c r="F420" s="419"/>
      <c r="G420" s="420"/>
      <c r="H420" s="419"/>
      <c r="I420" s="417"/>
      <c r="J420" s="423"/>
      <c r="K420"/>
    </row>
    <row r="421" spans="1:11" s="1" customFormat="1" ht="18" customHeight="1">
      <c r="A421" s="425"/>
      <c r="B421" s="426"/>
      <c r="C421" s="993" t="s">
        <v>472</v>
      </c>
      <c r="D421" s="994"/>
      <c r="E421" s="994"/>
      <c r="F421" s="994"/>
      <c r="G421" s="994"/>
      <c r="H421" s="995"/>
      <c r="I421" s="423"/>
      <c r="J421" s="423"/>
      <c r="K421"/>
    </row>
    <row r="422" spans="1:11" s="1" customFormat="1" ht="18" customHeight="1">
      <c r="A422" s="425"/>
      <c r="B422" s="426"/>
      <c r="C422" s="996"/>
      <c r="D422" s="997"/>
      <c r="E422" s="997"/>
      <c r="F422" s="997"/>
      <c r="G422" s="997"/>
      <c r="H422" s="998"/>
      <c r="I422" s="423"/>
      <c r="J422" s="427"/>
      <c r="K422"/>
    </row>
    <row r="423" spans="1:11" s="1" customFormat="1" ht="18" customHeight="1">
      <c r="A423" s="410"/>
      <c r="B423" s="411"/>
      <c r="C423" s="412"/>
      <c r="D423" s="412"/>
      <c r="E423" s="413"/>
      <c r="F423" s="414"/>
      <c r="G423" s="414"/>
      <c r="H423" s="414"/>
      <c r="I423" s="415"/>
    </row>
    <row r="424" spans="1:11" s="1" customFormat="1" ht="18" customHeight="1" thickBot="1">
      <c r="A424" s="410"/>
      <c r="B424" s="411"/>
      <c r="C424" s="412"/>
      <c r="D424" s="412"/>
      <c r="E424" s="413"/>
      <c r="F424" s="414"/>
      <c r="G424" s="414"/>
      <c r="H424" s="989" t="s">
        <v>692</v>
      </c>
      <c r="I424" s="989"/>
    </row>
    <row r="425" spans="1:11" s="1" customFormat="1" ht="18" customHeight="1">
      <c r="A425" s="1011" t="s">
        <v>0</v>
      </c>
      <c r="B425" s="1012"/>
      <c r="C425" s="1012"/>
      <c r="D425" s="1012"/>
      <c r="E425" s="1012"/>
      <c r="F425" s="1012"/>
      <c r="G425" s="1012"/>
      <c r="H425" s="1012"/>
      <c r="I425" s="1012"/>
      <c r="J425" s="465"/>
      <c r="K425" s="466"/>
    </row>
    <row r="426" spans="1:11" s="1" customFormat="1" ht="33" customHeight="1">
      <c r="A426" s="1013" t="s">
        <v>1</v>
      </c>
      <c r="B426" s="1014"/>
      <c r="C426" s="1014"/>
      <c r="D426" s="1014"/>
      <c r="E426" s="1014"/>
      <c r="F426" s="1014"/>
      <c r="G426" s="1014"/>
      <c r="H426" s="1014"/>
      <c r="I426" s="1014"/>
      <c r="J426" s="409"/>
      <c r="K426" s="467"/>
    </row>
    <row r="427" spans="1:11" s="1" customFormat="1" ht="18" customHeight="1">
      <c r="A427" s="468" t="s">
        <v>2</v>
      </c>
      <c r="B427" s="469"/>
      <c r="C427" s="490"/>
      <c r="D427" s="490"/>
      <c r="E427" s="469"/>
      <c r="F427" s="469"/>
      <c r="G427" s="469"/>
      <c r="H427" s="469"/>
      <c r="I427" s="469"/>
      <c r="J427" s="469"/>
      <c r="K427" s="470"/>
    </row>
    <row r="428" spans="1:11" s="1" customFormat="1" ht="18" customHeight="1">
      <c r="A428" s="468" t="s">
        <v>3</v>
      </c>
      <c r="B428" s="469"/>
      <c r="C428" s="490"/>
      <c r="D428" s="490"/>
      <c r="E428" s="469"/>
      <c r="F428" s="469" t="s">
        <v>470</v>
      </c>
      <c r="G428" s="469"/>
      <c r="H428" s="469"/>
      <c r="I428" s="469"/>
      <c r="J428" s="469"/>
      <c r="K428" s="470"/>
    </row>
    <row r="429" spans="1:11" s="1" customFormat="1" ht="18" customHeight="1" thickBot="1">
      <c r="A429" s="999" t="s">
        <v>754</v>
      </c>
      <c r="B429" s="1000"/>
      <c r="C429" s="1000"/>
      <c r="D429" s="1000"/>
      <c r="E429" s="1000"/>
      <c r="F429" s="1000"/>
      <c r="G429" s="1000"/>
      <c r="H429" s="1000"/>
      <c r="I429" s="1000"/>
      <c r="J429" s="1000"/>
      <c r="K429" s="1001"/>
    </row>
    <row r="430" spans="1:11" s="1" customFormat="1" ht="18" customHeight="1">
      <c r="A430" s="1002" t="s">
        <v>4</v>
      </c>
      <c r="B430" s="1004" t="s">
        <v>5</v>
      </c>
      <c r="C430" s="1006" t="s">
        <v>5</v>
      </c>
      <c r="D430" s="1007"/>
      <c r="E430" s="1007"/>
      <c r="F430" s="1007"/>
      <c r="G430" s="1008"/>
      <c r="H430" s="1004" t="s">
        <v>24</v>
      </c>
      <c r="I430" s="1009"/>
    </row>
    <row r="431" spans="1:11" s="1" customFormat="1" ht="18" customHeight="1" thickBot="1">
      <c r="A431" s="1003"/>
      <c r="B431" s="1005"/>
      <c r="C431" s="391" t="s">
        <v>7</v>
      </c>
      <c r="D431" s="391"/>
      <c r="E431" s="493" t="s">
        <v>8</v>
      </c>
      <c r="F431" s="473" t="s">
        <v>28</v>
      </c>
      <c r="G431" s="473" t="s">
        <v>27</v>
      </c>
      <c r="H431" s="1005"/>
      <c r="I431" s="1010"/>
    </row>
    <row r="432" spans="1:11" s="1" customFormat="1" ht="99.75" customHeight="1">
      <c r="A432" s="471">
        <v>10</v>
      </c>
      <c r="B432" s="1024" t="s">
        <v>36</v>
      </c>
      <c r="C432" s="1025"/>
      <c r="D432" s="1025"/>
      <c r="E432" s="1025"/>
      <c r="F432" s="1025"/>
      <c r="G432" s="1025"/>
      <c r="H432" s="1026"/>
      <c r="I432" s="472"/>
    </row>
    <row r="433" spans="1:11" s="1" customFormat="1" ht="18" customHeight="1">
      <c r="A433" s="400">
        <v>10.199999999999999</v>
      </c>
      <c r="B433" s="1015" t="s">
        <v>25</v>
      </c>
      <c r="C433" s="1016"/>
      <c r="D433" s="1016"/>
      <c r="E433" s="1016"/>
      <c r="F433" s="1016"/>
      <c r="G433" s="1016"/>
      <c r="H433" s="1017"/>
      <c r="I433" s="16"/>
      <c r="J433" s="12"/>
      <c r="K433" s="12"/>
    </row>
    <row r="434" spans="1:11" s="1" customFormat="1" ht="18" customHeight="1">
      <c r="A434" s="400"/>
      <c r="B434" s="495" t="s">
        <v>30</v>
      </c>
      <c r="C434" s="400"/>
      <c r="D434" s="400"/>
      <c r="E434" s="495"/>
      <c r="F434" s="495"/>
      <c r="G434" s="495"/>
      <c r="H434" s="495"/>
      <c r="I434" s="16"/>
      <c r="J434" s="12"/>
      <c r="K434" s="12"/>
    </row>
    <row r="435" spans="1:11" s="1" customFormat="1" ht="18" customHeight="1">
      <c r="A435" s="17"/>
      <c r="B435" s="572" t="s">
        <v>492</v>
      </c>
      <c r="C435" s="522">
        <v>1</v>
      </c>
      <c r="D435" s="522">
        <v>1</v>
      </c>
      <c r="E435" s="392">
        <v>3.6</v>
      </c>
      <c r="F435" s="392">
        <v>0.25</v>
      </c>
      <c r="G435" s="392">
        <v>2.85</v>
      </c>
      <c r="H435" s="361">
        <f>ROUND(PRODUCT(C435,D435,E435,F435,G435),2)</f>
        <v>2.57</v>
      </c>
      <c r="I435" s="16" t="s">
        <v>64</v>
      </c>
      <c r="J435" s="12"/>
      <c r="K435" s="12"/>
    </row>
    <row r="436" spans="1:11" s="1" customFormat="1" ht="18" customHeight="1">
      <c r="A436" s="17"/>
      <c r="B436" s="572" t="s">
        <v>493</v>
      </c>
      <c r="C436" s="522">
        <v>1</v>
      </c>
      <c r="D436" s="522">
        <v>16</v>
      </c>
      <c r="E436" s="392">
        <v>1.87</v>
      </c>
      <c r="F436" s="392">
        <v>0.06</v>
      </c>
      <c r="G436" s="392">
        <v>0.6</v>
      </c>
      <c r="H436" s="361">
        <f>ROUND(PRODUCT(C436,D436,E436,F436,G436),2)</f>
        <v>1.08</v>
      </c>
      <c r="I436" s="16"/>
      <c r="J436" s="12"/>
      <c r="K436" s="12"/>
    </row>
    <row r="437" spans="1:11" s="1" customFormat="1" ht="18" customHeight="1">
      <c r="A437" s="17"/>
      <c r="B437" s="572"/>
      <c r="C437" s="522">
        <v>1</v>
      </c>
      <c r="D437" s="522">
        <v>16</v>
      </c>
      <c r="E437" s="392">
        <v>1.83</v>
      </c>
      <c r="F437" s="392">
        <v>0.06</v>
      </c>
      <c r="G437" s="392">
        <v>0.6</v>
      </c>
      <c r="H437" s="361">
        <f>ROUND(PRODUCT(C437,D437,E437,F437,G437),2)</f>
        <v>1.05</v>
      </c>
      <c r="I437" s="16"/>
      <c r="J437" s="12"/>
      <c r="K437" s="12"/>
    </row>
    <row r="438" spans="1:11" s="1" customFormat="1" ht="18" customHeight="1">
      <c r="A438" s="17"/>
      <c r="B438" s="496" t="s">
        <v>638</v>
      </c>
      <c r="C438" s="389">
        <v>4</v>
      </c>
      <c r="D438" s="389">
        <v>1</v>
      </c>
      <c r="E438" s="361">
        <v>2.04</v>
      </c>
      <c r="F438" s="361">
        <v>0.115</v>
      </c>
      <c r="G438" s="361">
        <v>0.15</v>
      </c>
      <c r="H438" s="361">
        <f t="shared" ref="H438:H455" si="15">ROUND(PRODUCT(C438,D438,E438,F438,G438),2)</f>
        <v>0.14000000000000001</v>
      </c>
      <c r="I438" s="16"/>
      <c r="J438" s="12"/>
      <c r="K438" s="12"/>
    </row>
    <row r="439" spans="1:11" s="1" customFormat="1" ht="18" customHeight="1">
      <c r="A439" s="17"/>
      <c r="B439" s="491" t="s">
        <v>59</v>
      </c>
      <c r="C439" s="389">
        <v>4</v>
      </c>
      <c r="D439" s="389">
        <v>1</v>
      </c>
      <c r="E439" s="361">
        <v>1.36</v>
      </c>
      <c r="F439" s="361">
        <v>0.23</v>
      </c>
      <c r="G439" s="361">
        <v>0.15</v>
      </c>
      <c r="H439" s="361">
        <f t="shared" si="15"/>
        <v>0.19</v>
      </c>
      <c r="I439" s="16"/>
      <c r="J439" s="12"/>
      <c r="K439" s="12"/>
    </row>
    <row r="440" spans="1:11" s="1" customFormat="1" ht="18" customHeight="1">
      <c r="A440" s="17"/>
      <c r="B440" s="491" t="s">
        <v>29</v>
      </c>
      <c r="C440" s="389">
        <v>4</v>
      </c>
      <c r="D440" s="389">
        <v>1</v>
      </c>
      <c r="E440" s="361">
        <v>2.02</v>
      </c>
      <c r="F440" s="361">
        <v>0.23</v>
      </c>
      <c r="G440" s="361">
        <v>0.15</v>
      </c>
      <c r="H440" s="361">
        <f t="shared" si="15"/>
        <v>0.28000000000000003</v>
      </c>
      <c r="I440" s="16"/>
      <c r="J440" s="12"/>
      <c r="K440" s="12"/>
    </row>
    <row r="441" spans="1:11" s="1" customFormat="1" ht="18" customHeight="1">
      <c r="A441" s="17"/>
      <c r="B441" s="491" t="s">
        <v>60</v>
      </c>
      <c r="C441" s="389">
        <v>4</v>
      </c>
      <c r="D441" s="389">
        <v>1</v>
      </c>
      <c r="E441" s="361">
        <v>1.7</v>
      </c>
      <c r="F441" s="361">
        <v>0.23</v>
      </c>
      <c r="G441" s="361">
        <v>0.15</v>
      </c>
      <c r="H441" s="361">
        <f t="shared" si="15"/>
        <v>0.23</v>
      </c>
      <c r="I441" s="16"/>
      <c r="J441" s="12"/>
      <c r="K441" s="12"/>
    </row>
    <row r="442" spans="1:11" s="1" customFormat="1" ht="18" customHeight="1">
      <c r="A442" s="17"/>
      <c r="B442" s="491" t="s">
        <v>61</v>
      </c>
      <c r="C442" s="389">
        <v>4</v>
      </c>
      <c r="D442" s="389">
        <v>1</v>
      </c>
      <c r="E442" s="361">
        <v>1.36</v>
      </c>
      <c r="F442" s="361">
        <v>0.23</v>
      </c>
      <c r="G442" s="361">
        <v>0.15</v>
      </c>
      <c r="H442" s="361">
        <f t="shared" si="15"/>
        <v>0.19</v>
      </c>
      <c r="I442" s="16"/>
      <c r="J442" s="12"/>
      <c r="K442" s="12"/>
    </row>
    <row r="443" spans="1:11" s="1" customFormat="1" ht="18" customHeight="1">
      <c r="A443" s="17"/>
      <c r="B443" s="491" t="s">
        <v>61</v>
      </c>
      <c r="C443" s="389">
        <v>4</v>
      </c>
      <c r="D443" s="389">
        <v>1</v>
      </c>
      <c r="E443" s="361">
        <v>1.36</v>
      </c>
      <c r="F443" s="361">
        <v>0.23</v>
      </c>
      <c r="G443" s="361">
        <v>0.15</v>
      </c>
      <c r="H443" s="361">
        <f t="shared" si="15"/>
        <v>0.19</v>
      </c>
      <c r="I443" s="16"/>
      <c r="J443" s="12"/>
      <c r="K443" s="12"/>
    </row>
    <row r="444" spans="1:11" s="1" customFormat="1" ht="18" customHeight="1">
      <c r="A444" s="17"/>
      <c r="B444" s="491" t="s">
        <v>62</v>
      </c>
      <c r="C444" s="389">
        <v>4</v>
      </c>
      <c r="D444" s="389">
        <v>1</v>
      </c>
      <c r="E444" s="361">
        <v>1.17</v>
      </c>
      <c r="F444" s="361">
        <v>0.23</v>
      </c>
      <c r="G444" s="361">
        <v>0.15</v>
      </c>
      <c r="H444" s="361">
        <f t="shared" si="15"/>
        <v>0.16</v>
      </c>
      <c r="I444" s="16"/>
      <c r="J444" s="12"/>
      <c r="K444" s="12"/>
    </row>
    <row r="445" spans="1:11" s="1" customFormat="1" ht="18" customHeight="1">
      <c r="A445" s="17"/>
      <c r="B445" s="491" t="s">
        <v>63</v>
      </c>
      <c r="C445" s="389">
        <v>1</v>
      </c>
      <c r="D445" s="389">
        <v>1</v>
      </c>
      <c r="E445" s="361">
        <v>2.48</v>
      </c>
      <c r="F445" s="361">
        <v>0.23</v>
      </c>
      <c r="G445" s="361">
        <v>0.15</v>
      </c>
      <c r="H445" s="361">
        <f t="shared" si="15"/>
        <v>0.09</v>
      </c>
      <c r="I445" s="16"/>
      <c r="J445" s="12"/>
      <c r="K445" s="12"/>
    </row>
    <row r="446" spans="1:11" s="1" customFormat="1" ht="18" customHeight="1">
      <c r="A446" s="17"/>
      <c r="B446" s="491" t="s">
        <v>60</v>
      </c>
      <c r="C446" s="389">
        <v>2</v>
      </c>
      <c r="D446" s="389">
        <v>1</v>
      </c>
      <c r="E446" s="361">
        <v>1.7</v>
      </c>
      <c r="F446" s="361">
        <v>0.23</v>
      </c>
      <c r="G446" s="361">
        <v>0.15</v>
      </c>
      <c r="H446" s="361">
        <f t="shared" si="15"/>
        <v>0.12</v>
      </c>
      <c r="I446" s="16"/>
      <c r="J446" s="12"/>
      <c r="K446" s="12"/>
    </row>
    <row r="447" spans="1:11" s="1" customFormat="1" ht="18" customHeight="1">
      <c r="A447" s="17"/>
      <c r="B447" s="491" t="s">
        <v>497</v>
      </c>
      <c r="C447" s="389">
        <v>4</v>
      </c>
      <c r="D447" s="389">
        <v>1</v>
      </c>
      <c r="E447" s="361">
        <v>1.23</v>
      </c>
      <c r="F447" s="361">
        <v>0.45</v>
      </c>
      <c r="G447" s="361">
        <v>0.1</v>
      </c>
      <c r="H447" s="361">
        <f t="shared" si="15"/>
        <v>0.22</v>
      </c>
      <c r="I447" s="16"/>
      <c r="J447" s="12"/>
      <c r="K447" s="12"/>
    </row>
    <row r="448" spans="1:11" s="1" customFormat="1" ht="18" customHeight="1">
      <c r="A448" s="17"/>
      <c r="B448" s="491" t="s">
        <v>494</v>
      </c>
      <c r="C448" s="389">
        <v>4</v>
      </c>
      <c r="D448" s="389">
        <v>1</v>
      </c>
      <c r="E448" s="361">
        <v>0.91</v>
      </c>
      <c r="F448" s="361">
        <v>0.45</v>
      </c>
      <c r="G448" s="361">
        <v>0.09</v>
      </c>
      <c r="H448" s="361">
        <f t="shared" si="15"/>
        <v>0.15</v>
      </c>
      <c r="I448" s="16"/>
      <c r="J448" s="12"/>
      <c r="K448" s="12"/>
    </row>
    <row r="449" spans="1:11" s="1" customFormat="1" ht="18" customHeight="1">
      <c r="A449" s="17"/>
      <c r="B449" s="491" t="s">
        <v>495</v>
      </c>
      <c r="C449" s="389">
        <v>4</v>
      </c>
      <c r="D449" s="389">
        <v>1</v>
      </c>
      <c r="E449" s="361">
        <v>1.41</v>
      </c>
      <c r="F449" s="361">
        <v>0.45</v>
      </c>
      <c r="G449" s="361">
        <v>0.09</v>
      </c>
      <c r="H449" s="361">
        <f t="shared" si="15"/>
        <v>0.23</v>
      </c>
      <c r="I449" s="16"/>
      <c r="J449" s="12"/>
      <c r="K449" s="12"/>
    </row>
    <row r="450" spans="1:11" s="1" customFormat="1" ht="18" customHeight="1">
      <c r="A450" s="17"/>
      <c r="B450" s="491" t="s">
        <v>496</v>
      </c>
      <c r="C450" s="389">
        <v>2</v>
      </c>
      <c r="D450" s="389">
        <v>1</v>
      </c>
      <c r="E450" s="361">
        <v>3.08</v>
      </c>
      <c r="F450" s="361">
        <v>0.45</v>
      </c>
      <c r="G450" s="361">
        <v>0.1</v>
      </c>
      <c r="H450" s="361">
        <f t="shared" si="15"/>
        <v>0.28000000000000003</v>
      </c>
      <c r="I450" s="16"/>
      <c r="J450" s="12"/>
      <c r="K450" s="12"/>
    </row>
    <row r="451" spans="1:11" s="1" customFormat="1" ht="18" customHeight="1">
      <c r="A451" s="17"/>
      <c r="B451" s="491" t="s">
        <v>496</v>
      </c>
      <c r="C451" s="389">
        <v>2</v>
      </c>
      <c r="D451" s="389">
        <v>1</v>
      </c>
      <c r="E451" s="361">
        <v>3</v>
      </c>
      <c r="F451" s="361">
        <v>0.45</v>
      </c>
      <c r="G451" s="361">
        <v>0.1</v>
      </c>
      <c r="H451" s="361">
        <f t="shared" si="15"/>
        <v>0.27</v>
      </c>
      <c r="I451" s="16"/>
      <c r="J451" s="12"/>
      <c r="K451" s="12"/>
    </row>
    <row r="452" spans="1:11" s="1" customFormat="1" ht="18" customHeight="1">
      <c r="A452" s="17"/>
      <c r="B452" s="491" t="s">
        <v>52</v>
      </c>
      <c r="C452" s="389">
        <v>4</v>
      </c>
      <c r="D452" s="389">
        <v>1</v>
      </c>
      <c r="E452" s="361">
        <v>0.91</v>
      </c>
      <c r="F452" s="361">
        <v>0.23</v>
      </c>
      <c r="G452" s="361">
        <v>0.1</v>
      </c>
      <c r="H452" s="361">
        <f t="shared" si="15"/>
        <v>0.08</v>
      </c>
      <c r="I452" s="16"/>
      <c r="J452" s="12"/>
      <c r="K452" s="12"/>
    </row>
    <row r="453" spans="1:11" s="1" customFormat="1" ht="18" customHeight="1">
      <c r="A453" s="17"/>
      <c r="B453" s="491" t="s">
        <v>55</v>
      </c>
      <c r="C453" s="389">
        <v>4</v>
      </c>
      <c r="D453" s="389">
        <v>1</v>
      </c>
      <c r="E453" s="361">
        <v>1.41</v>
      </c>
      <c r="F453" s="361">
        <v>0.23</v>
      </c>
      <c r="G453" s="361">
        <v>0.1</v>
      </c>
      <c r="H453" s="361">
        <f t="shared" si="15"/>
        <v>0.13</v>
      </c>
      <c r="I453" s="16"/>
      <c r="J453" s="12"/>
      <c r="K453" s="12"/>
    </row>
    <row r="454" spans="1:11" s="1" customFormat="1" ht="18" customHeight="1">
      <c r="A454" s="17"/>
      <c r="B454" s="491" t="s">
        <v>54</v>
      </c>
      <c r="C454" s="389">
        <v>2</v>
      </c>
      <c r="D454" s="389">
        <v>1</v>
      </c>
      <c r="E454" s="361">
        <v>3.08</v>
      </c>
      <c r="F454" s="361">
        <v>0.23</v>
      </c>
      <c r="G454" s="361">
        <v>0.15</v>
      </c>
      <c r="H454" s="361">
        <f t="shared" si="15"/>
        <v>0.21</v>
      </c>
      <c r="I454" s="16"/>
      <c r="J454" s="12"/>
      <c r="K454" s="12"/>
    </row>
    <row r="455" spans="1:11" s="1" customFormat="1" ht="18" customHeight="1">
      <c r="A455" s="17"/>
      <c r="B455" s="491" t="s">
        <v>54</v>
      </c>
      <c r="C455" s="389">
        <v>2</v>
      </c>
      <c r="D455" s="389">
        <v>1</v>
      </c>
      <c r="E455" s="361">
        <v>3</v>
      </c>
      <c r="F455" s="361">
        <v>0.23</v>
      </c>
      <c r="G455" s="361">
        <v>0.15</v>
      </c>
      <c r="H455" s="361">
        <f t="shared" si="15"/>
        <v>0.21</v>
      </c>
      <c r="I455" s="16"/>
      <c r="J455" s="12"/>
      <c r="K455" s="12"/>
    </row>
    <row r="456" spans="1:11" s="1" customFormat="1" ht="18" customHeight="1" thickBot="1">
      <c r="A456" s="416"/>
      <c r="B456" s="417" t="s">
        <v>471</v>
      </c>
      <c r="C456" s="418"/>
      <c r="D456" s="418"/>
      <c r="E456" s="419"/>
      <c r="F456" s="419"/>
      <c r="G456" s="420"/>
      <c r="H456" s="421">
        <f>SUM(H435:H455)</f>
        <v>8.0700000000000038</v>
      </c>
      <c r="I456" s="422" t="str">
        <f>I435</f>
        <v>cum</v>
      </c>
      <c r="J456" s="423"/>
      <c r="K456"/>
    </row>
    <row r="457" spans="1:11" s="1" customFormat="1" ht="18" customHeight="1" thickTop="1">
      <c r="A457" s="424"/>
      <c r="B457" s="417"/>
      <c r="C457" s="418"/>
      <c r="D457" s="418"/>
      <c r="E457" s="419"/>
      <c r="F457" s="419"/>
      <c r="G457" s="420"/>
      <c r="H457" s="419"/>
      <c r="I457" s="417"/>
      <c r="J457" s="423"/>
      <c r="K457"/>
    </row>
    <row r="458" spans="1:11" s="1" customFormat="1" ht="18" customHeight="1">
      <c r="A458" s="425"/>
      <c r="B458" s="426"/>
      <c r="C458" s="993" t="s">
        <v>765</v>
      </c>
      <c r="D458" s="994"/>
      <c r="E458" s="994"/>
      <c r="F458" s="994"/>
      <c r="G458" s="994"/>
      <c r="H458" s="995"/>
      <c r="I458" s="423"/>
      <c r="J458" s="423"/>
      <c r="K458"/>
    </row>
    <row r="459" spans="1:11" s="1" customFormat="1" ht="18" customHeight="1">
      <c r="A459" s="425"/>
      <c r="B459" s="426"/>
      <c r="C459" s="996"/>
      <c r="D459" s="997"/>
      <c r="E459" s="997"/>
      <c r="F459" s="997"/>
      <c r="G459" s="997"/>
      <c r="H459" s="998"/>
      <c r="I459" s="423"/>
      <c r="J459" s="427"/>
      <c r="K459"/>
    </row>
    <row r="460" spans="1:11" s="1" customFormat="1" ht="18" customHeight="1">
      <c r="A460" s="410"/>
      <c r="B460" s="411"/>
      <c r="C460" s="412"/>
      <c r="D460" s="412"/>
      <c r="E460" s="413"/>
      <c r="F460" s="414"/>
      <c r="G460" s="414"/>
      <c r="H460" s="414"/>
      <c r="I460" s="415"/>
    </row>
    <row r="461" spans="1:11" ht="15.75" thickBot="1">
      <c r="H461" s="989" t="s">
        <v>693</v>
      </c>
      <c r="I461" s="989"/>
    </row>
    <row r="462" spans="1:11" ht="15.75">
      <c r="A462" s="1011" t="s">
        <v>0</v>
      </c>
      <c r="B462" s="1012"/>
      <c r="C462" s="1012"/>
      <c r="D462" s="1012"/>
      <c r="E462" s="1012"/>
      <c r="F462" s="1012"/>
      <c r="G462" s="1012"/>
      <c r="H462" s="1012"/>
      <c r="I462" s="1012"/>
      <c r="J462" s="465"/>
      <c r="K462" s="466"/>
    </row>
    <row r="463" spans="1:11" ht="32.25" customHeight="1">
      <c r="A463" s="1013" t="s">
        <v>1</v>
      </c>
      <c r="B463" s="1014"/>
      <c r="C463" s="1014"/>
      <c r="D463" s="1014"/>
      <c r="E463" s="1014"/>
      <c r="F463" s="1014"/>
      <c r="G463" s="1014"/>
      <c r="H463" s="1014"/>
      <c r="I463" s="1014"/>
      <c r="J463" s="409"/>
      <c r="K463" s="467"/>
    </row>
    <row r="464" spans="1:11">
      <c r="A464" s="468" t="s">
        <v>2</v>
      </c>
      <c r="B464" s="469"/>
      <c r="C464" s="490"/>
      <c r="D464" s="490"/>
      <c r="E464" s="469"/>
      <c r="F464" s="469"/>
      <c r="G464" s="469"/>
      <c r="H464" s="469"/>
      <c r="I464" s="469"/>
      <c r="J464" s="469"/>
      <c r="K464" s="470"/>
    </row>
    <row r="465" spans="1:11">
      <c r="A465" s="468" t="s">
        <v>3</v>
      </c>
      <c r="B465" s="469"/>
      <c r="C465" s="490"/>
      <c r="D465" s="490"/>
      <c r="E465" s="469"/>
      <c r="F465" s="469" t="s">
        <v>470</v>
      </c>
      <c r="G465" s="469"/>
      <c r="H465" s="469"/>
      <c r="I465" s="469"/>
      <c r="J465" s="469"/>
      <c r="K465" s="470"/>
    </row>
    <row r="466" spans="1:11" ht="15.75" thickBot="1">
      <c r="A466" s="999" t="s">
        <v>754</v>
      </c>
      <c r="B466" s="1000"/>
      <c r="C466" s="1000"/>
      <c r="D466" s="1000"/>
      <c r="E466" s="1000"/>
      <c r="F466" s="1000"/>
      <c r="G466" s="1000"/>
      <c r="H466" s="1000"/>
      <c r="I466" s="1000"/>
      <c r="J466" s="1000"/>
      <c r="K466" s="1001"/>
    </row>
    <row r="467" spans="1:11">
      <c r="A467" s="1002" t="s">
        <v>4</v>
      </c>
      <c r="B467" s="1004" t="s">
        <v>5</v>
      </c>
      <c r="C467" s="1006" t="s">
        <v>5</v>
      </c>
      <c r="D467" s="1007"/>
      <c r="E467" s="1007"/>
      <c r="F467" s="1007"/>
      <c r="G467" s="1008"/>
      <c r="H467" s="1004" t="s">
        <v>24</v>
      </c>
      <c r="I467" s="1009"/>
      <c r="J467" s="1"/>
      <c r="K467" s="1"/>
    </row>
    <row r="468" spans="1:11" ht="15.75" thickBot="1">
      <c r="A468" s="1003"/>
      <c r="B468" s="1005"/>
      <c r="C468" s="391" t="s">
        <v>7</v>
      </c>
      <c r="D468" s="391"/>
      <c r="E468" s="493" t="s">
        <v>8</v>
      </c>
      <c r="F468" s="473" t="s">
        <v>28</v>
      </c>
      <c r="G468" s="473" t="s">
        <v>27</v>
      </c>
      <c r="H468" s="1005"/>
      <c r="I468" s="1010"/>
      <c r="J468" s="1"/>
      <c r="K468" s="1"/>
    </row>
    <row r="469" spans="1:11" ht="19.5">
      <c r="A469" s="471">
        <v>11</v>
      </c>
      <c r="B469" s="990" t="s">
        <v>56</v>
      </c>
      <c r="C469" s="991"/>
      <c r="D469" s="991"/>
      <c r="E469" s="991"/>
      <c r="F469" s="991"/>
      <c r="G469" s="991"/>
      <c r="H469" s="992"/>
      <c r="I469" s="472"/>
      <c r="J469" s="1"/>
      <c r="K469" s="1"/>
    </row>
    <row r="470" spans="1:11">
      <c r="A470" s="400">
        <v>11.5</v>
      </c>
      <c r="B470" s="1015" t="s">
        <v>39</v>
      </c>
      <c r="C470" s="1016"/>
      <c r="D470" s="1016"/>
      <c r="E470" s="1016"/>
      <c r="F470" s="1016"/>
      <c r="G470" s="1016"/>
      <c r="H470" s="1017"/>
      <c r="I470" s="16"/>
      <c r="J470" s="12"/>
      <c r="K470" s="12"/>
    </row>
    <row r="471" spans="1:11">
      <c r="A471" s="400"/>
      <c r="B471" s="474"/>
      <c r="C471" s="475"/>
      <c r="D471" s="475"/>
      <c r="E471" s="475"/>
      <c r="F471" s="475"/>
      <c r="G471" s="475"/>
      <c r="H471" s="476"/>
      <c r="I471" s="16"/>
      <c r="J471" s="12"/>
      <c r="K471" s="12"/>
    </row>
    <row r="472" spans="1:11">
      <c r="A472" s="400"/>
      <c r="B472" s="497" t="s">
        <v>498</v>
      </c>
      <c r="C472" s="402">
        <v>4</v>
      </c>
      <c r="D472" s="403">
        <v>2</v>
      </c>
      <c r="E472" s="488">
        <v>2.04</v>
      </c>
      <c r="F472" s="488">
        <v>0.15</v>
      </c>
      <c r="G472" s="495"/>
      <c r="H472" s="361">
        <f>ROUND(PRODUCT(C472,D472,E472,F472,G472),2)</f>
        <v>2.4500000000000002</v>
      </c>
      <c r="I472" s="16" t="s">
        <v>85</v>
      </c>
      <c r="J472" s="12"/>
      <c r="K472" s="12"/>
    </row>
    <row r="473" spans="1:11">
      <c r="A473" s="17"/>
      <c r="B473" s="492"/>
      <c r="C473" s="402">
        <v>4</v>
      </c>
      <c r="D473" s="403">
        <v>1</v>
      </c>
      <c r="E473" s="488">
        <v>0.75</v>
      </c>
      <c r="F473" s="488">
        <v>0.12</v>
      </c>
      <c r="G473" s="396"/>
      <c r="H473" s="361">
        <f>ROUND(PRODUCT(C473,D473,E473,F473,G473),2)</f>
        <v>0.36</v>
      </c>
      <c r="J473" s="12"/>
      <c r="K473" s="12"/>
    </row>
    <row r="474" spans="1:11">
      <c r="A474" s="17"/>
      <c r="B474" s="492"/>
      <c r="C474" s="402">
        <v>4</v>
      </c>
      <c r="D474" s="403">
        <v>1</v>
      </c>
      <c r="E474" s="488">
        <v>0.9</v>
      </c>
      <c r="F474" s="488">
        <v>0.12</v>
      </c>
      <c r="G474" s="396"/>
      <c r="H474" s="361">
        <f>ROUND(PRODUCT(C474,D474,E474,F474,G474),2)</f>
        <v>0.43</v>
      </c>
      <c r="I474" s="16"/>
      <c r="J474" s="12"/>
      <c r="K474" s="12"/>
    </row>
    <row r="475" spans="1:11">
      <c r="A475" s="17"/>
      <c r="B475" s="492" t="s">
        <v>61</v>
      </c>
      <c r="C475" s="402">
        <v>4</v>
      </c>
      <c r="D475" s="403">
        <v>2</v>
      </c>
      <c r="E475" s="488">
        <v>1.36</v>
      </c>
      <c r="F475" s="488">
        <v>0.15</v>
      </c>
      <c r="G475" s="396"/>
      <c r="H475" s="361">
        <f>ROUND(PRODUCT(C475,D475,E475,F475,G475),2)</f>
        <v>1.63</v>
      </c>
      <c r="I475" s="16"/>
      <c r="J475" s="12"/>
      <c r="K475" s="12"/>
    </row>
    <row r="476" spans="1:11">
      <c r="A476" s="17"/>
      <c r="B476" s="492" t="s">
        <v>57</v>
      </c>
      <c r="C476" s="402">
        <v>4</v>
      </c>
      <c r="D476" s="403">
        <v>1</v>
      </c>
      <c r="E476" s="488">
        <v>0.9</v>
      </c>
      <c r="F476" s="488">
        <v>0.23</v>
      </c>
      <c r="G476" s="361"/>
      <c r="H476" s="361">
        <f t="shared" ref="H476:H496" si="16">ROUND(PRODUCT(C476,D476,E476,F476,G476),2)</f>
        <v>0.83</v>
      </c>
      <c r="I476" s="16"/>
      <c r="J476" s="12"/>
      <c r="K476" s="12"/>
    </row>
    <row r="477" spans="1:11">
      <c r="A477" s="17"/>
      <c r="B477" s="492" t="s">
        <v>61</v>
      </c>
      <c r="C477" s="402">
        <v>4</v>
      </c>
      <c r="D477" s="403">
        <v>1</v>
      </c>
      <c r="E477" s="488">
        <v>1.36</v>
      </c>
      <c r="F477" s="488">
        <v>0.18</v>
      </c>
      <c r="G477" s="361"/>
      <c r="H477" s="361">
        <f t="shared" si="16"/>
        <v>0.98</v>
      </c>
      <c r="I477" s="16"/>
      <c r="J477" s="12"/>
      <c r="K477" s="12"/>
    </row>
    <row r="478" spans="1:11">
      <c r="A478" s="17"/>
      <c r="B478" s="492"/>
      <c r="C478" s="402">
        <v>4</v>
      </c>
      <c r="D478" s="403">
        <v>1</v>
      </c>
      <c r="E478" s="488">
        <v>0.9</v>
      </c>
      <c r="F478" s="488">
        <v>0.23</v>
      </c>
      <c r="G478" s="361"/>
      <c r="H478" s="361">
        <f t="shared" si="16"/>
        <v>0.83</v>
      </c>
      <c r="I478" s="16"/>
      <c r="J478" s="12"/>
      <c r="K478" s="12"/>
    </row>
    <row r="479" spans="1:11">
      <c r="A479" s="17"/>
      <c r="B479" s="492" t="s">
        <v>29</v>
      </c>
      <c r="C479" s="402">
        <v>4</v>
      </c>
      <c r="D479" s="403">
        <v>2</v>
      </c>
      <c r="E479" s="488">
        <v>2.02</v>
      </c>
      <c r="F479" s="488">
        <v>0.15</v>
      </c>
      <c r="G479" s="361"/>
      <c r="H479" s="361">
        <f t="shared" si="16"/>
        <v>2.42</v>
      </c>
      <c r="I479" s="16"/>
      <c r="J479" s="12"/>
      <c r="K479" s="12"/>
    </row>
    <row r="480" spans="1:11">
      <c r="A480" s="17"/>
      <c r="B480" s="492" t="s">
        <v>57</v>
      </c>
      <c r="C480" s="402">
        <v>4</v>
      </c>
      <c r="D480" s="403">
        <v>1</v>
      </c>
      <c r="E480" s="488">
        <v>1.55</v>
      </c>
      <c r="F480" s="488">
        <v>0.23</v>
      </c>
      <c r="G480" s="361"/>
      <c r="H480" s="361">
        <f t="shared" si="16"/>
        <v>1.43</v>
      </c>
      <c r="I480" s="16"/>
      <c r="J480" s="12"/>
      <c r="K480" s="12"/>
    </row>
    <row r="481" spans="1:11">
      <c r="A481" s="17"/>
      <c r="B481" s="492" t="s">
        <v>60</v>
      </c>
      <c r="C481" s="402">
        <v>6</v>
      </c>
      <c r="D481" s="403">
        <v>2</v>
      </c>
      <c r="E481" s="488">
        <v>1.7</v>
      </c>
      <c r="F481" s="488">
        <v>0.15</v>
      </c>
      <c r="G481" s="361"/>
      <c r="H481" s="361">
        <f t="shared" si="16"/>
        <v>3.06</v>
      </c>
      <c r="I481" s="16"/>
      <c r="J481" s="12"/>
      <c r="K481" s="12"/>
    </row>
    <row r="482" spans="1:11">
      <c r="A482" s="17"/>
      <c r="B482" s="492" t="s">
        <v>57</v>
      </c>
      <c r="C482" s="402">
        <v>6</v>
      </c>
      <c r="D482" s="403">
        <v>1</v>
      </c>
      <c r="E482" s="488">
        <v>1.25</v>
      </c>
      <c r="F482" s="488">
        <v>0.23</v>
      </c>
      <c r="G482" s="361"/>
      <c r="H482" s="361">
        <f t="shared" si="16"/>
        <v>1.73</v>
      </c>
      <c r="I482" s="16"/>
      <c r="J482" s="12"/>
      <c r="K482" s="12"/>
    </row>
    <row r="483" spans="1:11">
      <c r="A483" s="17"/>
      <c r="B483" s="492" t="s">
        <v>59</v>
      </c>
      <c r="C483" s="402">
        <v>4</v>
      </c>
      <c r="D483" s="403">
        <v>2</v>
      </c>
      <c r="E483" s="488">
        <v>1.36</v>
      </c>
      <c r="F483" s="488">
        <v>0.15</v>
      </c>
      <c r="G483" s="361"/>
      <c r="H483" s="361">
        <f t="shared" si="16"/>
        <v>1.63</v>
      </c>
      <c r="I483" s="16"/>
      <c r="J483" s="12"/>
      <c r="K483" s="12"/>
    </row>
    <row r="484" spans="1:11">
      <c r="A484" s="17"/>
      <c r="B484" s="492" t="s">
        <v>57</v>
      </c>
      <c r="C484" s="402">
        <v>4</v>
      </c>
      <c r="D484" s="403">
        <v>1</v>
      </c>
      <c r="E484" s="488">
        <v>1.05</v>
      </c>
      <c r="F484" s="488">
        <v>0.23</v>
      </c>
      <c r="G484" s="361"/>
      <c r="H484" s="361">
        <f t="shared" si="16"/>
        <v>0.97</v>
      </c>
      <c r="I484" s="16"/>
      <c r="J484" s="12"/>
      <c r="K484" s="12"/>
    </row>
    <row r="485" spans="1:11">
      <c r="A485" s="17"/>
      <c r="B485" s="492" t="s">
        <v>62</v>
      </c>
      <c r="C485" s="402">
        <v>4</v>
      </c>
      <c r="D485" s="403">
        <v>2</v>
      </c>
      <c r="E485" s="488">
        <v>1.17</v>
      </c>
      <c r="F485" s="488">
        <v>0.15</v>
      </c>
      <c r="G485" s="361"/>
      <c r="H485" s="361">
        <f t="shared" si="16"/>
        <v>1.4</v>
      </c>
      <c r="I485" s="16"/>
      <c r="J485" s="12"/>
      <c r="K485" s="12"/>
    </row>
    <row r="486" spans="1:11">
      <c r="A486" s="17"/>
      <c r="B486" s="492" t="s">
        <v>57</v>
      </c>
      <c r="C486" s="402">
        <v>4</v>
      </c>
      <c r="D486" s="403">
        <v>1</v>
      </c>
      <c r="E486" s="488">
        <v>1</v>
      </c>
      <c r="F486" s="488">
        <v>0.23</v>
      </c>
      <c r="G486" s="361"/>
      <c r="H486" s="361">
        <f t="shared" si="16"/>
        <v>0.92</v>
      </c>
      <c r="I486" s="16"/>
      <c r="J486" s="12"/>
      <c r="K486" s="12"/>
    </row>
    <row r="487" spans="1:11">
      <c r="A487" s="17"/>
      <c r="B487" s="492" t="s">
        <v>63</v>
      </c>
      <c r="C487" s="402">
        <v>1</v>
      </c>
      <c r="D487" s="403">
        <v>2</v>
      </c>
      <c r="E487" s="488">
        <v>2.48</v>
      </c>
      <c r="F487" s="488">
        <v>0.15</v>
      </c>
      <c r="G487" s="361"/>
      <c r="H487" s="361">
        <f t="shared" si="16"/>
        <v>0.74</v>
      </c>
      <c r="I487" s="16"/>
      <c r="J487" s="12"/>
      <c r="K487" s="12"/>
    </row>
    <row r="488" spans="1:11">
      <c r="A488" s="17"/>
      <c r="B488" s="492" t="s">
        <v>57</v>
      </c>
      <c r="C488" s="402">
        <v>1</v>
      </c>
      <c r="D488" s="403">
        <v>1</v>
      </c>
      <c r="E488" s="488">
        <v>1.55</v>
      </c>
      <c r="F488" s="488">
        <v>0.23</v>
      </c>
      <c r="G488" s="361"/>
      <c r="H488" s="361">
        <f t="shared" si="16"/>
        <v>0.36</v>
      </c>
      <c r="I488" s="16"/>
      <c r="J488" s="12"/>
      <c r="K488" s="12"/>
    </row>
    <row r="489" spans="1:11">
      <c r="A489" s="17"/>
      <c r="B489" s="492" t="s">
        <v>52</v>
      </c>
      <c r="C489" s="402">
        <v>4</v>
      </c>
      <c r="D489" s="403">
        <v>1</v>
      </c>
      <c r="E489" s="488">
        <v>0.91</v>
      </c>
      <c r="F489" s="488">
        <v>0.18</v>
      </c>
      <c r="G489" s="361"/>
      <c r="H489" s="361">
        <f t="shared" si="16"/>
        <v>0.66</v>
      </c>
      <c r="I489" s="16"/>
      <c r="J489" s="12"/>
      <c r="K489" s="12"/>
    </row>
    <row r="490" spans="1:11">
      <c r="A490" s="17"/>
      <c r="B490" s="492" t="s">
        <v>57</v>
      </c>
      <c r="C490" s="402">
        <v>4</v>
      </c>
      <c r="D490" s="403">
        <v>1</v>
      </c>
      <c r="E490" s="488">
        <v>0.67</v>
      </c>
      <c r="F490" s="488">
        <v>0.23</v>
      </c>
      <c r="G490" s="361"/>
      <c r="H490" s="361">
        <f t="shared" si="16"/>
        <v>0.62</v>
      </c>
      <c r="I490" s="16"/>
      <c r="J490" s="12"/>
      <c r="K490" s="12"/>
    </row>
    <row r="491" spans="1:11">
      <c r="A491" s="17"/>
      <c r="B491" s="492" t="s">
        <v>53</v>
      </c>
      <c r="C491" s="402">
        <v>4</v>
      </c>
      <c r="D491" s="403">
        <v>1</v>
      </c>
      <c r="E491" s="488">
        <v>1.41</v>
      </c>
      <c r="F491" s="488">
        <v>0.18</v>
      </c>
      <c r="G491" s="361"/>
      <c r="H491" s="361">
        <f t="shared" si="16"/>
        <v>1.02</v>
      </c>
      <c r="I491" s="16"/>
      <c r="J491" s="12"/>
      <c r="K491" s="12"/>
    </row>
    <row r="492" spans="1:11">
      <c r="A492" s="17"/>
      <c r="B492" s="407" t="s">
        <v>57</v>
      </c>
      <c r="C492" s="502">
        <v>4</v>
      </c>
      <c r="D492" s="503">
        <v>1</v>
      </c>
      <c r="E492" s="498">
        <v>1.1000000000000001</v>
      </c>
      <c r="F492" s="498">
        <v>0.23</v>
      </c>
      <c r="G492" s="361"/>
      <c r="H492" s="361">
        <f t="shared" si="16"/>
        <v>1.01</v>
      </c>
      <c r="I492" s="16"/>
      <c r="J492" s="12"/>
      <c r="K492" s="12"/>
    </row>
    <row r="493" spans="1:11">
      <c r="A493" s="17"/>
      <c r="B493" s="407" t="s">
        <v>54</v>
      </c>
      <c r="C493" s="502">
        <v>2</v>
      </c>
      <c r="D493" s="503">
        <v>1</v>
      </c>
      <c r="E493" s="498">
        <v>3.08</v>
      </c>
      <c r="F493" s="498">
        <v>0.18</v>
      </c>
      <c r="G493" s="361"/>
      <c r="H493" s="361">
        <f t="shared" si="16"/>
        <v>1.1100000000000001</v>
      </c>
      <c r="I493" s="16"/>
      <c r="J493" s="12"/>
      <c r="K493" s="12"/>
    </row>
    <row r="494" spans="1:11">
      <c r="A494" s="17"/>
      <c r="B494" s="3" t="s">
        <v>57</v>
      </c>
      <c r="C494" s="404">
        <v>2</v>
      </c>
      <c r="D494" s="404">
        <v>1</v>
      </c>
      <c r="E494" s="392">
        <v>1.85</v>
      </c>
      <c r="F494" s="392">
        <v>0.23</v>
      </c>
      <c r="G494" s="396"/>
      <c r="H494" s="361">
        <f t="shared" si="16"/>
        <v>0.85</v>
      </c>
      <c r="I494" s="16"/>
      <c r="J494" s="12"/>
      <c r="K494" s="12"/>
    </row>
    <row r="495" spans="1:11" ht="19.5">
      <c r="A495" s="11"/>
      <c r="B495" s="3" t="s">
        <v>54</v>
      </c>
      <c r="C495" s="404">
        <v>2</v>
      </c>
      <c r="D495" s="404">
        <v>1</v>
      </c>
      <c r="E495" s="392">
        <v>3</v>
      </c>
      <c r="F495" s="392">
        <v>0.18</v>
      </c>
      <c r="G495" s="362"/>
      <c r="H495" s="361">
        <f t="shared" si="16"/>
        <v>1.08</v>
      </c>
      <c r="I495" s="4"/>
      <c r="J495" s="1"/>
      <c r="K495" s="1"/>
    </row>
    <row r="496" spans="1:11">
      <c r="A496" s="331"/>
      <c r="B496" s="3" t="s">
        <v>57</v>
      </c>
      <c r="C496" s="404">
        <v>2</v>
      </c>
      <c r="D496" s="404">
        <v>1</v>
      </c>
      <c r="E496" s="392">
        <v>1.85</v>
      </c>
      <c r="F496" s="392">
        <v>0.23</v>
      </c>
      <c r="G496" s="501"/>
      <c r="H496" s="361">
        <f t="shared" si="16"/>
        <v>0.85</v>
      </c>
      <c r="I496" s="26"/>
      <c r="J496" s="423"/>
    </row>
    <row r="497" spans="1:11">
      <c r="A497" s="424"/>
      <c r="B497" s="499"/>
      <c r="C497" s="412"/>
      <c r="D497" s="412"/>
      <c r="E497" s="500"/>
      <c r="F497" s="500"/>
      <c r="G497" s="420"/>
      <c r="H497" s="419"/>
      <c r="I497" s="417"/>
      <c r="J497" s="423"/>
    </row>
    <row r="498" spans="1:11" ht="15.75" thickBot="1">
      <c r="A498" s="424"/>
      <c r="B498" s="417" t="s">
        <v>471</v>
      </c>
      <c r="C498" s="412"/>
      <c r="D498" s="412"/>
      <c r="E498" s="500"/>
      <c r="F498" s="500"/>
      <c r="G498" s="420"/>
      <c r="H498" s="421">
        <f>SUM(H472:H496)</f>
        <v>29.369999999999997</v>
      </c>
      <c r="I498" s="422" t="str">
        <f>I472</f>
        <v>sqm</v>
      </c>
      <c r="J498" s="423"/>
    </row>
    <row r="499" spans="1:11" ht="15.75" thickTop="1">
      <c r="A499" s="424"/>
      <c r="B499" s="499"/>
      <c r="C499" s="412"/>
      <c r="D499" s="412"/>
      <c r="E499" s="500"/>
      <c r="F499" s="500"/>
      <c r="G499" s="420"/>
      <c r="H499" s="419"/>
      <c r="I499" s="417"/>
      <c r="J499" s="423"/>
    </row>
    <row r="500" spans="1:11">
      <c r="A500" s="425"/>
      <c r="B500" s="426"/>
      <c r="C500" s="993" t="s">
        <v>764</v>
      </c>
      <c r="D500" s="994"/>
      <c r="E500" s="994"/>
      <c r="F500" s="994"/>
      <c r="G500" s="994"/>
      <c r="H500" s="995"/>
      <c r="I500" s="423"/>
      <c r="J500" s="423"/>
    </row>
    <row r="501" spans="1:11">
      <c r="A501" s="425"/>
      <c r="B501" s="426"/>
      <c r="C501" s="996"/>
      <c r="D501" s="997"/>
      <c r="E501" s="997"/>
      <c r="F501" s="997"/>
      <c r="G501" s="997"/>
      <c r="H501" s="998"/>
      <c r="I501" s="423"/>
      <c r="J501" s="427"/>
    </row>
    <row r="502" spans="1:11" ht="19.5">
      <c r="A502" s="410"/>
      <c r="B502" s="411"/>
      <c r="C502" s="412"/>
      <c r="D502" s="412"/>
      <c r="E502" s="413"/>
      <c r="F502" s="414"/>
      <c r="G502" s="414"/>
      <c r="H502" s="414"/>
      <c r="I502" s="415"/>
      <c r="J502" s="1"/>
      <c r="K502" s="1"/>
    </row>
    <row r="503" spans="1:11" ht="15.75" thickBot="1">
      <c r="H503" s="989" t="s">
        <v>694</v>
      </c>
      <c r="I503" s="989"/>
    </row>
    <row r="504" spans="1:11" ht="15.75">
      <c r="A504" s="1011" t="s">
        <v>0</v>
      </c>
      <c r="B504" s="1012"/>
      <c r="C504" s="1012"/>
      <c r="D504" s="1012"/>
      <c r="E504" s="1012"/>
      <c r="F504" s="1012"/>
      <c r="G504" s="1012"/>
      <c r="H504" s="1012"/>
      <c r="I504" s="1012"/>
      <c r="J504" s="465"/>
      <c r="K504" s="466"/>
    </row>
    <row r="505" spans="1:11" ht="33" customHeight="1">
      <c r="A505" s="1013" t="s">
        <v>1</v>
      </c>
      <c r="B505" s="1014"/>
      <c r="C505" s="1014"/>
      <c r="D505" s="1014"/>
      <c r="E505" s="1014"/>
      <c r="F505" s="1014"/>
      <c r="G505" s="1014"/>
      <c r="H505" s="1014"/>
      <c r="I505" s="1014"/>
      <c r="J505" s="409"/>
      <c r="K505" s="467"/>
    </row>
    <row r="506" spans="1:11">
      <c r="A506" s="468" t="s">
        <v>2</v>
      </c>
      <c r="B506" s="469"/>
      <c r="C506" s="490"/>
      <c r="D506" s="490"/>
      <c r="E506" s="469"/>
      <c r="F506" s="469"/>
      <c r="G506" s="469"/>
      <c r="H506" s="469"/>
      <c r="I506" s="469"/>
      <c r="J506" s="469"/>
      <c r="K506" s="470"/>
    </row>
    <row r="507" spans="1:11">
      <c r="A507" s="468" t="s">
        <v>3</v>
      </c>
      <c r="B507" s="469"/>
      <c r="C507" s="490"/>
      <c r="D507" s="490"/>
      <c r="E507" s="469"/>
      <c r="F507" s="469" t="s">
        <v>470</v>
      </c>
      <c r="G507" s="469"/>
      <c r="H507" s="469"/>
      <c r="I507" s="469"/>
      <c r="J507" s="469"/>
      <c r="K507" s="470"/>
    </row>
    <row r="508" spans="1:11" ht="15.75" thickBot="1">
      <c r="A508" s="999" t="s">
        <v>754</v>
      </c>
      <c r="B508" s="1000"/>
      <c r="C508" s="1000"/>
      <c r="D508" s="1000"/>
      <c r="E508" s="1000"/>
      <c r="F508" s="1000"/>
      <c r="G508" s="1000"/>
      <c r="H508" s="1000"/>
      <c r="I508" s="1000"/>
      <c r="J508" s="1000"/>
      <c r="K508" s="1001"/>
    </row>
    <row r="509" spans="1:11">
      <c r="A509" s="1002" t="s">
        <v>4</v>
      </c>
      <c r="B509" s="1004" t="s">
        <v>5</v>
      </c>
      <c r="C509" s="1006" t="s">
        <v>5</v>
      </c>
      <c r="D509" s="1007"/>
      <c r="E509" s="1007"/>
      <c r="F509" s="1007"/>
      <c r="G509" s="1008"/>
      <c r="H509" s="1004" t="s">
        <v>24</v>
      </c>
      <c r="I509" s="1009"/>
      <c r="J509" s="1"/>
      <c r="K509" s="1"/>
    </row>
    <row r="510" spans="1:11" ht="15.75" thickBot="1">
      <c r="A510" s="1003"/>
      <c r="B510" s="1005"/>
      <c r="C510" s="391" t="s">
        <v>7</v>
      </c>
      <c r="D510" s="391"/>
      <c r="E510" s="493" t="s">
        <v>8</v>
      </c>
      <c r="F510" s="473" t="s">
        <v>28</v>
      </c>
      <c r="G510" s="473" t="s">
        <v>27</v>
      </c>
      <c r="H510" s="1005"/>
      <c r="I510" s="1010"/>
      <c r="J510" s="1"/>
      <c r="K510" s="1"/>
    </row>
    <row r="511" spans="1:11" ht="15" customHeight="1">
      <c r="A511" s="504" t="s">
        <v>499</v>
      </c>
      <c r="B511" s="990" t="s">
        <v>56</v>
      </c>
      <c r="C511" s="991"/>
      <c r="D511" s="991"/>
      <c r="E511" s="991"/>
      <c r="F511" s="991"/>
      <c r="G511" s="991"/>
      <c r="H511" s="992"/>
      <c r="I511" s="472"/>
      <c r="J511" s="1"/>
      <c r="K511" s="1"/>
    </row>
    <row r="512" spans="1:11">
      <c r="A512" s="400"/>
      <c r="B512" s="1015" t="s">
        <v>434</v>
      </c>
      <c r="C512" s="1016"/>
      <c r="D512" s="1016"/>
      <c r="E512" s="1016"/>
      <c r="F512" s="1016"/>
      <c r="G512" s="1016"/>
      <c r="H512" s="1017"/>
      <c r="I512" s="16"/>
      <c r="J512" s="12"/>
      <c r="K512" s="12"/>
    </row>
    <row r="513" spans="1:11">
      <c r="A513" s="400"/>
      <c r="B513" s="395" t="s">
        <v>639</v>
      </c>
      <c r="C513" s="389">
        <v>4</v>
      </c>
      <c r="D513" s="389">
        <v>1</v>
      </c>
      <c r="E513" s="361">
        <v>1.1299999999999999</v>
      </c>
      <c r="F513" s="361">
        <v>0.53</v>
      </c>
      <c r="G513" s="495"/>
      <c r="H513" s="361">
        <f>ROUND(PRODUCT(C513,D513,E513,F513,G513),2)</f>
        <v>2.4</v>
      </c>
      <c r="I513" s="16" t="s">
        <v>85</v>
      </c>
      <c r="J513" s="12"/>
      <c r="K513" s="12"/>
    </row>
    <row r="514" spans="1:11">
      <c r="A514" s="17"/>
      <c r="B514" s="395" t="s">
        <v>52</v>
      </c>
      <c r="C514" s="389">
        <v>4</v>
      </c>
      <c r="D514" s="389">
        <v>1</v>
      </c>
      <c r="E514" s="361">
        <v>0.91</v>
      </c>
      <c r="F514" s="361">
        <v>0.53</v>
      </c>
      <c r="G514" s="396"/>
      <c r="H514" s="361">
        <f t="shared" ref="H514:H522" si="17">ROUND(PRODUCT(C514,D514,E514,F514,G514),2)</f>
        <v>1.93</v>
      </c>
      <c r="J514" s="12"/>
      <c r="K514" s="12"/>
    </row>
    <row r="515" spans="1:11">
      <c r="A515" s="17"/>
      <c r="B515" s="395" t="s">
        <v>53</v>
      </c>
      <c r="C515" s="389">
        <v>4</v>
      </c>
      <c r="D515" s="389">
        <v>1</v>
      </c>
      <c r="E515" s="361">
        <v>1.41</v>
      </c>
      <c r="F515" s="361">
        <v>0.53</v>
      </c>
      <c r="G515" s="396"/>
      <c r="H515" s="361">
        <f t="shared" si="17"/>
        <v>2.99</v>
      </c>
      <c r="I515" s="16"/>
      <c r="J515" s="12"/>
      <c r="K515" s="12"/>
    </row>
    <row r="516" spans="1:11">
      <c r="A516" s="17"/>
      <c r="B516" s="395" t="s">
        <v>54</v>
      </c>
      <c r="C516" s="389">
        <v>2</v>
      </c>
      <c r="D516" s="389">
        <v>1</v>
      </c>
      <c r="E516" s="361">
        <v>3.08</v>
      </c>
      <c r="F516" s="361">
        <v>0.53</v>
      </c>
      <c r="G516" s="396"/>
      <c r="H516" s="361">
        <f t="shared" si="17"/>
        <v>3.26</v>
      </c>
      <c r="I516" s="16"/>
      <c r="J516" s="12"/>
      <c r="K516" s="12"/>
    </row>
    <row r="517" spans="1:11">
      <c r="A517" s="17"/>
      <c r="B517" s="395" t="s">
        <v>54</v>
      </c>
      <c r="C517" s="389">
        <v>2</v>
      </c>
      <c r="D517" s="389">
        <v>1</v>
      </c>
      <c r="E517" s="361">
        <v>3</v>
      </c>
      <c r="F517" s="361">
        <v>0.53</v>
      </c>
      <c r="G517" s="361"/>
      <c r="H517" s="361">
        <f t="shared" si="17"/>
        <v>3.18</v>
      </c>
      <c r="I517" s="16"/>
      <c r="J517" s="12"/>
      <c r="K517" s="12"/>
    </row>
    <row r="518" spans="1:11">
      <c r="A518" s="17"/>
      <c r="B518" s="604" t="s">
        <v>640</v>
      </c>
      <c r="C518" s="389">
        <v>4</v>
      </c>
      <c r="D518" s="389">
        <v>2</v>
      </c>
      <c r="E518" s="361">
        <v>0.45</v>
      </c>
      <c r="F518" s="361">
        <v>0.1</v>
      </c>
      <c r="G518" s="361"/>
      <c r="H518" s="361">
        <f t="shared" si="17"/>
        <v>0.36</v>
      </c>
      <c r="I518" s="16"/>
      <c r="J518" s="12"/>
      <c r="K518" s="12"/>
    </row>
    <row r="519" spans="1:11">
      <c r="A519" s="17"/>
      <c r="B519" s="395" t="s">
        <v>52</v>
      </c>
      <c r="C519" s="389">
        <v>4</v>
      </c>
      <c r="D519" s="389">
        <v>2</v>
      </c>
      <c r="E519" s="361">
        <v>0.45</v>
      </c>
      <c r="F519" s="361">
        <v>0.1</v>
      </c>
      <c r="G519" s="361"/>
      <c r="H519" s="361">
        <f t="shared" si="17"/>
        <v>0.36</v>
      </c>
      <c r="I519" s="16"/>
      <c r="J519" s="12"/>
      <c r="K519" s="12"/>
    </row>
    <row r="520" spans="1:11">
      <c r="A520" s="17"/>
      <c r="B520" s="395" t="s">
        <v>53</v>
      </c>
      <c r="C520" s="389">
        <v>4</v>
      </c>
      <c r="D520" s="389">
        <v>2</v>
      </c>
      <c r="E520" s="361">
        <v>0.45</v>
      </c>
      <c r="F520" s="361">
        <v>0.1</v>
      </c>
      <c r="G520" s="361"/>
      <c r="H520" s="361">
        <f t="shared" si="17"/>
        <v>0.36</v>
      </c>
      <c r="I520" s="16"/>
      <c r="J520" s="12"/>
      <c r="K520" s="12"/>
    </row>
    <row r="521" spans="1:11">
      <c r="A521" s="17"/>
      <c r="B521" s="395" t="s">
        <v>54</v>
      </c>
      <c r="C521" s="389">
        <v>2</v>
      </c>
      <c r="D521" s="389">
        <v>1</v>
      </c>
      <c r="E521" s="361">
        <v>0.45</v>
      </c>
      <c r="F521" s="361">
        <v>0.1</v>
      </c>
      <c r="G521" s="361"/>
      <c r="H521" s="361">
        <f t="shared" si="17"/>
        <v>0.09</v>
      </c>
      <c r="I521" s="16"/>
      <c r="J521" s="12"/>
      <c r="K521" s="12"/>
    </row>
    <row r="522" spans="1:11">
      <c r="A522" s="17"/>
      <c r="B522" s="395" t="s">
        <v>54</v>
      </c>
      <c r="C522" s="389">
        <v>2</v>
      </c>
      <c r="D522" s="389">
        <v>1</v>
      </c>
      <c r="E522" s="361">
        <v>0.45</v>
      </c>
      <c r="F522" s="361">
        <v>0.1</v>
      </c>
      <c r="G522" s="361"/>
      <c r="H522" s="361">
        <f t="shared" si="17"/>
        <v>0.09</v>
      </c>
      <c r="I522" s="16"/>
      <c r="J522" s="12"/>
      <c r="K522" s="12"/>
    </row>
    <row r="523" spans="1:11" ht="15.75" thickBot="1">
      <c r="A523" s="424"/>
      <c r="B523" s="417" t="s">
        <v>471</v>
      </c>
      <c r="C523" s="412"/>
      <c r="D523" s="412"/>
      <c r="E523" s="500"/>
      <c r="F523" s="500"/>
      <c r="G523" s="420"/>
      <c r="H523" s="505">
        <f>SUM(H513:H522)</f>
        <v>15.019999999999998</v>
      </c>
      <c r="I523" s="422" t="str">
        <f>I513</f>
        <v>sqm</v>
      </c>
      <c r="J523" s="423"/>
    </row>
    <row r="524" spans="1:11" ht="15.75" thickTop="1">
      <c r="A524" s="424"/>
      <c r="B524" s="499"/>
      <c r="C524" s="412"/>
      <c r="D524" s="412"/>
      <c r="E524" s="500"/>
      <c r="F524" s="500"/>
      <c r="G524" s="420"/>
      <c r="H524" s="419"/>
      <c r="I524" s="417"/>
      <c r="J524" s="423"/>
    </row>
    <row r="525" spans="1:11">
      <c r="A525" s="425"/>
      <c r="B525" s="426"/>
      <c r="C525" s="993" t="s">
        <v>762</v>
      </c>
      <c r="D525" s="994"/>
      <c r="E525" s="994"/>
      <c r="F525" s="994"/>
      <c r="G525" s="994"/>
      <c r="H525" s="995"/>
      <c r="I525" s="423"/>
      <c r="J525" s="423"/>
    </row>
    <row r="526" spans="1:11">
      <c r="A526" s="425"/>
      <c r="B526" s="426"/>
      <c r="C526" s="996"/>
      <c r="D526" s="997"/>
      <c r="E526" s="997"/>
      <c r="F526" s="997"/>
      <c r="G526" s="997"/>
      <c r="H526" s="998"/>
      <c r="I526" s="423"/>
      <c r="J526" s="427"/>
    </row>
    <row r="527" spans="1:11" ht="15.75" thickBot="1">
      <c r="H527" s="989" t="s">
        <v>695</v>
      </c>
      <c r="I527" s="989"/>
    </row>
    <row r="528" spans="1:11" ht="15.75">
      <c r="A528" s="1011" t="s">
        <v>0</v>
      </c>
      <c r="B528" s="1012"/>
      <c r="C528" s="1012"/>
      <c r="D528" s="1012"/>
      <c r="E528" s="1012"/>
      <c r="F528" s="1012"/>
      <c r="G528" s="1012"/>
      <c r="H528" s="1012"/>
      <c r="I528" s="1012"/>
      <c r="J528" s="465"/>
      <c r="K528" s="466"/>
    </row>
    <row r="529" spans="1:11" ht="31.5" customHeight="1">
      <c r="A529" s="1013" t="s">
        <v>1</v>
      </c>
      <c r="B529" s="1014"/>
      <c r="C529" s="1014"/>
      <c r="D529" s="1014"/>
      <c r="E529" s="1014"/>
      <c r="F529" s="1014"/>
      <c r="G529" s="1014"/>
      <c r="H529" s="1014"/>
      <c r="I529" s="1014"/>
      <c r="J529" s="409"/>
      <c r="K529" s="467"/>
    </row>
    <row r="530" spans="1:11">
      <c r="A530" s="468" t="s">
        <v>2</v>
      </c>
      <c r="B530" s="469"/>
      <c r="C530" s="490"/>
      <c r="D530" s="490"/>
      <c r="E530" s="469"/>
      <c r="F530" s="469"/>
      <c r="G530" s="469"/>
      <c r="H530" s="469"/>
      <c r="I530" s="469"/>
      <c r="J530" s="469"/>
      <c r="K530" s="470"/>
    </row>
    <row r="531" spans="1:11">
      <c r="A531" s="468" t="s">
        <v>3</v>
      </c>
      <c r="B531" s="469"/>
      <c r="C531" s="490"/>
      <c r="D531" s="490"/>
      <c r="E531" s="469"/>
      <c r="F531" s="469" t="s">
        <v>470</v>
      </c>
      <c r="G531" s="469"/>
      <c r="H531" s="469"/>
      <c r="I531" s="469"/>
      <c r="J531" s="469"/>
      <c r="K531" s="470"/>
    </row>
    <row r="532" spans="1:11" ht="15.75" thickBot="1">
      <c r="A532" s="999" t="s">
        <v>754</v>
      </c>
      <c r="B532" s="1000"/>
      <c r="C532" s="1000"/>
      <c r="D532" s="1000"/>
      <c r="E532" s="1000"/>
      <c r="F532" s="1000"/>
      <c r="G532" s="1000"/>
      <c r="H532" s="1000"/>
      <c r="I532" s="1000"/>
      <c r="J532" s="1000"/>
      <c r="K532" s="1001"/>
    </row>
    <row r="533" spans="1:11">
      <c r="A533" s="1002" t="s">
        <v>4</v>
      </c>
      <c r="B533" s="1004" t="s">
        <v>5</v>
      </c>
      <c r="C533" s="1006" t="s">
        <v>5</v>
      </c>
      <c r="D533" s="1007"/>
      <c r="E533" s="1007"/>
      <c r="F533" s="1007"/>
      <c r="G533" s="1008"/>
      <c r="H533" s="1004" t="s">
        <v>24</v>
      </c>
      <c r="I533" s="1009"/>
      <c r="J533" s="1"/>
      <c r="K533" s="1"/>
    </row>
    <row r="534" spans="1:11" ht="15.75" thickBot="1">
      <c r="A534" s="1003"/>
      <c r="B534" s="1005"/>
      <c r="C534" s="391" t="s">
        <v>7</v>
      </c>
      <c r="D534" s="391"/>
      <c r="E534" s="493" t="s">
        <v>8</v>
      </c>
      <c r="F534" s="473" t="s">
        <v>28</v>
      </c>
      <c r="G534" s="473" t="s">
        <v>27</v>
      </c>
      <c r="H534" s="1005"/>
      <c r="I534" s="1010"/>
      <c r="J534" s="1"/>
      <c r="K534" s="1"/>
    </row>
    <row r="535" spans="1:11" ht="19.5">
      <c r="A535" s="504">
        <v>11</v>
      </c>
      <c r="B535" s="990" t="s">
        <v>56</v>
      </c>
      <c r="C535" s="991"/>
      <c r="D535" s="991"/>
      <c r="E535" s="991"/>
      <c r="F535" s="991"/>
      <c r="G535" s="991"/>
      <c r="H535" s="992"/>
      <c r="I535" s="472"/>
      <c r="J535" s="1"/>
      <c r="K535" s="1"/>
    </row>
    <row r="536" spans="1:11">
      <c r="A536" s="400">
        <v>11.1</v>
      </c>
      <c r="B536" s="1015" t="s">
        <v>84</v>
      </c>
      <c r="C536" s="1016"/>
      <c r="D536" s="1016"/>
      <c r="E536" s="1016"/>
      <c r="F536" s="1016"/>
      <c r="G536" s="1016"/>
      <c r="H536" s="1017"/>
      <c r="I536" s="16"/>
      <c r="J536" s="12"/>
      <c r="K536" s="12"/>
    </row>
    <row r="537" spans="1:11">
      <c r="A537" s="400"/>
      <c r="B537" s="474"/>
      <c r="C537" s="475"/>
      <c r="D537" s="475"/>
      <c r="E537" s="475"/>
      <c r="F537" s="475"/>
      <c r="G537" s="475"/>
      <c r="H537" s="476"/>
      <c r="I537" s="16"/>
      <c r="J537" s="12"/>
      <c r="K537" s="12"/>
    </row>
    <row r="538" spans="1:11">
      <c r="A538" s="400"/>
      <c r="B538" s="395" t="s">
        <v>490</v>
      </c>
      <c r="C538" s="389">
        <v>1</v>
      </c>
      <c r="D538" s="389">
        <v>2</v>
      </c>
      <c r="E538" s="361">
        <v>3.6</v>
      </c>
      <c r="F538" s="361">
        <v>0.3</v>
      </c>
      <c r="G538" s="495"/>
      <c r="H538" s="361">
        <f>ROUND(PRODUCT(C538,D538,E538,F538,G538),2)</f>
        <v>2.16</v>
      </c>
      <c r="I538" s="16" t="s">
        <v>85</v>
      </c>
      <c r="J538" s="12"/>
      <c r="K538" s="12"/>
    </row>
    <row r="539" spans="1:11">
      <c r="A539" s="400"/>
      <c r="B539" s="395"/>
      <c r="C539" s="389">
        <v>1</v>
      </c>
      <c r="D539" s="389">
        <v>1</v>
      </c>
      <c r="E539" s="361">
        <v>2.9</v>
      </c>
      <c r="F539" s="361">
        <v>0.3</v>
      </c>
      <c r="G539" s="495"/>
      <c r="H539" s="361">
        <f t="shared" ref="H539:H541" si="18">ROUND(PRODUCT(C539,D539,E539,F539,G539),2)</f>
        <v>0.87</v>
      </c>
      <c r="I539" s="535"/>
      <c r="J539" s="12"/>
      <c r="K539" s="12"/>
    </row>
    <row r="540" spans="1:11">
      <c r="A540" s="400"/>
      <c r="B540" s="395" t="s">
        <v>624</v>
      </c>
      <c r="C540" s="389">
        <v>1</v>
      </c>
      <c r="D540" s="389">
        <v>2</v>
      </c>
      <c r="E540" s="361">
        <v>1.96</v>
      </c>
      <c r="F540" s="361">
        <v>0.3</v>
      </c>
      <c r="G540" s="495"/>
      <c r="H540" s="361">
        <f t="shared" si="18"/>
        <v>1.18</v>
      </c>
      <c r="I540" s="535"/>
      <c r="J540" s="12"/>
      <c r="K540" s="12"/>
    </row>
    <row r="541" spans="1:11">
      <c r="A541" s="400"/>
      <c r="B541" s="395"/>
      <c r="C541" s="389">
        <v>1</v>
      </c>
      <c r="D541" s="389">
        <v>1</v>
      </c>
      <c r="E541" s="361">
        <v>0.3</v>
      </c>
      <c r="F541" s="361">
        <v>0.23</v>
      </c>
      <c r="G541" s="495"/>
      <c r="H541" s="361">
        <f t="shared" si="18"/>
        <v>7.0000000000000007E-2</v>
      </c>
      <c r="I541" s="535"/>
      <c r="J541" s="12"/>
      <c r="K541" s="12"/>
    </row>
    <row r="542" spans="1:11">
      <c r="A542" s="17"/>
      <c r="B542" s="395"/>
      <c r="C542" s="389">
        <v>2</v>
      </c>
      <c r="D542" s="389">
        <v>2</v>
      </c>
      <c r="E542" s="361">
        <v>0.46</v>
      </c>
      <c r="F542" s="361">
        <v>0.3</v>
      </c>
      <c r="G542" s="396"/>
      <c r="H542" s="361">
        <f t="shared" ref="H542" si="19">ROUND(PRODUCT(C542,D542,E542,F542,G542),2)</f>
        <v>0.55000000000000004</v>
      </c>
      <c r="J542" s="12"/>
      <c r="K542" s="12"/>
    </row>
    <row r="543" spans="1:11">
      <c r="A543" s="424"/>
      <c r="B543" s="499"/>
      <c r="C543" s="412"/>
      <c r="D543" s="412"/>
      <c r="E543" s="500"/>
      <c r="F543" s="500"/>
      <c r="G543" s="420"/>
      <c r="H543" s="419"/>
      <c r="I543" s="417"/>
      <c r="J543" s="423"/>
    </row>
    <row r="544" spans="1:11" ht="15.75" thickBot="1">
      <c r="A544" s="424"/>
      <c r="B544" s="417" t="s">
        <v>471</v>
      </c>
      <c r="C544" s="412"/>
      <c r="D544" s="412"/>
      <c r="E544" s="500"/>
      <c r="F544" s="500"/>
      <c r="G544" s="420"/>
      <c r="H544" s="505">
        <f>SUM(H538:H542)</f>
        <v>4.83</v>
      </c>
      <c r="I544" s="422" t="str">
        <f>I538</f>
        <v>sqm</v>
      </c>
      <c r="J544" s="423"/>
    </row>
    <row r="545" spans="1:11" ht="15.75" thickTop="1">
      <c r="A545" s="424"/>
      <c r="B545" s="499"/>
      <c r="C545" s="412"/>
      <c r="D545" s="412"/>
      <c r="E545" s="500"/>
      <c r="F545" s="500"/>
      <c r="G545" s="420"/>
      <c r="H545" s="419"/>
      <c r="I545" s="417"/>
      <c r="J545" s="423"/>
    </row>
    <row r="546" spans="1:11">
      <c r="A546" s="425"/>
      <c r="B546" s="426"/>
      <c r="C546" s="993" t="s">
        <v>765</v>
      </c>
      <c r="D546" s="994"/>
      <c r="E546" s="994"/>
      <c r="F546" s="994"/>
      <c r="G546" s="994"/>
      <c r="H546" s="995"/>
      <c r="I546" s="423"/>
      <c r="J546" s="423"/>
    </row>
    <row r="547" spans="1:11">
      <c r="A547" s="425"/>
      <c r="B547" s="426"/>
      <c r="C547" s="996"/>
      <c r="D547" s="997"/>
      <c r="E547" s="997"/>
      <c r="F547" s="997"/>
      <c r="G547" s="997"/>
      <c r="H547" s="998"/>
      <c r="I547" s="423"/>
      <c r="J547" s="427"/>
    </row>
    <row r="549" spans="1:11" ht="15.75" thickBot="1">
      <c r="H549" s="989" t="s">
        <v>696</v>
      </c>
      <c r="I549" s="989"/>
    </row>
    <row r="550" spans="1:11" ht="15.75">
      <c r="A550" s="1011" t="s">
        <v>0</v>
      </c>
      <c r="B550" s="1012"/>
      <c r="C550" s="1012"/>
      <c r="D550" s="1012"/>
      <c r="E550" s="1012"/>
      <c r="F550" s="1012"/>
      <c r="G550" s="1012"/>
      <c r="H550" s="1012"/>
      <c r="I550" s="1012"/>
      <c r="J550" s="465"/>
      <c r="K550" s="466"/>
    </row>
    <row r="551" spans="1:11" ht="34.5" customHeight="1">
      <c r="A551" s="1013" t="s">
        <v>1</v>
      </c>
      <c r="B551" s="1014"/>
      <c r="C551" s="1014"/>
      <c r="D551" s="1014"/>
      <c r="E551" s="1014"/>
      <c r="F551" s="1014"/>
      <c r="G551" s="1014"/>
      <c r="H551" s="1014"/>
      <c r="I551" s="1014"/>
      <c r="J551" s="409"/>
      <c r="K551" s="467"/>
    </row>
    <row r="552" spans="1:11">
      <c r="A552" s="468" t="s">
        <v>2</v>
      </c>
      <c r="B552" s="469"/>
      <c r="C552" s="490"/>
      <c r="D552" s="490"/>
      <c r="E552" s="469"/>
      <c r="F552" s="469"/>
      <c r="G552" s="469"/>
      <c r="H552" s="469"/>
      <c r="I552" s="469"/>
      <c r="J552" s="469"/>
      <c r="K552" s="470"/>
    </row>
    <row r="553" spans="1:11">
      <c r="A553" s="468" t="s">
        <v>3</v>
      </c>
      <c r="B553" s="469"/>
      <c r="C553" s="490"/>
      <c r="D553" s="490"/>
      <c r="E553" s="469"/>
      <c r="F553" s="469" t="s">
        <v>470</v>
      </c>
      <c r="G553" s="469"/>
      <c r="H553" s="469"/>
      <c r="I553" s="469"/>
      <c r="J553" s="469"/>
      <c r="K553" s="470"/>
    </row>
    <row r="554" spans="1:11" ht="15.75" thickBot="1">
      <c r="A554" s="999" t="s">
        <v>754</v>
      </c>
      <c r="B554" s="1000"/>
      <c r="C554" s="1000"/>
      <c r="D554" s="1000"/>
      <c r="E554" s="1000"/>
      <c r="F554" s="1000"/>
      <c r="G554" s="1000"/>
      <c r="H554" s="1000"/>
      <c r="I554" s="1000"/>
      <c r="J554" s="1000"/>
      <c r="K554" s="1001"/>
    </row>
    <row r="555" spans="1:11">
      <c r="A555" s="1002" t="s">
        <v>4</v>
      </c>
      <c r="B555" s="1004" t="s">
        <v>5</v>
      </c>
      <c r="C555" s="1006" t="s">
        <v>5</v>
      </c>
      <c r="D555" s="1007"/>
      <c r="E555" s="1007"/>
      <c r="F555" s="1007"/>
      <c r="G555" s="1008"/>
      <c r="H555" s="1004" t="s">
        <v>24</v>
      </c>
      <c r="I555" s="1009"/>
      <c r="J555" s="1"/>
      <c r="K555" s="1"/>
    </row>
    <row r="556" spans="1:11" ht="15.75" thickBot="1">
      <c r="A556" s="1003"/>
      <c r="B556" s="1005"/>
      <c r="C556" s="391" t="s">
        <v>7</v>
      </c>
      <c r="D556" s="391"/>
      <c r="E556" s="493" t="s">
        <v>8</v>
      </c>
      <c r="F556" s="473" t="s">
        <v>28</v>
      </c>
      <c r="G556" s="473" t="s">
        <v>27</v>
      </c>
      <c r="H556" s="1005"/>
      <c r="I556" s="1010"/>
      <c r="J556" s="1"/>
      <c r="K556" s="1"/>
    </row>
    <row r="557" spans="1:11" ht="19.5">
      <c r="A557" s="504">
        <v>11</v>
      </c>
      <c r="B557" s="990" t="s">
        <v>56</v>
      </c>
      <c r="C557" s="991"/>
      <c r="D557" s="991"/>
      <c r="E557" s="991"/>
      <c r="F557" s="991"/>
      <c r="G557" s="991"/>
      <c r="H557" s="992"/>
      <c r="I557" s="472"/>
      <c r="J557" s="1"/>
      <c r="K557" s="1"/>
    </row>
    <row r="558" spans="1:11" ht="30.75" customHeight="1">
      <c r="A558" s="400">
        <v>11.2</v>
      </c>
      <c r="B558" s="1015" t="s">
        <v>58</v>
      </c>
      <c r="C558" s="1016"/>
      <c r="D558" s="1016"/>
      <c r="E558" s="1016"/>
      <c r="F558" s="1016"/>
      <c r="G558" s="1016"/>
      <c r="H558" s="1017"/>
      <c r="I558" s="16"/>
      <c r="J558" s="12"/>
      <c r="K558" s="12"/>
    </row>
    <row r="559" spans="1:11">
      <c r="A559" s="400"/>
      <c r="B559" s="474"/>
      <c r="C559" s="475"/>
      <c r="D559" s="475"/>
      <c r="E559" s="475"/>
      <c r="F559" s="475"/>
      <c r="G559" s="475"/>
      <c r="H559" s="476"/>
      <c r="I559" s="16"/>
      <c r="J559" s="12"/>
      <c r="K559" s="12"/>
    </row>
    <row r="560" spans="1:11">
      <c r="A560" s="400"/>
      <c r="B560" s="395"/>
      <c r="C560" s="389">
        <v>1</v>
      </c>
      <c r="D560" s="389">
        <v>2</v>
      </c>
      <c r="E560" s="361">
        <v>3.6</v>
      </c>
      <c r="F560" s="361">
        <v>2.85</v>
      </c>
      <c r="G560" s="495"/>
      <c r="H560" s="361">
        <f>ROUND(PRODUCT(C560,D560,E560,F560,G560),2)</f>
        <v>20.52</v>
      </c>
      <c r="I560" s="16" t="s">
        <v>85</v>
      </c>
      <c r="J560" s="12"/>
      <c r="K560" s="12"/>
    </row>
    <row r="561" spans="1:11">
      <c r="A561" s="400"/>
      <c r="B561" s="395" t="s">
        <v>492</v>
      </c>
      <c r="C561" s="389">
        <v>1</v>
      </c>
      <c r="D561" s="389">
        <v>1</v>
      </c>
      <c r="E561" s="361">
        <v>2.85</v>
      </c>
      <c r="F561" s="361">
        <v>0.25</v>
      </c>
      <c r="G561" s="495"/>
      <c r="H561" s="361">
        <f>ROUND(PRODUCT(C561,D561,E561,F561,G561),2)</f>
        <v>0.71</v>
      </c>
      <c r="I561" s="16"/>
      <c r="J561" s="12"/>
      <c r="K561" s="12"/>
    </row>
    <row r="562" spans="1:11">
      <c r="A562" s="400"/>
      <c r="B562" s="395"/>
      <c r="C562" s="389"/>
      <c r="D562" s="389"/>
      <c r="E562" s="361"/>
      <c r="F562" s="361"/>
      <c r="G562" s="495"/>
      <c r="H562" s="361"/>
      <c r="I562" s="16"/>
      <c r="J562" s="12"/>
      <c r="K562" s="12"/>
    </row>
    <row r="563" spans="1:11">
      <c r="A563" s="424"/>
      <c r="B563" s="499"/>
      <c r="C563" s="412"/>
      <c r="D563" s="412"/>
      <c r="E563" s="500"/>
      <c r="F563" s="500"/>
      <c r="G563" s="420"/>
      <c r="H563" s="419"/>
      <c r="I563" s="417"/>
      <c r="J563" s="423"/>
    </row>
    <row r="564" spans="1:11" ht="15.75" thickBot="1">
      <c r="A564" s="424"/>
      <c r="B564" s="417" t="s">
        <v>471</v>
      </c>
      <c r="C564" s="412"/>
      <c r="D564" s="412"/>
      <c r="E564" s="500"/>
      <c r="F564" s="500"/>
      <c r="G564" s="420"/>
      <c r="H564" s="505">
        <f>SUM(H560:H562)</f>
        <v>21.23</v>
      </c>
      <c r="I564" s="422" t="str">
        <f>I560</f>
        <v>sqm</v>
      </c>
      <c r="J564" s="423"/>
    </row>
    <row r="565" spans="1:11" ht="15.75" thickTop="1">
      <c r="A565" s="424"/>
      <c r="B565" s="499"/>
      <c r="C565" s="412"/>
      <c r="D565" s="412"/>
      <c r="E565" s="500"/>
      <c r="F565" s="500"/>
      <c r="G565" s="420"/>
      <c r="H565" s="419"/>
      <c r="I565" s="417"/>
      <c r="J565" s="423"/>
    </row>
    <row r="566" spans="1:11">
      <c r="A566" s="425"/>
      <c r="B566" s="426"/>
      <c r="C566" s="993" t="s">
        <v>764</v>
      </c>
      <c r="D566" s="994"/>
      <c r="E566" s="994"/>
      <c r="F566" s="994"/>
      <c r="G566" s="994"/>
      <c r="H566" s="995"/>
      <c r="I566" s="423"/>
      <c r="J566" s="423"/>
    </row>
    <row r="567" spans="1:11">
      <c r="A567" s="425"/>
      <c r="B567" s="426"/>
      <c r="C567" s="996"/>
      <c r="D567" s="997"/>
      <c r="E567" s="997"/>
      <c r="F567" s="997"/>
      <c r="G567" s="997"/>
      <c r="H567" s="998"/>
      <c r="I567" s="423"/>
      <c r="J567" s="427"/>
    </row>
    <row r="568" spans="1:11" ht="15.75" thickBot="1"/>
    <row r="569" spans="1:11" ht="15.75" thickBot="1">
      <c r="A569" s="516"/>
      <c r="B569" s="517"/>
      <c r="C569" s="518"/>
      <c r="D569" s="518"/>
      <c r="E569" s="517"/>
      <c r="F569" s="517"/>
      <c r="G569" s="517"/>
      <c r="H569" s="989" t="s">
        <v>697</v>
      </c>
      <c r="I569" s="989"/>
      <c r="J569" s="517"/>
      <c r="K569" s="519"/>
    </row>
    <row r="570" spans="1:11" ht="15.75">
      <c r="A570" s="1011" t="s">
        <v>0</v>
      </c>
      <c r="B570" s="1012"/>
      <c r="C570" s="1012"/>
      <c r="D570" s="1012"/>
      <c r="E570" s="1012"/>
      <c r="F570" s="1012"/>
      <c r="G570" s="1012"/>
      <c r="H570" s="1012"/>
      <c r="I570" s="1012"/>
      <c r="J570" s="465"/>
      <c r="K570" s="466"/>
    </row>
    <row r="571" spans="1:11" ht="30.75" customHeight="1">
      <c r="A571" s="1013" t="s">
        <v>1</v>
      </c>
      <c r="B571" s="1014"/>
      <c r="C571" s="1014"/>
      <c r="D571" s="1014"/>
      <c r="E571" s="1014"/>
      <c r="F571" s="1014"/>
      <c r="G571" s="1014"/>
      <c r="H571" s="1014"/>
      <c r="I571" s="1014"/>
      <c r="J571" s="409"/>
      <c r="K571" s="467"/>
    </row>
    <row r="572" spans="1:11">
      <c r="A572" s="468" t="s">
        <v>2</v>
      </c>
      <c r="B572" s="469"/>
      <c r="C572" s="490"/>
      <c r="D572" s="490"/>
      <c r="E572" s="469"/>
      <c r="F572" s="469"/>
      <c r="G572" s="469"/>
      <c r="H572" s="469"/>
      <c r="I572" s="469"/>
      <c r="J572" s="469"/>
      <c r="K572" s="470"/>
    </row>
    <row r="573" spans="1:11">
      <c r="A573" s="468" t="s">
        <v>3</v>
      </c>
      <c r="B573" s="469"/>
      <c r="C573" s="490"/>
      <c r="D573" s="490"/>
      <c r="E573" s="469"/>
      <c r="F573" s="469" t="s">
        <v>470</v>
      </c>
      <c r="G573" s="469"/>
      <c r="H573" s="469"/>
      <c r="I573" s="469"/>
      <c r="J573" s="469"/>
      <c r="K573" s="470"/>
    </row>
    <row r="574" spans="1:11" ht="15.75" thickBot="1">
      <c r="A574" s="999" t="s">
        <v>755</v>
      </c>
      <c r="B574" s="1000"/>
      <c r="C574" s="1000"/>
      <c r="D574" s="1000"/>
      <c r="E574" s="1000"/>
      <c r="F574" s="1000"/>
      <c r="G574" s="1000"/>
      <c r="H574" s="1000"/>
      <c r="I574" s="1000"/>
      <c r="J574" s="1000"/>
      <c r="K574" s="1001"/>
    </row>
    <row r="575" spans="1:11">
      <c r="A575" s="1002" t="s">
        <v>4</v>
      </c>
      <c r="B575" s="1004" t="s">
        <v>5</v>
      </c>
      <c r="C575" s="1006" t="s">
        <v>5</v>
      </c>
      <c r="D575" s="1007"/>
      <c r="E575" s="1007"/>
      <c r="F575" s="1007"/>
      <c r="G575" s="1008"/>
      <c r="H575" s="1004" t="s">
        <v>24</v>
      </c>
      <c r="I575" s="1009"/>
      <c r="J575" s="1"/>
      <c r="K575" s="1"/>
    </row>
    <row r="576" spans="1:11" ht="15.75" thickBot="1">
      <c r="A576" s="1003"/>
      <c r="B576" s="1005"/>
      <c r="C576" s="391" t="s">
        <v>7</v>
      </c>
      <c r="D576" s="391"/>
      <c r="E576" s="493" t="s">
        <v>8</v>
      </c>
      <c r="F576" s="473" t="s">
        <v>28</v>
      </c>
      <c r="G576" s="473" t="s">
        <v>27</v>
      </c>
      <c r="H576" s="1005"/>
      <c r="I576" s="1010"/>
      <c r="J576" s="1"/>
      <c r="K576" s="1"/>
    </row>
    <row r="577" spans="1:11" ht="98.25" customHeight="1">
      <c r="A577" s="504">
        <v>45</v>
      </c>
      <c r="B577" s="990" t="s">
        <v>503</v>
      </c>
      <c r="C577" s="991"/>
      <c r="D577" s="991"/>
      <c r="E577" s="991"/>
      <c r="F577" s="991"/>
      <c r="G577" s="991"/>
      <c r="H577" s="992"/>
      <c r="I577" s="472"/>
      <c r="J577" s="1"/>
      <c r="K577" s="1"/>
    </row>
    <row r="578" spans="1:11">
      <c r="A578" s="400" t="s">
        <v>303</v>
      </c>
      <c r="B578" s="1015" t="s">
        <v>504</v>
      </c>
      <c r="C578" s="1016"/>
      <c r="D578" s="1016"/>
      <c r="E578" s="1016"/>
      <c r="F578" s="1016"/>
      <c r="G578" s="1016"/>
      <c r="H578" s="1017"/>
      <c r="I578" s="16"/>
      <c r="J578" s="12"/>
      <c r="K578" s="12"/>
    </row>
    <row r="579" spans="1:11">
      <c r="A579" s="400"/>
      <c r="B579" s="474"/>
      <c r="C579" s="475"/>
      <c r="D579" s="475"/>
      <c r="E579" s="475"/>
      <c r="F579" s="475"/>
      <c r="G579" s="475"/>
      <c r="H579" s="476"/>
      <c r="I579" s="16"/>
      <c r="J579" s="12"/>
      <c r="K579" s="12"/>
    </row>
    <row r="580" spans="1:11">
      <c r="A580" s="400"/>
      <c r="B580" s="395" t="s">
        <v>505</v>
      </c>
      <c r="C580" s="389">
        <v>1</v>
      </c>
      <c r="D580" s="389">
        <v>4</v>
      </c>
      <c r="E580" s="361">
        <v>3.56</v>
      </c>
      <c r="F580" s="361">
        <v>3.45</v>
      </c>
      <c r="G580" s="495"/>
      <c r="H580" s="361">
        <f>ROUND(PRODUCT(C580,D580,E580,F580,G580),2)</f>
        <v>49.13</v>
      </c>
      <c r="I580" s="16" t="s">
        <v>85</v>
      </c>
      <c r="J580" s="12"/>
      <c r="K580" s="12"/>
    </row>
    <row r="581" spans="1:11">
      <c r="A581" s="400"/>
      <c r="B581" s="395" t="s">
        <v>506</v>
      </c>
      <c r="C581" s="389">
        <v>1</v>
      </c>
      <c r="D581" s="389">
        <v>4</v>
      </c>
      <c r="E581" s="361">
        <v>3.56</v>
      </c>
      <c r="F581" s="361">
        <v>0.33</v>
      </c>
      <c r="G581" s="495"/>
      <c r="H581" s="361">
        <f>ROUND(PRODUCT(C581,D581,E581,F581,G581),2)</f>
        <v>4.7</v>
      </c>
      <c r="I581" s="16"/>
      <c r="J581" s="12"/>
      <c r="K581" s="12"/>
    </row>
    <row r="582" spans="1:11">
      <c r="A582" s="400"/>
      <c r="B582" s="395" t="s">
        <v>506</v>
      </c>
      <c r="C582" s="389">
        <v>1</v>
      </c>
      <c r="D582" s="389">
        <v>4</v>
      </c>
      <c r="E582" s="361">
        <v>3.45</v>
      </c>
      <c r="F582" s="361">
        <v>0.33</v>
      </c>
      <c r="G582" s="495"/>
      <c r="H582" s="361">
        <f t="shared" ref="H582:H682" si="20">ROUND(PRODUCT(C582,D582,E582,F582,G582),2)</f>
        <v>4.55</v>
      </c>
      <c r="I582" s="16"/>
      <c r="J582" s="12"/>
      <c r="K582" s="12"/>
    </row>
    <row r="583" spans="1:11">
      <c r="A583" s="400"/>
      <c r="B583" s="395" t="s">
        <v>507</v>
      </c>
      <c r="C583" s="389">
        <v>1</v>
      </c>
      <c r="D583" s="389">
        <v>4</v>
      </c>
      <c r="E583" s="361">
        <v>3.56</v>
      </c>
      <c r="F583" s="361">
        <v>0.09</v>
      </c>
      <c r="G583" s="495"/>
      <c r="H583" s="361">
        <f t="shared" si="20"/>
        <v>1.28</v>
      </c>
      <c r="I583" s="16"/>
      <c r="J583" s="12"/>
      <c r="K583" s="12"/>
    </row>
    <row r="584" spans="1:11">
      <c r="A584" s="400"/>
      <c r="B584" s="395"/>
      <c r="C584" s="389">
        <v>1</v>
      </c>
      <c r="D584" s="389">
        <v>4</v>
      </c>
      <c r="E584" s="361">
        <v>2.0299999999999998</v>
      </c>
      <c r="F584" s="361">
        <v>0.09</v>
      </c>
      <c r="G584" s="495"/>
      <c r="H584" s="361">
        <f t="shared" si="20"/>
        <v>0.73</v>
      </c>
      <c r="I584" s="16"/>
      <c r="J584" s="12"/>
      <c r="K584" s="12"/>
    </row>
    <row r="585" spans="1:11">
      <c r="A585" s="400"/>
      <c r="B585" s="395" t="s">
        <v>508</v>
      </c>
      <c r="C585" s="389">
        <v>1</v>
      </c>
      <c r="D585" s="389">
        <v>4</v>
      </c>
      <c r="E585" s="361">
        <v>0.62</v>
      </c>
      <c r="F585" s="361">
        <v>2.33</v>
      </c>
      <c r="G585" s="495"/>
      <c r="H585" s="361">
        <f t="shared" si="20"/>
        <v>5.78</v>
      </c>
      <c r="I585" s="16"/>
      <c r="J585" s="12"/>
      <c r="K585" s="12"/>
    </row>
    <row r="586" spans="1:11">
      <c r="A586" s="400"/>
      <c r="B586" s="395"/>
      <c r="C586" s="389">
        <v>1</v>
      </c>
      <c r="D586" s="389">
        <v>4</v>
      </c>
      <c r="E586" s="394">
        <v>9.5000000000000001E-2</v>
      </c>
      <c r="F586" s="361">
        <v>2.33</v>
      </c>
      <c r="G586" s="495"/>
      <c r="H586" s="361">
        <f t="shared" si="20"/>
        <v>0.89</v>
      </c>
      <c r="I586" s="16"/>
      <c r="J586" s="12"/>
      <c r="K586" s="12"/>
    </row>
    <row r="587" spans="1:11">
      <c r="A587" s="400"/>
      <c r="B587" s="395" t="s">
        <v>509</v>
      </c>
      <c r="C587" s="389">
        <v>1</v>
      </c>
      <c r="D587" s="389">
        <v>4</v>
      </c>
      <c r="E587" s="361">
        <v>1.17</v>
      </c>
      <c r="F587" s="361">
        <v>0.62</v>
      </c>
      <c r="G587" s="495"/>
      <c r="H587" s="361">
        <f t="shared" si="20"/>
        <v>2.9</v>
      </c>
      <c r="I587" s="16"/>
      <c r="J587" s="12"/>
      <c r="K587" s="12"/>
    </row>
    <row r="588" spans="1:11">
      <c r="A588" s="400"/>
      <c r="B588" s="395" t="s">
        <v>510</v>
      </c>
      <c r="C588" s="389">
        <v>1</v>
      </c>
      <c r="D588" s="389">
        <v>4</v>
      </c>
      <c r="E588" s="361">
        <v>3.98</v>
      </c>
      <c r="F588" s="361">
        <v>2.9</v>
      </c>
      <c r="G588" s="495"/>
      <c r="H588" s="361">
        <f t="shared" si="20"/>
        <v>46.17</v>
      </c>
      <c r="I588" s="16"/>
      <c r="J588" s="12"/>
      <c r="K588" s="12"/>
    </row>
    <row r="589" spans="1:11">
      <c r="A589" s="400"/>
      <c r="B589" s="395" t="s">
        <v>511</v>
      </c>
      <c r="C589" s="389">
        <v>-1</v>
      </c>
      <c r="D589" s="389">
        <v>4</v>
      </c>
      <c r="E589" s="361">
        <v>0.43</v>
      </c>
      <c r="F589" s="361">
        <v>1.34</v>
      </c>
      <c r="G589" s="495"/>
      <c r="H589" s="361">
        <f t="shared" si="20"/>
        <v>-2.2999999999999998</v>
      </c>
      <c r="I589" s="16"/>
      <c r="J589" s="12"/>
      <c r="K589" s="12"/>
    </row>
    <row r="590" spans="1:11">
      <c r="A590" s="400"/>
      <c r="B590" s="395" t="s">
        <v>506</v>
      </c>
      <c r="C590" s="389">
        <v>1</v>
      </c>
      <c r="D590" s="389">
        <v>4</v>
      </c>
      <c r="E590" s="394">
        <v>3.5750000000000002</v>
      </c>
      <c r="F590" s="361">
        <v>0.33</v>
      </c>
      <c r="G590" s="495"/>
      <c r="H590" s="361">
        <f t="shared" si="20"/>
        <v>4.72</v>
      </c>
      <c r="I590" s="16"/>
      <c r="J590" s="12"/>
      <c r="K590" s="12"/>
    </row>
    <row r="591" spans="1:11">
      <c r="A591" s="400"/>
      <c r="B591" s="395" t="s">
        <v>507</v>
      </c>
      <c r="C591" s="389">
        <v>1</v>
      </c>
      <c r="D591" s="389">
        <v>4</v>
      </c>
      <c r="E591" s="394">
        <v>3.5750000000000002</v>
      </c>
      <c r="F591" s="394">
        <v>6.5000000000000002E-2</v>
      </c>
      <c r="G591" s="495"/>
      <c r="H591" s="361">
        <f t="shared" si="20"/>
        <v>0.93</v>
      </c>
      <c r="I591" s="16"/>
      <c r="J591" s="12"/>
      <c r="K591" s="12"/>
    </row>
    <row r="592" spans="1:11">
      <c r="A592" s="400"/>
      <c r="B592" s="395" t="s">
        <v>506</v>
      </c>
      <c r="C592" s="389">
        <v>1</v>
      </c>
      <c r="D592" s="389">
        <v>4</v>
      </c>
      <c r="E592" s="361">
        <v>3.98</v>
      </c>
      <c r="F592" s="361">
        <v>0.33</v>
      </c>
      <c r="G592" s="495"/>
      <c r="H592" s="361">
        <f t="shared" si="20"/>
        <v>5.25</v>
      </c>
      <c r="I592" s="16"/>
      <c r="J592" s="12"/>
      <c r="K592" s="12"/>
    </row>
    <row r="593" spans="1:11">
      <c r="A593" s="400"/>
      <c r="B593" s="395" t="s">
        <v>507</v>
      </c>
      <c r="C593" s="389">
        <v>1</v>
      </c>
      <c r="D593" s="389">
        <v>4</v>
      </c>
      <c r="E593" s="361">
        <v>3.67</v>
      </c>
      <c r="F593" s="361">
        <v>0.04</v>
      </c>
      <c r="G593" s="495"/>
      <c r="H593" s="361">
        <f t="shared" si="20"/>
        <v>0.59</v>
      </c>
      <c r="I593" s="16"/>
      <c r="J593" s="12"/>
      <c r="K593" s="12"/>
    </row>
    <row r="594" spans="1:11">
      <c r="A594" s="400"/>
      <c r="B594" s="395" t="s">
        <v>512</v>
      </c>
      <c r="C594" s="389">
        <v>1</v>
      </c>
      <c r="D594" s="389">
        <v>4</v>
      </c>
      <c r="E594" s="361">
        <v>0.51</v>
      </c>
      <c r="F594" s="361">
        <v>2.33</v>
      </c>
      <c r="G594" s="495"/>
      <c r="H594" s="361">
        <f t="shared" si="20"/>
        <v>4.75</v>
      </c>
      <c r="I594" s="16"/>
      <c r="J594" s="12"/>
      <c r="K594" s="12"/>
    </row>
    <row r="595" spans="1:11">
      <c r="A595" s="400"/>
      <c r="B595" s="395" t="s">
        <v>513</v>
      </c>
      <c r="C595" s="389">
        <v>1</v>
      </c>
      <c r="D595" s="389">
        <v>4</v>
      </c>
      <c r="E595" s="394">
        <v>4.4999999999999998E-2</v>
      </c>
      <c r="F595" s="361">
        <v>2.33</v>
      </c>
      <c r="G595" s="495"/>
      <c r="H595" s="361">
        <f t="shared" si="20"/>
        <v>0.42</v>
      </c>
      <c r="I595" s="16"/>
      <c r="J595" s="12"/>
      <c r="K595" s="12"/>
    </row>
    <row r="596" spans="1:11">
      <c r="A596" s="400"/>
      <c r="B596" s="395" t="s">
        <v>514</v>
      </c>
      <c r="C596" s="389">
        <v>1</v>
      </c>
      <c r="D596" s="389">
        <v>4</v>
      </c>
      <c r="E596" s="361">
        <v>1.53</v>
      </c>
      <c r="F596" s="361">
        <v>0.33</v>
      </c>
      <c r="G596" s="495"/>
      <c r="H596" s="361">
        <f t="shared" si="20"/>
        <v>2.02</v>
      </c>
      <c r="I596" s="16"/>
      <c r="J596" s="12"/>
      <c r="K596" s="12"/>
    </row>
    <row r="597" spans="1:11">
      <c r="A597" s="400"/>
      <c r="B597" s="395" t="s">
        <v>506</v>
      </c>
      <c r="C597" s="389">
        <v>1</v>
      </c>
      <c r="D597" s="389">
        <v>4</v>
      </c>
      <c r="E597" s="361">
        <v>1.53</v>
      </c>
      <c r="F597" s="361">
        <v>0.2</v>
      </c>
      <c r="G597" s="495"/>
      <c r="H597" s="361">
        <f t="shared" si="20"/>
        <v>1.22</v>
      </c>
      <c r="I597" s="16"/>
      <c r="J597" s="12"/>
      <c r="K597" s="12"/>
    </row>
    <row r="598" spans="1:11">
      <c r="A598" s="400"/>
      <c r="B598" s="395" t="s">
        <v>515</v>
      </c>
      <c r="C598" s="389">
        <v>1</v>
      </c>
      <c r="D598" s="389">
        <v>4</v>
      </c>
      <c r="E598" s="361">
        <v>3.45</v>
      </c>
      <c r="F598" s="394">
        <v>3.3650000000000002</v>
      </c>
      <c r="G598" s="495"/>
      <c r="H598" s="361">
        <f t="shared" si="20"/>
        <v>46.44</v>
      </c>
      <c r="I598" s="16"/>
      <c r="J598" s="12"/>
      <c r="K598" s="12"/>
    </row>
    <row r="599" spans="1:11">
      <c r="A599" s="400"/>
      <c r="B599" s="395" t="s">
        <v>516</v>
      </c>
      <c r="C599" s="389">
        <v>1</v>
      </c>
      <c r="D599" s="389">
        <v>4</v>
      </c>
      <c r="E599" s="361">
        <v>3.43</v>
      </c>
      <c r="F599" s="361">
        <v>0.33</v>
      </c>
      <c r="G599" s="495"/>
      <c r="H599" s="361">
        <f t="shared" si="20"/>
        <v>4.53</v>
      </c>
      <c r="I599" s="16"/>
      <c r="J599" s="12"/>
      <c r="K599" s="12"/>
    </row>
    <row r="600" spans="1:11">
      <c r="A600" s="400"/>
      <c r="B600" s="395" t="s">
        <v>507</v>
      </c>
      <c r="C600" s="389">
        <v>1</v>
      </c>
      <c r="D600" s="389">
        <v>4</v>
      </c>
      <c r="E600" s="361">
        <v>3.43</v>
      </c>
      <c r="F600" s="394">
        <v>7.4999999999999997E-2</v>
      </c>
      <c r="G600" s="495"/>
      <c r="H600" s="361">
        <f t="shared" si="20"/>
        <v>1.03</v>
      </c>
      <c r="I600" s="16"/>
      <c r="J600" s="12"/>
      <c r="K600" s="12"/>
    </row>
    <row r="601" spans="1:11">
      <c r="A601" s="400"/>
      <c r="B601" s="395" t="s">
        <v>516</v>
      </c>
      <c r="C601" s="389">
        <v>1</v>
      </c>
      <c r="D601" s="389">
        <v>4</v>
      </c>
      <c r="E601" s="394">
        <v>3.3650000000000002</v>
      </c>
      <c r="F601" s="361">
        <v>0.33</v>
      </c>
      <c r="G601" s="495"/>
      <c r="H601" s="361">
        <f t="shared" si="20"/>
        <v>4.4400000000000004</v>
      </c>
      <c r="I601" s="16"/>
      <c r="J601" s="12"/>
      <c r="K601" s="12"/>
    </row>
    <row r="602" spans="1:11">
      <c r="A602" s="400"/>
      <c r="B602" s="395" t="s">
        <v>57</v>
      </c>
      <c r="C602" s="389">
        <v>1</v>
      </c>
      <c r="D602" s="389">
        <v>4</v>
      </c>
      <c r="E602" s="394">
        <v>3.3650000000000002</v>
      </c>
      <c r="F602" s="361">
        <v>0.09</v>
      </c>
      <c r="G602" s="495"/>
      <c r="H602" s="361">
        <f t="shared" si="20"/>
        <v>1.21</v>
      </c>
      <c r="I602" s="16"/>
      <c r="J602" s="12"/>
      <c r="K602" s="12"/>
    </row>
    <row r="603" spans="1:11">
      <c r="A603" s="400"/>
      <c r="B603" s="395" t="s">
        <v>508</v>
      </c>
      <c r="C603" s="389">
        <v>1</v>
      </c>
      <c r="D603" s="389">
        <v>4</v>
      </c>
      <c r="E603" s="361">
        <v>0.37</v>
      </c>
      <c r="F603" s="361">
        <v>2.33</v>
      </c>
      <c r="G603" s="495"/>
      <c r="H603" s="361">
        <f t="shared" si="20"/>
        <v>3.45</v>
      </c>
      <c r="I603" s="16"/>
      <c r="J603" s="12"/>
      <c r="K603" s="12"/>
    </row>
    <row r="604" spans="1:11">
      <c r="A604" s="400"/>
      <c r="B604" s="395" t="s">
        <v>512</v>
      </c>
      <c r="C604" s="389">
        <v>1</v>
      </c>
      <c r="D604" s="389">
        <v>4</v>
      </c>
      <c r="E604" s="361">
        <v>0.09</v>
      </c>
      <c r="F604" s="361">
        <v>2.33</v>
      </c>
      <c r="G604" s="495"/>
      <c r="H604" s="361">
        <f t="shared" si="20"/>
        <v>0.84</v>
      </c>
      <c r="I604" s="16"/>
      <c r="J604" s="12"/>
      <c r="K604" s="12"/>
    </row>
    <row r="605" spans="1:11">
      <c r="A605" s="400"/>
      <c r="B605" s="395" t="s">
        <v>516</v>
      </c>
      <c r="C605" s="389">
        <v>1</v>
      </c>
      <c r="D605" s="389">
        <v>4</v>
      </c>
      <c r="E605" s="361">
        <v>0.96</v>
      </c>
      <c r="F605" s="361">
        <v>0.33</v>
      </c>
      <c r="G605" s="495"/>
      <c r="H605" s="361">
        <f t="shared" si="20"/>
        <v>1.27</v>
      </c>
      <c r="I605" s="16"/>
      <c r="J605" s="12"/>
      <c r="K605" s="12"/>
    </row>
    <row r="606" spans="1:11">
      <c r="A606" s="400"/>
      <c r="B606" s="395" t="s">
        <v>517</v>
      </c>
      <c r="C606" s="389">
        <v>1</v>
      </c>
      <c r="D606" s="389">
        <v>4</v>
      </c>
      <c r="E606" s="361">
        <v>0.32</v>
      </c>
      <c r="F606" s="361">
        <v>0.96</v>
      </c>
      <c r="G606" s="495"/>
      <c r="H606" s="361">
        <f t="shared" si="20"/>
        <v>1.23</v>
      </c>
      <c r="I606" s="16"/>
      <c r="J606" s="12"/>
      <c r="K606" s="12"/>
    </row>
    <row r="607" spans="1:11">
      <c r="A607" s="400"/>
      <c r="B607" s="395" t="s">
        <v>518</v>
      </c>
      <c r="C607" s="389">
        <v>1</v>
      </c>
      <c r="D607" s="389">
        <v>4</v>
      </c>
      <c r="E607" s="361">
        <v>3.24</v>
      </c>
      <c r="F607" s="361">
        <v>3.4</v>
      </c>
      <c r="G607" s="495"/>
      <c r="H607" s="361">
        <f t="shared" si="20"/>
        <v>44.06</v>
      </c>
      <c r="I607" s="16"/>
      <c r="J607" s="12"/>
      <c r="K607" s="12"/>
    </row>
    <row r="608" spans="1:11">
      <c r="A608" s="400"/>
      <c r="B608" s="395" t="s">
        <v>519</v>
      </c>
      <c r="C608" s="389">
        <v>2</v>
      </c>
      <c r="D608" s="389">
        <v>4</v>
      </c>
      <c r="E608" s="361">
        <v>3.4</v>
      </c>
      <c r="F608" s="361">
        <v>0.33</v>
      </c>
      <c r="G608" s="495"/>
      <c r="H608" s="361">
        <f t="shared" si="20"/>
        <v>8.98</v>
      </c>
      <c r="I608" s="16"/>
      <c r="J608" s="12"/>
      <c r="K608" s="12"/>
    </row>
    <row r="609" spans="1:11">
      <c r="A609" s="400"/>
      <c r="B609" s="395"/>
      <c r="C609" s="389"/>
      <c r="D609" s="389"/>
      <c r="E609" s="361"/>
      <c r="F609" s="361"/>
      <c r="G609" s="495"/>
      <c r="H609" s="361"/>
      <c r="I609" s="16"/>
      <c r="J609" s="12"/>
      <c r="K609" s="12"/>
    </row>
    <row r="610" spans="1:11">
      <c r="A610" s="400"/>
      <c r="B610" s="395"/>
      <c r="C610" s="389"/>
      <c r="D610" s="389"/>
      <c r="E610" s="361"/>
      <c r="F610" s="361"/>
      <c r="G610" s="334" t="s">
        <v>81</v>
      </c>
      <c r="H610" s="397">
        <f>SUM(H579:H608)</f>
        <v>251.21</v>
      </c>
      <c r="I610" s="514" t="s">
        <v>85</v>
      </c>
      <c r="J610" s="12"/>
      <c r="K610" s="12"/>
    </row>
    <row r="611" spans="1:11" ht="15.75" thickBot="1">
      <c r="A611" s="400"/>
      <c r="B611" s="395"/>
      <c r="C611" s="389"/>
      <c r="D611" s="389"/>
      <c r="E611" s="361"/>
      <c r="F611" s="361"/>
      <c r="G611" s="495"/>
      <c r="H611" s="989" t="s">
        <v>698</v>
      </c>
      <c r="I611" s="989"/>
      <c r="J611" s="12"/>
      <c r="K611" s="12"/>
    </row>
    <row r="612" spans="1:11" ht="15.75">
      <c r="A612" s="1011" t="s">
        <v>0</v>
      </c>
      <c r="B612" s="1012"/>
      <c r="C612" s="1012"/>
      <c r="D612" s="1012"/>
      <c r="E612" s="1012"/>
      <c r="F612" s="1012"/>
      <c r="G612" s="1012"/>
      <c r="H612" s="1012"/>
      <c r="I612" s="1012"/>
      <c r="J612" s="465"/>
      <c r="K612" s="466"/>
    </row>
    <row r="613" spans="1:11" ht="35.25" customHeight="1">
      <c r="A613" s="1013" t="s">
        <v>1</v>
      </c>
      <c r="B613" s="1014"/>
      <c r="C613" s="1014"/>
      <c r="D613" s="1014"/>
      <c r="E613" s="1014"/>
      <c r="F613" s="1014"/>
      <c r="G613" s="1014"/>
      <c r="H613" s="1014"/>
      <c r="I613" s="1014"/>
      <c r="J613" s="409"/>
      <c r="K613" s="467"/>
    </row>
    <row r="614" spans="1:11">
      <c r="A614" s="468" t="s">
        <v>2</v>
      </c>
      <c r="B614" s="469"/>
      <c r="C614" s="490"/>
      <c r="D614" s="490"/>
      <c r="E614" s="469"/>
      <c r="F614" s="469"/>
      <c r="G614" s="469"/>
      <c r="H614" s="469"/>
      <c r="I614" s="469"/>
      <c r="J614" s="469"/>
      <c r="K614" s="470"/>
    </row>
    <row r="615" spans="1:11">
      <c r="A615" s="468" t="s">
        <v>3</v>
      </c>
      <c r="B615" s="469"/>
      <c r="C615" s="490"/>
      <c r="D615" s="490"/>
      <c r="E615" s="469"/>
      <c r="F615" s="469" t="s">
        <v>470</v>
      </c>
      <c r="G615" s="469"/>
      <c r="H615" s="469"/>
      <c r="I615" s="469"/>
      <c r="J615" s="469"/>
      <c r="K615" s="470"/>
    </row>
    <row r="616" spans="1:11" ht="15.75" thickBot="1">
      <c r="A616" s="999" t="s">
        <v>755</v>
      </c>
      <c r="B616" s="1000"/>
      <c r="C616" s="1000"/>
      <c r="D616" s="1000"/>
      <c r="E616" s="1000"/>
      <c r="F616" s="1000"/>
      <c r="G616" s="1000"/>
      <c r="H616" s="1000"/>
      <c r="I616" s="1000"/>
      <c r="J616" s="1000"/>
      <c r="K616" s="1001"/>
    </row>
    <row r="617" spans="1:11">
      <c r="A617" s="1002" t="s">
        <v>4</v>
      </c>
      <c r="B617" s="1004" t="s">
        <v>5</v>
      </c>
      <c r="C617" s="1006" t="s">
        <v>5</v>
      </c>
      <c r="D617" s="1007"/>
      <c r="E617" s="1007"/>
      <c r="F617" s="1007"/>
      <c r="G617" s="1008"/>
      <c r="H617" s="1004" t="s">
        <v>24</v>
      </c>
      <c r="I617" s="1009"/>
      <c r="J617" s="1"/>
      <c r="K617" s="1"/>
    </row>
    <row r="618" spans="1:11" ht="15.75" thickBot="1">
      <c r="A618" s="1003"/>
      <c r="B618" s="1005"/>
      <c r="C618" s="391" t="s">
        <v>7</v>
      </c>
      <c r="D618" s="391"/>
      <c r="E618" s="493" t="s">
        <v>8</v>
      </c>
      <c r="F618" s="473" t="s">
        <v>28</v>
      </c>
      <c r="G618" s="473" t="s">
        <v>27</v>
      </c>
      <c r="H618" s="1005"/>
      <c r="I618" s="1010"/>
      <c r="J618" s="1"/>
      <c r="K618" s="1"/>
    </row>
    <row r="619" spans="1:11" ht="94.5" customHeight="1">
      <c r="A619" s="504">
        <v>45</v>
      </c>
      <c r="B619" s="990" t="s">
        <v>503</v>
      </c>
      <c r="C619" s="991"/>
      <c r="D619" s="991"/>
      <c r="E619" s="991"/>
      <c r="F619" s="991"/>
      <c r="G619" s="991"/>
      <c r="H619" s="992"/>
      <c r="I619" s="472"/>
      <c r="J619" s="1"/>
      <c r="K619" s="1"/>
    </row>
    <row r="620" spans="1:11">
      <c r="A620" s="400" t="s">
        <v>303</v>
      </c>
      <c r="B620" s="1015" t="s">
        <v>504</v>
      </c>
      <c r="C620" s="1016"/>
      <c r="D620" s="1016"/>
      <c r="E620" s="1016"/>
      <c r="F620" s="1016"/>
      <c r="G620" s="1016"/>
      <c r="H620" s="1017"/>
      <c r="I620" s="16"/>
      <c r="J620" s="12"/>
      <c r="K620" s="12"/>
    </row>
    <row r="621" spans="1:11">
      <c r="A621" s="400"/>
      <c r="B621" s="395"/>
      <c r="C621" s="389"/>
      <c r="D621" s="389"/>
      <c r="E621" s="361"/>
      <c r="F621" s="361"/>
      <c r="G621" s="334" t="s">
        <v>82</v>
      </c>
      <c r="H621" s="397">
        <f>H610</f>
        <v>251.21</v>
      </c>
      <c r="I621" s="514" t="s">
        <v>85</v>
      </c>
      <c r="J621" s="12"/>
      <c r="K621" s="12"/>
    </row>
    <row r="622" spans="1:11">
      <c r="A622" s="400"/>
      <c r="B622" s="395" t="s">
        <v>507</v>
      </c>
      <c r="C622" s="389">
        <v>1</v>
      </c>
      <c r="D622" s="389">
        <v>4</v>
      </c>
      <c r="E622" s="361">
        <v>0.62</v>
      </c>
      <c r="F622" s="361">
        <v>1.1599999999999999</v>
      </c>
      <c r="G622" s="495"/>
      <c r="H622" s="361">
        <f t="shared" si="20"/>
        <v>2.88</v>
      </c>
      <c r="I622" s="16"/>
      <c r="J622" s="12"/>
      <c r="K622" s="12"/>
    </row>
    <row r="623" spans="1:11">
      <c r="A623" s="400"/>
      <c r="B623" s="395"/>
      <c r="C623" s="389">
        <v>1</v>
      </c>
      <c r="D623" s="389">
        <v>4</v>
      </c>
      <c r="E623" s="361">
        <v>1.1599999999999999</v>
      </c>
      <c r="F623" s="361">
        <v>0.33</v>
      </c>
      <c r="G623" s="495"/>
      <c r="H623" s="361">
        <f t="shared" si="20"/>
        <v>1.53</v>
      </c>
      <c r="I623" s="16"/>
      <c r="J623" s="12"/>
      <c r="K623" s="12"/>
    </row>
    <row r="624" spans="1:11">
      <c r="A624" s="400"/>
      <c r="B624" s="395" t="s">
        <v>520</v>
      </c>
      <c r="C624" s="389">
        <v>1</v>
      </c>
      <c r="D624" s="389">
        <v>4</v>
      </c>
      <c r="E624" s="361">
        <v>3.51</v>
      </c>
      <c r="F624" s="361">
        <v>0.96</v>
      </c>
      <c r="G624" s="495"/>
      <c r="H624" s="361">
        <f t="shared" si="20"/>
        <v>13.48</v>
      </c>
      <c r="I624" s="16"/>
      <c r="J624" s="12"/>
      <c r="K624" s="12"/>
    </row>
    <row r="625" spans="1:11">
      <c r="A625" s="400"/>
      <c r="B625" s="395" t="s">
        <v>506</v>
      </c>
      <c r="C625" s="389">
        <v>3</v>
      </c>
      <c r="D625" s="389">
        <v>4</v>
      </c>
      <c r="E625" s="361">
        <v>0.33</v>
      </c>
      <c r="F625" s="361">
        <v>0.96</v>
      </c>
      <c r="G625" s="495"/>
      <c r="H625" s="361">
        <f t="shared" si="20"/>
        <v>3.8</v>
      </c>
      <c r="I625" s="16"/>
      <c r="J625" s="12"/>
      <c r="K625" s="12"/>
    </row>
    <row r="626" spans="1:11">
      <c r="A626" s="400"/>
      <c r="B626" s="395" t="s">
        <v>521</v>
      </c>
      <c r="C626" s="389">
        <v>1</v>
      </c>
      <c r="D626" s="389">
        <v>1</v>
      </c>
      <c r="E626" s="361">
        <v>6.25</v>
      </c>
      <c r="F626" s="361">
        <v>1.61</v>
      </c>
      <c r="G626" s="495"/>
      <c r="H626" s="361">
        <f t="shared" si="20"/>
        <v>10.06</v>
      </c>
      <c r="I626" s="16"/>
      <c r="J626" s="12"/>
      <c r="K626" s="12"/>
    </row>
    <row r="627" spans="1:11">
      <c r="A627" s="400"/>
      <c r="B627" s="395" t="s">
        <v>519</v>
      </c>
      <c r="C627" s="389">
        <v>1</v>
      </c>
      <c r="D627" s="389">
        <v>2</v>
      </c>
      <c r="E627" s="361">
        <v>6.25</v>
      </c>
      <c r="F627" s="361">
        <v>0.33</v>
      </c>
      <c r="G627" s="495"/>
      <c r="H627" s="361">
        <f t="shared" si="20"/>
        <v>4.13</v>
      </c>
      <c r="I627" s="16"/>
      <c r="J627" s="12"/>
      <c r="K627" s="12"/>
    </row>
    <row r="628" spans="1:11">
      <c r="A628" s="400"/>
      <c r="B628" s="395" t="s">
        <v>519</v>
      </c>
      <c r="C628" s="389">
        <v>1</v>
      </c>
      <c r="D628" s="389">
        <v>4</v>
      </c>
      <c r="E628" s="361">
        <v>1.61</v>
      </c>
      <c r="F628" s="361">
        <v>0.33</v>
      </c>
      <c r="G628" s="495"/>
      <c r="H628" s="361">
        <f t="shared" si="20"/>
        <v>2.13</v>
      </c>
      <c r="I628" s="16"/>
      <c r="J628" s="12"/>
      <c r="K628" s="12"/>
    </row>
    <row r="629" spans="1:11">
      <c r="A629" s="400"/>
      <c r="B629" s="395" t="s">
        <v>508</v>
      </c>
      <c r="C629" s="389">
        <v>1</v>
      </c>
      <c r="D629" s="389">
        <v>1</v>
      </c>
      <c r="E629" s="361">
        <v>0.38</v>
      </c>
      <c r="F629" s="361">
        <v>2.33</v>
      </c>
      <c r="G629" s="495"/>
      <c r="H629" s="361">
        <f t="shared" si="20"/>
        <v>0.89</v>
      </c>
      <c r="I629" s="16"/>
      <c r="J629" s="12"/>
      <c r="K629" s="12"/>
    </row>
    <row r="630" spans="1:11">
      <c r="A630" s="400"/>
      <c r="B630" s="395" t="s">
        <v>508</v>
      </c>
      <c r="C630" s="389">
        <v>1</v>
      </c>
      <c r="D630" s="389">
        <v>1</v>
      </c>
      <c r="E630" s="361">
        <v>0.08</v>
      </c>
      <c r="F630" s="361">
        <v>2.33</v>
      </c>
      <c r="G630" s="495"/>
      <c r="H630" s="361">
        <f t="shared" si="20"/>
        <v>0.19</v>
      </c>
      <c r="I630" s="16"/>
      <c r="J630" s="12"/>
      <c r="K630" s="12"/>
    </row>
    <row r="631" spans="1:11">
      <c r="A631" s="400"/>
      <c r="B631" s="395" t="s">
        <v>508</v>
      </c>
      <c r="C631" s="389">
        <v>1</v>
      </c>
      <c r="D631" s="389">
        <v>1</v>
      </c>
      <c r="E631" s="361">
        <v>0.38</v>
      </c>
      <c r="F631" s="361">
        <v>2.33</v>
      </c>
      <c r="G631" s="495"/>
      <c r="H631" s="361">
        <f t="shared" si="20"/>
        <v>0.89</v>
      </c>
      <c r="I631" s="16"/>
      <c r="J631" s="12"/>
      <c r="K631" s="12"/>
    </row>
    <row r="632" spans="1:11">
      <c r="A632" s="400"/>
      <c r="B632" s="395" t="s">
        <v>508</v>
      </c>
      <c r="C632" s="389">
        <v>1</v>
      </c>
      <c r="D632" s="389">
        <v>1</v>
      </c>
      <c r="E632" s="394">
        <v>0.63500000000000001</v>
      </c>
      <c r="F632" s="361">
        <v>2.33</v>
      </c>
      <c r="G632" s="495"/>
      <c r="H632" s="361">
        <f t="shared" si="20"/>
        <v>1.48</v>
      </c>
      <c r="I632" s="16"/>
      <c r="J632" s="12"/>
      <c r="K632" s="12"/>
    </row>
    <row r="633" spans="1:11">
      <c r="A633" s="400"/>
      <c r="B633" s="395" t="s">
        <v>522</v>
      </c>
      <c r="C633" s="389">
        <v>1</v>
      </c>
      <c r="D633" s="389">
        <v>2</v>
      </c>
      <c r="E633" s="361">
        <v>0.08</v>
      </c>
      <c r="F633" s="361">
        <v>2.33</v>
      </c>
      <c r="G633" s="495"/>
      <c r="H633" s="361">
        <f t="shared" si="20"/>
        <v>0.37</v>
      </c>
      <c r="I633" s="16"/>
      <c r="J633" s="12"/>
      <c r="K633" s="12"/>
    </row>
    <row r="634" spans="1:11">
      <c r="A634" s="400"/>
      <c r="B634" s="395" t="s">
        <v>523</v>
      </c>
      <c r="C634" s="389">
        <v>1</v>
      </c>
      <c r="D634" s="389">
        <v>1</v>
      </c>
      <c r="E634" s="361">
        <v>3.08</v>
      </c>
      <c r="F634" s="361">
        <v>4.46</v>
      </c>
      <c r="G634" s="495"/>
      <c r="H634" s="361">
        <f t="shared" si="20"/>
        <v>13.74</v>
      </c>
      <c r="I634" s="16"/>
      <c r="J634" s="12"/>
      <c r="K634" s="12"/>
    </row>
    <row r="635" spans="1:11">
      <c r="A635" s="400"/>
      <c r="B635" s="395" t="s">
        <v>519</v>
      </c>
      <c r="C635" s="389">
        <v>1</v>
      </c>
      <c r="D635" s="389">
        <v>2</v>
      </c>
      <c r="E635" s="361">
        <v>4.46</v>
      </c>
      <c r="F635" s="361">
        <v>0.33</v>
      </c>
      <c r="G635" s="495"/>
      <c r="H635" s="361">
        <f t="shared" si="20"/>
        <v>2.94</v>
      </c>
      <c r="I635" s="16"/>
      <c r="J635" s="12"/>
      <c r="K635" s="12"/>
    </row>
    <row r="636" spans="1:11">
      <c r="A636" s="400"/>
      <c r="B636" s="395" t="s">
        <v>519</v>
      </c>
      <c r="C636" s="389">
        <v>1</v>
      </c>
      <c r="D636" s="389">
        <v>3</v>
      </c>
      <c r="E636" s="361">
        <v>2.46</v>
      </c>
      <c r="F636" s="361">
        <v>0.33</v>
      </c>
      <c r="G636" s="495"/>
      <c r="H636" s="361">
        <f t="shared" si="20"/>
        <v>2.44</v>
      </c>
      <c r="I636" s="16"/>
      <c r="J636" s="12"/>
      <c r="K636" s="12"/>
    </row>
    <row r="637" spans="1:11">
      <c r="A637" s="400"/>
      <c r="B637" s="395" t="s">
        <v>508</v>
      </c>
      <c r="C637" s="389">
        <v>1</v>
      </c>
      <c r="D637" s="389">
        <v>1</v>
      </c>
      <c r="E637" s="361">
        <v>0.31</v>
      </c>
      <c r="F637" s="361">
        <v>2.33</v>
      </c>
      <c r="G637" s="495"/>
      <c r="H637" s="361">
        <f t="shared" si="20"/>
        <v>0.72</v>
      </c>
      <c r="I637" s="16"/>
      <c r="J637" s="12"/>
      <c r="K637" s="12"/>
    </row>
    <row r="638" spans="1:11">
      <c r="A638" s="400"/>
      <c r="B638" s="395"/>
      <c r="C638" s="389">
        <v>1</v>
      </c>
      <c r="D638" s="389">
        <v>1</v>
      </c>
      <c r="E638" s="361">
        <v>0.34</v>
      </c>
      <c r="F638" s="361">
        <v>2.33</v>
      </c>
      <c r="G638" s="495"/>
      <c r="H638" s="361">
        <f t="shared" si="20"/>
        <v>0.79</v>
      </c>
      <c r="I638" s="16"/>
      <c r="J638" s="12"/>
      <c r="K638" s="12"/>
    </row>
    <row r="639" spans="1:11">
      <c r="A639" s="400"/>
      <c r="B639" s="395" t="s">
        <v>524</v>
      </c>
      <c r="C639" s="389">
        <v>1</v>
      </c>
      <c r="D639" s="389">
        <v>1</v>
      </c>
      <c r="E639" s="361">
        <v>7.0000000000000007E-2</v>
      </c>
      <c r="F639" s="361">
        <v>2.33</v>
      </c>
      <c r="G639" s="495"/>
      <c r="H639" s="361">
        <f t="shared" si="20"/>
        <v>0.16</v>
      </c>
      <c r="I639" s="16"/>
      <c r="J639" s="12"/>
      <c r="K639" s="12"/>
    </row>
    <row r="640" spans="1:11">
      <c r="A640" s="400"/>
      <c r="B640" s="395" t="s">
        <v>523</v>
      </c>
      <c r="C640" s="389">
        <v>1</v>
      </c>
      <c r="D640" s="389">
        <v>1</v>
      </c>
      <c r="E640" s="361">
        <v>6.25</v>
      </c>
      <c r="F640" s="361">
        <v>1.53</v>
      </c>
      <c r="G640" s="495"/>
      <c r="H640" s="361">
        <f t="shared" si="20"/>
        <v>9.56</v>
      </c>
      <c r="I640" s="16"/>
      <c r="J640" s="12"/>
      <c r="K640" s="12"/>
    </row>
    <row r="641" spans="1:11">
      <c r="A641" s="400"/>
      <c r="B641" s="395" t="s">
        <v>519</v>
      </c>
      <c r="C641" s="389">
        <v>1</v>
      </c>
      <c r="D641" s="389">
        <v>2</v>
      </c>
      <c r="E641" s="361">
        <v>6.25</v>
      </c>
      <c r="F641" s="361">
        <v>0.33</v>
      </c>
      <c r="G641" s="495"/>
      <c r="H641" s="361">
        <f t="shared" si="20"/>
        <v>4.13</v>
      </c>
      <c r="I641" s="16"/>
      <c r="J641" s="12"/>
      <c r="K641" s="12"/>
    </row>
    <row r="642" spans="1:11">
      <c r="A642" s="400"/>
      <c r="B642" s="395"/>
      <c r="C642" s="389">
        <v>1</v>
      </c>
      <c r="D642" s="389">
        <v>4</v>
      </c>
      <c r="E642" s="361">
        <v>1.53</v>
      </c>
      <c r="F642" s="361">
        <v>0.33</v>
      </c>
      <c r="G642" s="495"/>
      <c r="H642" s="361">
        <f t="shared" si="20"/>
        <v>2.02</v>
      </c>
      <c r="I642" s="16"/>
      <c r="J642" s="12"/>
      <c r="K642" s="12"/>
    </row>
    <row r="643" spans="1:11">
      <c r="A643" s="400"/>
      <c r="B643" s="395" t="s">
        <v>508</v>
      </c>
      <c r="C643" s="389">
        <v>1</v>
      </c>
      <c r="D643" s="389">
        <v>1</v>
      </c>
      <c r="E643" s="361">
        <v>0.38</v>
      </c>
      <c r="F643" s="361">
        <v>2.33</v>
      </c>
      <c r="G643" s="495"/>
      <c r="H643" s="361">
        <f t="shared" si="20"/>
        <v>0.89</v>
      </c>
      <c r="I643" s="16"/>
      <c r="J643" s="12"/>
      <c r="K643" s="12"/>
    </row>
    <row r="644" spans="1:11">
      <c r="A644" s="400"/>
      <c r="B644" s="395"/>
      <c r="C644" s="389">
        <v>1</v>
      </c>
      <c r="D644" s="389">
        <v>1</v>
      </c>
      <c r="E644" s="361">
        <v>7.0000000000000007E-2</v>
      </c>
      <c r="F644" s="361">
        <v>2.33</v>
      </c>
      <c r="G644" s="495"/>
      <c r="H644" s="361">
        <f t="shared" si="20"/>
        <v>0.16</v>
      </c>
      <c r="I644" s="16"/>
      <c r="J644" s="12"/>
      <c r="K644" s="12"/>
    </row>
    <row r="645" spans="1:11">
      <c r="A645" s="400"/>
      <c r="B645" s="395"/>
      <c r="C645" s="389">
        <v>1</v>
      </c>
      <c r="D645" s="389">
        <v>1</v>
      </c>
      <c r="E645" s="361">
        <v>0.35</v>
      </c>
      <c r="F645" s="361">
        <v>2.33</v>
      </c>
      <c r="G645" s="495"/>
      <c r="H645" s="361">
        <f t="shared" si="20"/>
        <v>0.82</v>
      </c>
      <c r="I645" s="16"/>
      <c r="J645" s="12"/>
      <c r="K645" s="12"/>
    </row>
    <row r="646" spans="1:11">
      <c r="A646" s="400"/>
      <c r="B646" s="395"/>
      <c r="C646" s="389">
        <v>1</v>
      </c>
      <c r="D646" s="389">
        <v>1</v>
      </c>
      <c r="E646" s="361">
        <v>0.7</v>
      </c>
      <c r="F646" s="361">
        <v>2.33</v>
      </c>
      <c r="G646" s="495"/>
      <c r="H646" s="361">
        <f t="shared" si="20"/>
        <v>1.63</v>
      </c>
      <c r="I646" s="16"/>
      <c r="J646" s="12"/>
      <c r="K646" s="12"/>
    </row>
    <row r="647" spans="1:11">
      <c r="A647" s="400"/>
      <c r="B647" s="395" t="s">
        <v>525</v>
      </c>
      <c r="C647" s="389">
        <v>1</v>
      </c>
      <c r="D647" s="389">
        <v>1</v>
      </c>
      <c r="E647" s="361">
        <v>8.07</v>
      </c>
      <c r="F647" s="361">
        <v>3</v>
      </c>
      <c r="G647" s="495"/>
      <c r="H647" s="361">
        <f t="shared" si="20"/>
        <v>24.21</v>
      </c>
      <c r="I647" s="16"/>
      <c r="J647" s="12"/>
      <c r="K647" s="12"/>
    </row>
    <row r="648" spans="1:11">
      <c r="A648" s="400"/>
      <c r="B648" s="395" t="s">
        <v>526</v>
      </c>
      <c r="C648" s="389">
        <v>1</v>
      </c>
      <c r="D648" s="389">
        <v>3</v>
      </c>
      <c r="E648" s="361">
        <v>3</v>
      </c>
      <c r="F648" s="361">
        <v>0.33</v>
      </c>
      <c r="G648" s="495"/>
      <c r="H648" s="361">
        <f t="shared" si="20"/>
        <v>2.97</v>
      </c>
      <c r="I648" s="16"/>
      <c r="J648" s="12"/>
      <c r="K648" s="12"/>
    </row>
    <row r="649" spans="1:11">
      <c r="A649" s="400"/>
      <c r="B649" s="395"/>
      <c r="C649" s="389">
        <v>1</v>
      </c>
      <c r="D649" s="389">
        <v>2</v>
      </c>
      <c r="E649" s="361">
        <v>8.07</v>
      </c>
      <c r="F649" s="361">
        <v>0.33</v>
      </c>
      <c r="G649" s="495"/>
      <c r="H649" s="361">
        <f t="shared" si="20"/>
        <v>5.33</v>
      </c>
      <c r="I649" s="16"/>
      <c r="J649" s="12"/>
      <c r="K649" s="12"/>
    </row>
    <row r="650" spans="1:11">
      <c r="A650" s="400"/>
      <c r="B650" s="395" t="s">
        <v>508</v>
      </c>
      <c r="C650" s="389">
        <v>1</v>
      </c>
      <c r="D650" s="389">
        <v>1</v>
      </c>
      <c r="E650" s="361">
        <v>0.7</v>
      </c>
      <c r="F650" s="361">
        <v>2.33</v>
      </c>
      <c r="G650" s="495"/>
      <c r="H650" s="361">
        <f t="shared" si="20"/>
        <v>1.63</v>
      </c>
      <c r="I650" s="16"/>
      <c r="J650" s="12"/>
      <c r="K650" s="12"/>
    </row>
    <row r="651" spans="1:11">
      <c r="A651" s="400"/>
      <c r="B651" s="395"/>
      <c r="C651" s="389">
        <v>1</v>
      </c>
      <c r="D651" s="389">
        <v>1</v>
      </c>
      <c r="E651" s="361">
        <v>0.71</v>
      </c>
      <c r="F651" s="361">
        <v>2.33</v>
      </c>
      <c r="G651" s="495"/>
      <c r="H651" s="361">
        <f t="shared" si="20"/>
        <v>1.65</v>
      </c>
      <c r="I651" s="16"/>
      <c r="J651" s="12"/>
      <c r="K651" s="12"/>
    </row>
    <row r="652" spans="1:11">
      <c r="A652" s="400"/>
      <c r="B652" s="395"/>
      <c r="C652" s="389"/>
      <c r="D652" s="389"/>
      <c r="E652" s="361"/>
      <c r="F652" s="361"/>
      <c r="G652" s="334" t="s">
        <v>81</v>
      </c>
      <c r="H652" s="397">
        <f>SUM(H621:H651)</f>
        <v>368.83000000000004</v>
      </c>
      <c r="I652" s="514" t="s">
        <v>85</v>
      </c>
      <c r="J652" s="12"/>
      <c r="K652" s="12"/>
    </row>
    <row r="653" spans="1:11">
      <c r="A653" s="400"/>
      <c r="B653" s="395"/>
      <c r="C653" s="389"/>
      <c r="D653" s="389"/>
      <c r="E653" s="361"/>
      <c r="F653" s="361"/>
      <c r="G653" s="495"/>
      <c r="H653" s="361"/>
      <c r="I653" s="16"/>
      <c r="J653" s="12"/>
      <c r="K653" s="12"/>
    </row>
    <row r="654" spans="1:11" ht="15.75" thickBot="1">
      <c r="A654" s="400"/>
      <c r="B654" s="395"/>
      <c r="C654" s="389"/>
      <c r="D654" s="389"/>
      <c r="E654" s="361"/>
      <c r="F654" s="361"/>
      <c r="G654" s="495"/>
      <c r="H654" s="989" t="s">
        <v>699</v>
      </c>
      <c r="I654" s="989"/>
      <c r="J654" s="12"/>
      <c r="K654" s="12"/>
    </row>
    <row r="655" spans="1:11" ht="15.75">
      <c r="A655" s="1011" t="s">
        <v>0</v>
      </c>
      <c r="B655" s="1012"/>
      <c r="C655" s="1012"/>
      <c r="D655" s="1012"/>
      <c r="E655" s="1012"/>
      <c r="F655" s="1012"/>
      <c r="G655" s="1012"/>
      <c r="H655" s="1012"/>
      <c r="I655" s="1012"/>
      <c r="J655" s="465"/>
      <c r="K655" s="466"/>
    </row>
    <row r="656" spans="1:11" ht="33" customHeight="1">
      <c r="A656" s="1013" t="s">
        <v>1</v>
      </c>
      <c r="B656" s="1014"/>
      <c r="C656" s="1014"/>
      <c r="D656" s="1014"/>
      <c r="E656" s="1014"/>
      <c r="F656" s="1014"/>
      <c r="G656" s="1014"/>
      <c r="H656" s="1014"/>
      <c r="I656" s="1014"/>
      <c r="J656" s="409"/>
      <c r="K656" s="467"/>
    </row>
    <row r="657" spans="1:11">
      <c r="A657" s="468" t="s">
        <v>2</v>
      </c>
      <c r="B657" s="469"/>
      <c r="C657" s="490"/>
      <c r="D657" s="490"/>
      <c r="E657" s="469"/>
      <c r="F657" s="469"/>
      <c r="G657" s="469"/>
      <c r="H657" s="469"/>
      <c r="I657" s="469"/>
      <c r="J657" s="469"/>
      <c r="K657" s="470"/>
    </row>
    <row r="658" spans="1:11">
      <c r="A658" s="468" t="s">
        <v>3</v>
      </c>
      <c r="B658" s="469"/>
      <c r="C658" s="490"/>
      <c r="D658" s="490"/>
      <c r="E658" s="469"/>
      <c r="F658" s="469" t="s">
        <v>470</v>
      </c>
      <c r="G658" s="469"/>
      <c r="H658" s="469"/>
      <c r="I658" s="469"/>
      <c r="J658" s="469"/>
      <c r="K658" s="470"/>
    </row>
    <row r="659" spans="1:11" ht="15.75" thickBot="1">
      <c r="A659" s="999" t="s">
        <v>755</v>
      </c>
      <c r="B659" s="1000"/>
      <c r="C659" s="1000"/>
      <c r="D659" s="1000"/>
      <c r="E659" s="1000"/>
      <c r="F659" s="1000"/>
      <c r="G659" s="1000"/>
      <c r="H659" s="1000"/>
      <c r="I659" s="1000"/>
      <c r="J659" s="1000"/>
      <c r="K659" s="1001"/>
    </row>
    <row r="660" spans="1:11">
      <c r="A660" s="1002" t="s">
        <v>4</v>
      </c>
      <c r="B660" s="1004" t="s">
        <v>5</v>
      </c>
      <c r="C660" s="1006" t="s">
        <v>5</v>
      </c>
      <c r="D660" s="1007"/>
      <c r="E660" s="1007"/>
      <c r="F660" s="1007"/>
      <c r="G660" s="1008"/>
      <c r="H660" s="1004" t="s">
        <v>24</v>
      </c>
      <c r="I660" s="1009"/>
      <c r="J660" s="1"/>
      <c r="K660" s="1"/>
    </row>
    <row r="661" spans="1:11" ht="15.75" thickBot="1">
      <c r="A661" s="1003"/>
      <c r="B661" s="1005"/>
      <c r="C661" s="391" t="s">
        <v>7</v>
      </c>
      <c r="D661" s="391"/>
      <c r="E661" s="493" t="s">
        <v>8</v>
      </c>
      <c r="F661" s="473" t="s">
        <v>28</v>
      </c>
      <c r="G661" s="473" t="s">
        <v>27</v>
      </c>
      <c r="H661" s="1005"/>
      <c r="I661" s="1010"/>
      <c r="J661" s="1"/>
      <c r="K661" s="1"/>
    </row>
    <row r="662" spans="1:11" ht="93.75" customHeight="1">
      <c r="A662" s="504">
        <v>45</v>
      </c>
      <c r="B662" s="990" t="s">
        <v>503</v>
      </c>
      <c r="C662" s="991"/>
      <c r="D662" s="991"/>
      <c r="E662" s="991"/>
      <c r="F662" s="991"/>
      <c r="G662" s="991"/>
      <c r="H662" s="992"/>
      <c r="I662" s="472"/>
      <c r="J662" s="1"/>
      <c r="K662" s="1"/>
    </row>
    <row r="663" spans="1:11">
      <c r="A663" s="400" t="s">
        <v>303</v>
      </c>
      <c r="B663" s="1015" t="s">
        <v>504</v>
      </c>
      <c r="C663" s="1016"/>
      <c r="D663" s="1016"/>
      <c r="E663" s="1016"/>
      <c r="F663" s="1016"/>
      <c r="G663" s="1016"/>
      <c r="H663" s="1017"/>
      <c r="I663" s="16"/>
      <c r="J663" s="12"/>
      <c r="K663" s="12"/>
    </row>
    <row r="664" spans="1:11">
      <c r="A664" s="400"/>
      <c r="B664" s="395"/>
      <c r="C664" s="389"/>
      <c r="D664" s="389"/>
      <c r="E664" s="361"/>
      <c r="F664" s="361"/>
      <c r="G664" s="334" t="s">
        <v>82</v>
      </c>
      <c r="H664" s="397">
        <f>H652</f>
        <v>368.83000000000004</v>
      </c>
      <c r="I664" s="514" t="s">
        <v>85</v>
      </c>
      <c r="J664" s="12"/>
      <c r="K664" s="12"/>
    </row>
    <row r="665" spans="1:11">
      <c r="A665" s="400"/>
      <c r="B665" s="395" t="s">
        <v>508</v>
      </c>
      <c r="C665" s="389">
        <v>1</v>
      </c>
      <c r="D665" s="389">
        <v>1</v>
      </c>
      <c r="E665" s="361">
        <v>0.32</v>
      </c>
      <c r="F665" s="361">
        <v>2.33</v>
      </c>
      <c r="G665" s="495"/>
      <c r="H665" s="361">
        <f t="shared" si="20"/>
        <v>0.75</v>
      </c>
      <c r="I665" s="16"/>
      <c r="J665" s="12"/>
      <c r="K665" s="12"/>
    </row>
    <row r="666" spans="1:11">
      <c r="A666" s="400"/>
      <c r="B666" s="395" t="s">
        <v>524</v>
      </c>
      <c r="C666" s="389">
        <v>1</v>
      </c>
      <c r="D666" s="389">
        <v>1</v>
      </c>
      <c r="E666" s="394">
        <v>0.16500000000000001</v>
      </c>
      <c r="F666" s="361">
        <v>2.33</v>
      </c>
      <c r="G666" s="495"/>
      <c r="H666" s="361">
        <f t="shared" si="20"/>
        <v>0.38</v>
      </c>
      <c r="I666" s="16"/>
      <c r="J666" s="12"/>
      <c r="K666" s="12"/>
    </row>
    <row r="667" spans="1:11">
      <c r="A667" s="400"/>
      <c r="B667" s="395" t="s">
        <v>527</v>
      </c>
      <c r="C667" s="389">
        <v>1</v>
      </c>
      <c r="D667" s="389">
        <v>1</v>
      </c>
      <c r="E667" s="361">
        <v>2.19</v>
      </c>
      <c r="F667" s="361">
        <v>0.31</v>
      </c>
      <c r="G667" s="495"/>
      <c r="H667" s="361">
        <f t="shared" si="20"/>
        <v>0.68</v>
      </c>
      <c r="I667" s="16"/>
      <c r="J667" s="12"/>
      <c r="K667" s="12"/>
    </row>
    <row r="668" spans="1:11">
      <c r="A668" s="400"/>
      <c r="B668" s="395" t="s">
        <v>528</v>
      </c>
      <c r="C668" s="389">
        <v>1</v>
      </c>
      <c r="D668" s="389">
        <v>1</v>
      </c>
      <c r="E668" s="361">
        <v>3.66</v>
      </c>
      <c r="F668" s="361">
        <v>3.54</v>
      </c>
      <c r="G668" s="495"/>
      <c r="H668" s="361">
        <f t="shared" si="20"/>
        <v>12.96</v>
      </c>
      <c r="I668" s="16"/>
      <c r="J668" s="12"/>
      <c r="K668" s="12"/>
    </row>
    <row r="669" spans="1:11">
      <c r="A669" s="400"/>
      <c r="B669" s="395" t="s">
        <v>529</v>
      </c>
      <c r="C669" s="389">
        <v>1</v>
      </c>
      <c r="D669" s="389">
        <v>1</v>
      </c>
      <c r="E669" s="361">
        <v>3.56</v>
      </c>
      <c r="F669" s="361">
        <v>0.33</v>
      </c>
      <c r="G669" s="495"/>
      <c r="H669" s="361">
        <f t="shared" si="20"/>
        <v>1.17</v>
      </c>
      <c r="I669" s="16"/>
      <c r="J669" s="12"/>
      <c r="K669" s="12"/>
    </row>
    <row r="670" spans="1:11">
      <c r="A670" s="400"/>
      <c r="B670" s="395"/>
      <c r="C670" s="389">
        <v>1</v>
      </c>
      <c r="D670" s="389">
        <v>1</v>
      </c>
      <c r="E670" s="361">
        <v>3.54</v>
      </c>
      <c r="F670" s="361">
        <v>0.33</v>
      </c>
      <c r="G670" s="495"/>
      <c r="H670" s="361">
        <f t="shared" si="20"/>
        <v>1.17</v>
      </c>
      <c r="I670" s="16"/>
      <c r="J670" s="12"/>
      <c r="K670" s="12"/>
    </row>
    <row r="671" spans="1:11">
      <c r="A671" s="400"/>
      <c r="B671" s="395" t="s">
        <v>531</v>
      </c>
      <c r="C671" s="389">
        <v>1</v>
      </c>
      <c r="D671" s="389">
        <v>1</v>
      </c>
      <c r="E671" s="361">
        <v>0.62</v>
      </c>
      <c r="F671" s="361">
        <v>2.33</v>
      </c>
      <c r="G671" s="495"/>
      <c r="H671" s="361">
        <f t="shared" si="20"/>
        <v>1.44</v>
      </c>
      <c r="I671" s="16"/>
      <c r="J671" s="12"/>
      <c r="K671" s="12"/>
    </row>
    <row r="672" spans="1:11">
      <c r="A672" s="400"/>
      <c r="B672" s="395"/>
      <c r="C672" s="389">
        <v>1</v>
      </c>
      <c r="D672" s="389">
        <v>1</v>
      </c>
      <c r="E672" s="361">
        <v>0.08</v>
      </c>
      <c r="F672" s="361">
        <v>2.33</v>
      </c>
      <c r="G672" s="495"/>
      <c r="H672" s="361">
        <f t="shared" si="20"/>
        <v>0.19</v>
      </c>
      <c r="I672" s="16"/>
      <c r="J672" s="12"/>
      <c r="K672" s="12"/>
    </row>
    <row r="673" spans="1:11">
      <c r="A673" s="400"/>
      <c r="B673" s="395" t="s">
        <v>509</v>
      </c>
      <c r="C673" s="389">
        <v>1</v>
      </c>
      <c r="D673" s="389">
        <v>1</v>
      </c>
      <c r="E673" s="361">
        <v>1.18</v>
      </c>
      <c r="F673" s="361">
        <v>0.54</v>
      </c>
      <c r="G673" s="495"/>
      <c r="H673" s="361">
        <f t="shared" si="20"/>
        <v>0.64</v>
      </c>
      <c r="I673" s="16"/>
      <c r="J673" s="12"/>
      <c r="K673" s="12"/>
    </row>
    <row r="674" spans="1:11">
      <c r="A674" s="400"/>
      <c r="B674" s="395" t="s">
        <v>533</v>
      </c>
      <c r="C674" s="389">
        <v>1</v>
      </c>
      <c r="D674" s="389">
        <v>1</v>
      </c>
      <c r="E674" s="361">
        <v>3.84</v>
      </c>
      <c r="F674" s="361">
        <v>0.98</v>
      </c>
      <c r="G674" s="495"/>
      <c r="H674" s="361">
        <f t="shared" si="20"/>
        <v>3.76</v>
      </c>
      <c r="I674" s="16"/>
      <c r="J674" s="12"/>
      <c r="K674" s="12"/>
    </row>
    <row r="675" spans="1:11">
      <c r="A675" s="400"/>
      <c r="B675" s="395" t="s">
        <v>534</v>
      </c>
      <c r="C675" s="389">
        <v>1</v>
      </c>
      <c r="D675" s="389">
        <v>4</v>
      </c>
      <c r="E675" s="361">
        <v>0.33</v>
      </c>
      <c r="F675" s="361">
        <v>0.98</v>
      </c>
      <c r="G675" s="495"/>
      <c r="H675" s="361">
        <f t="shared" si="20"/>
        <v>1.29</v>
      </c>
      <c r="I675" s="16"/>
      <c r="J675" s="12"/>
      <c r="K675" s="12"/>
    </row>
    <row r="676" spans="1:11">
      <c r="A676" s="400"/>
      <c r="B676" s="395"/>
      <c r="C676" s="389">
        <v>1</v>
      </c>
      <c r="D676" s="389">
        <v>1</v>
      </c>
      <c r="E676" s="361">
        <v>3.43</v>
      </c>
      <c r="F676" s="361">
        <v>0.33</v>
      </c>
      <c r="G676" s="495"/>
      <c r="H676" s="361">
        <f t="shared" si="20"/>
        <v>1.1299999999999999</v>
      </c>
      <c r="I676" s="16"/>
      <c r="J676" s="12"/>
      <c r="K676" s="12"/>
    </row>
    <row r="677" spans="1:11">
      <c r="A677" s="400"/>
      <c r="B677" s="395"/>
      <c r="C677" s="389">
        <v>1</v>
      </c>
      <c r="D677" s="389">
        <v>1</v>
      </c>
      <c r="E677" s="361">
        <v>1.56</v>
      </c>
      <c r="F677" s="361">
        <v>0.33</v>
      </c>
      <c r="G677" s="495"/>
      <c r="H677" s="361">
        <f t="shared" si="20"/>
        <v>0.51</v>
      </c>
      <c r="I677" s="16"/>
      <c r="J677" s="12"/>
      <c r="K677" s="12"/>
    </row>
    <row r="678" spans="1:11">
      <c r="A678" s="400"/>
      <c r="B678" s="395" t="s">
        <v>508</v>
      </c>
      <c r="C678" s="389">
        <v>1</v>
      </c>
      <c r="D678" s="389">
        <v>1</v>
      </c>
      <c r="E678" s="361">
        <v>0.34</v>
      </c>
      <c r="F678" s="361">
        <v>2.33</v>
      </c>
      <c r="G678" s="495"/>
      <c r="H678" s="361">
        <f t="shared" si="20"/>
        <v>0.79</v>
      </c>
      <c r="I678" s="16"/>
      <c r="J678" s="12"/>
      <c r="K678" s="12"/>
    </row>
    <row r="679" spans="1:11">
      <c r="A679" s="400"/>
      <c r="B679" s="395" t="s">
        <v>535</v>
      </c>
      <c r="C679" s="389">
        <v>1</v>
      </c>
      <c r="D679" s="389">
        <v>1</v>
      </c>
      <c r="E679" s="361">
        <v>3.35</v>
      </c>
      <c r="F679" s="361">
        <v>3.51</v>
      </c>
      <c r="G679" s="495"/>
      <c r="H679" s="361">
        <f t="shared" si="20"/>
        <v>11.76</v>
      </c>
      <c r="I679" s="16"/>
      <c r="J679" s="12"/>
      <c r="K679" s="12"/>
    </row>
    <row r="680" spans="1:11">
      <c r="A680" s="400"/>
      <c r="B680" s="395" t="s">
        <v>534</v>
      </c>
      <c r="C680" s="389">
        <v>1</v>
      </c>
      <c r="D680" s="389">
        <v>1</v>
      </c>
      <c r="E680" s="361">
        <v>3.35</v>
      </c>
      <c r="F680" s="361">
        <v>0.33</v>
      </c>
      <c r="G680" s="495"/>
      <c r="H680" s="361">
        <f t="shared" si="20"/>
        <v>1.1100000000000001</v>
      </c>
      <c r="I680" s="16"/>
      <c r="J680" s="12"/>
      <c r="K680" s="12"/>
    </row>
    <row r="681" spans="1:11">
      <c r="A681" s="400"/>
      <c r="B681" s="395"/>
      <c r="C681" s="389">
        <v>1</v>
      </c>
      <c r="D681" s="389">
        <v>1</v>
      </c>
      <c r="E681" s="361">
        <v>3.51</v>
      </c>
      <c r="F681" s="361">
        <v>0.33</v>
      </c>
      <c r="G681" s="495"/>
      <c r="H681" s="361">
        <f t="shared" si="20"/>
        <v>1.1599999999999999</v>
      </c>
      <c r="I681" s="16"/>
      <c r="J681" s="12"/>
      <c r="K681" s="12"/>
    </row>
    <row r="682" spans="1:11">
      <c r="A682" s="400"/>
      <c r="B682" s="395" t="s">
        <v>508</v>
      </c>
      <c r="C682" s="389">
        <v>1</v>
      </c>
      <c r="D682" s="389">
        <v>1</v>
      </c>
      <c r="E682" s="361">
        <v>0.42</v>
      </c>
      <c r="F682" s="361">
        <v>2.33</v>
      </c>
      <c r="G682" s="495"/>
      <c r="H682" s="361">
        <f t="shared" si="20"/>
        <v>0.98</v>
      </c>
      <c r="I682" s="16"/>
      <c r="J682" s="12"/>
      <c r="K682" s="12"/>
    </row>
    <row r="683" spans="1:11">
      <c r="A683" s="424"/>
      <c r="B683" s="499"/>
      <c r="C683" s="412"/>
      <c r="D683" s="412"/>
      <c r="E683" s="500"/>
      <c r="F683" s="500"/>
      <c r="G683" s="420"/>
      <c r="H683" s="419"/>
      <c r="I683" s="417"/>
      <c r="J683" s="423"/>
    </row>
    <row r="684" spans="1:11" ht="15.75" thickBot="1">
      <c r="A684" s="424"/>
      <c r="B684" s="417" t="s">
        <v>471</v>
      </c>
      <c r="C684" s="412"/>
      <c r="D684" s="412"/>
      <c r="E684" s="500"/>
      <c r="F684" s="500"/>
      <c r="G684" s="420"/>
      <c r="H684" s="505">
        <f>SUM(H664:H682)</f>
        <v>410.7000000000001</v>
      </c>
      <c r="I684" s="422" t="str">
        <f>I580</f>
        <v>sqm</v>
      </c>
      <c r="J684" s="423"/>
    </row>
    <row r="685" spans="1:11" ht="15.75" thickTop="1">
      <c r="A685" s="424"/>
      <c r="B685" s="499"/>
      <c r="C685" s="412"/>
      <c r="D685" s="412"/>
      <c r="E685" s="500"/>
      <c r="F685" s="500"/>
      <c r="G685" s="420"/>
      <c r="H685" s="419"/>
      <c r="I685" s="417"/>
      <c r="J685" s="423"/>
    </row>
    <row r="686" spans="1:11">
      <c r="A686" s="425"/>
      <c r="B686" s="426"/>
      <c r="C686" s="993" t="s">
        <v>766</v>
      </c>
      <c r="D686" s="994"/>
      <c r="E686" s="994"/>
      <c r="F686" s="994"/>
      <c r="G686" s="994"/>
      <c r="H686" s="995"/>
      <c r="I686" s="423"/>
      <c r="J686" s="423"/>
    </row>
    <row r="687" spans="1:11">
      <c r="A687" s="425"/>
      <c r="B687" s="426"/>
      <c r="C687" s="996"/>
      <c r="D687" s="997"/>
      <c r="E687" s="997"/>
      <c r="F687" s="997"/>
      <c r="G687" s="997"/>
      <c r="H687" s="998"/>
      <c r="I687" s="423"/>
      <c r="J687" s="427"/>
    </row>
    <row r="688" spans="1:11">
      <c r="A688" s="425"/>
      <c r="B688" s="426"/>
      <c r="C688" s="515"/>
      <c r="D688" s="515"/>
      <c r="E688" s="515"/>
      <c r="F688" s="515"/>
      <c r="G688" s="515"/>
      <c r="H688" s="515"/>
      <c r="I688" s="423"/>
      <c r="J688" s="427"/>
    </row>
    <row r="689" spans="1:11" ht="15.75" thickBot="1">
      <c r="H689" s="989" t="s">
        <v>700</v>
      </c>
      <c r="I689" s="989"/>
    </row>
    <row r="690" spans="1:11" ht="15.75">
      <c r="A690" s="1011" t="s">
        <v>0</v>
      </c>
      <c r="B690" s="1012"/>
      <c r="C690" s="1012"/>
      <c r="D690" s="1012"/>
      <c r="E690" s="1012"/>
      <c r="F690" s="1012"/>
      <c r="G690" s="1012"/>
      <c r="H690" s="1012"/>
      <c r="I690" s="1012"/>
      <c r="J690" s="465"/>
      <c r="K690" s="466"/>
    </row>
    <row r="691" spans="1:11" ht="31.5" customHeight="1">
      <c r="A691" s="1013" t="s">
        <v>1</v>
      </c>
      <c r="B691" s="1014"/>
      <c r="C691" s="1014"/>
      <c r="D691" s="1014"/>
      <c r="E691" s="1014"/>
      <c r="F691" s="1014"/>
      <c r="G691" s="1014"/>
      <c r="H691" s="1014"/>
      <c r="I691" s="1014"/>
      <c r="J691" s="409"/>
      <c r="K691" s="467"/>
    </row>
    <row r="692" spans="1:11">
      <c r="A692" s="468" t="s">
        <v>2</v>
      </c>
      <c r="B692" s="469"/>
      <c r="C692" s="490"/>
      <c r="D692" s="490"/>
      <c r="E692" s="469"/>
      <c r="F692" s="469"/>
      <c r="G692" s="469"/>
      <c r="H692" s="469"/>
      <c r="I692" s="469"/>
      <c r="J692" s="469"/>
      <c r="K692" s="470"/>
    </row>
    <row r="693" spans="1:11">
      <c r="A693" s="468" t="s">
        <v>3</v>
      </c>
      <c r="B693" s="469"/>
      <c r="C693" s="490"/>
      <c r="D693" s="490"/>
      <c r="E693" s="469"/>
      <c r="F693" s="469" t="s">
        <v>470</v>
      </c>
      <c r="G693" s="469"/>
      <c r="H693" s="469"/>
      <c r="I693" s="469"/>
      <c r="J693" s="469"/>
      <c r="K693" s="470"/>
    </row>
    <row r="694" spans="1:11" ht="15.75" thickBot="1">
      <c r="A694" s="999" t="s">
        <v>755</v>
      </c>
      <c r="B694" s="1000"/>
      <c r="C694" s="1000"/>
      <c r="D694" s="1000"/>
      <c r="E694" s="1000"/>
      <c r="F694" s="1000"/>
      <c r="G694" s="1000"/>
      <c r="H694" s="1000"/>
      <c r="I694" s="1000"/>
      <c r="J694" s="1000"/>
      <c r="K694" s="1001"/>
    </row>
    <row r="695" spans="1:11">
      <c r="A695" s="1002" t="s">
        <v>4</v>
      </c>
      <c r="B695" s="1004" t="s">
        <v>5</v>
      </c>
      <c r="C695" s="1006" t="s">
        <v>5</v>
      </c>
      <c r="D695" s="1007"/>
      <c r="E695" s="1007"/>
      <c r="F695" s="1007"/>
      <c r="G695" s="1008"/>
      <c r="H695" s="1004" t="s">
        <v>24</v>
      </c>
      <c r="I695" s="1009"/>
      <c r="J695" s="1"/>
      <c r="K695" s="1"/>
    </row>
    <row r="696" spans="1:11" ht="15.75" thickBot="1">
      <c r="A696" s="1003"/>
      <c r="B696" s="1005"/>
      <c r="C696" s="391" t="s">
        <v>7</v>
      </c>
      <c r="D696" s="391"/>
      <c r="E696" s="493" t="s">
        <v>8</v>
      </c>
      <c r="F696" s="473" t="s">
        <v>28</v>
      </c>
      <c r="G696" s="473" t="s">
        <v>27</v>
      </c>
      <c r="H696" s="1005"/>
      <c r="I696" s="1010"/>
      <c r="J696" s="1"/>
      <c r="K696" s="1"/>
    </row>
    <row r="697" spans="1:11" ht="97.5" customHeight="1">
      <c r="A697" s="504">
        <v>45</v>
      </c>
      <c r="B697" s="990" t="s">
        <v>503</v>
      </c>
      <c r="C697" s="991"/>
      <c r="D697" s="991"/>
      <c r="E697" s="991"/>
      <c r="F697" s="991"/>
      <c r="G697" s="991"/>
      <c r="H697" s="992"/>
      <c r="I697" s="472"/>
      <c r="J697" s="1"/>
      <c r="K697" s="1"/>
    </row>
    <row r="698" spans="1:11">
      <c r="A698" s="400" t="s">
        <v>310</v>
      </c>
      <c r="B698" s="1015" t="s">
        <v>536</v>
      </c>
      <c r="C698" s="1016"/>
      <c r="D698" s="1016"/>
      <c r="E698" s="1016"/>
      <c r="F698" s="1016"/>
      <c r="G698" s="1016"/>
      <c r="H698" s="1017"/>
      <c r="I698" s="16"/>
      <c r="J698" s="12"/>
      <c r="K698" s="12"/>
    </row>
    <row r="699" spans="1:11">
      <c r="A699" s="400"/>
      <c r="B699" s="474"/>
      <c r="C699" s="475"/>
      <c r="D699" s="475"/>
      <c r="E699" s="475"/>
      <c r="F699" s="475"/>
      <c r="G699" s="475"/>
      <c r="H699" s="476"/>
      <c r="I699" s="16"/>
      <c r="J699" s="12"/>
      <c r="K699" s="12"/>
    </row>
    <row r="700" spans="1:11">
      <c r="A700" s="400"/>
      <c r="B700" s="395" t="s">
        <v>537</v>
      </c>
      <c r="C700" s="389">
        <v>1</v>
      </c>
      <c r="D700" s="389">
        <v>4</v>
      </c>
      <c r="E700" s="361">
        <v>3.54</v>
      </c>
      <c r="F700" s="361">
        <v>2.64</v>
      </c>
      <c r="G700" s="495"/>
      <c r="H700" s="361">
        <f>ROUND(PRODUCT(C700,D700,E700,F700,G700),2)</f>
        <v>37.380000000000003</v>
      </c>
      <c r="I700" s="16" t="s">
        <v>85</v>
      </c>
      <c r="J700" s="12"/>
      <c r="K700" s="12"/>
    </row>
    <row r="701" spans="1:11">
      <c r="A701" s="400"/>
      <c r="B701" s="395" t="s">
        <v>538</v>
      </c>
      <c r="C701" s="389">
        <v>-0.5</v>
      </c>
      <c r="D701" s="389">
        <v>4</v>
      </c>
      <c r="E701" s="361">
        <v>1</v>
      </c>
      <c r="F701" s="361">
        <v>2</v>
      </c>
      <c r="G701" s="495"/>
      <c r="H701" s="361">
        <f>ROUND(PRODUCT(C701,D701,E701,F701,G701),2)</f>
        <v>-4</v>
      </c>
      <c r="I701" s="16"/>
      <c r="J701" s="12"/>
      <c r="K701" s="12"/>
    </row>
    <row r="702" spans="1:11">
      <c r="A702" s="400"/>
      <c r="B702" s="395" t="s">
        <v>539</v>
      </c>
      <c r="C702" s="389">
        <v>1</v>
      </c>
      <c r="D702" s="389">
        <v>4</v>
      </c>
      <c r="E702" s="361">
        <v>3.54</v>
      </c>
      <c r="F702" s="361">
        <v>2.64</v>
      </c>
      <c r="G702" s="495"/>
      <c r="H702" s="361">
        <f t="shared" ref="H702:H766" si="21">ROUND(PRODUCT(C702,D702,E702,F702,G702),2)</f>
        <v>37.380000000000003</v>
      </c>
      <c r="I702" s="16"/>
      <c r="J702" s="12"/>
      <c r="K702" s="12"/>
    </row>
    <row r="703" spans="1:11">
      <c r="A703" s="400"/>
      <c r="B703" s="395" t="s">
        <v>538</v>
      </c>
      <c r="C703" s="389">
        <v>-0.5</v>
      </c>
      <c r="D703" s="389">
        <v>4</v>
      </c>
      <c r="E703" s="361">
        <v>0.9</v>
      </c>
      <c r="F703" s="361">
        <v>2</v>
      </c>
      <c r="G703" s="495"/>
      <c r="H703" s="361">
        <f t="shared" si="21"/>
        <v>-3.6</v>
      </c>
      <c r="I703" s="16"/>
      <c r="J703" s="12"/>
      <c r="K703" s="12"/>
    </row>
    <row r="704" spans="1:11">
      <c r="A704" s="400"/>
      <c r="B704" s="395" t="s">
        <v>540</v>
      </c>
      <c r="C704" s="389">
        <v>2</v>
      </c>
      <c r="D704" s="389">
        <v>4</v>
      </c>
      <c r="E704" s="394">
        <v>7.4999999999999997E-2</v>
      </c>
      <c r="F704" s="361">
        <v>2</v>
      </c>
      <c r="G704" s="495"/>
      <c r="H704" s="361">
        <f t="shared" si="21"/>
        <v>1.2</v>
      </c>
      <c r="I704" s="16"/>
      <c r="J704" s="12"/>
      <c r="K704" s="12"/>
    </row>
    <row r="705" spans="1:11">
      <c r="A705" s="400"/>
      <c r="B705" s="395"/>
      <c r="C705" s="389">
        <v>1</v>
      </c>
      <c r="D705" s="389">
        <v>4</v>
      </c>
      <c r="E705" s="394">
        <v>7.4999999999999997E-2</v>
      </c>
      <c r="F705" s="361">
        <v>0.9</v>
      </c>
      <c r="G705" s="495"/>
      <c r="H705" s="361">
        <f t="shared" si="21"/>
        <v>0.27</v>
      </c>
      <c r="I705" s="16"/>
      <c r="J705" s="12"/>
      <c r="K705" s="12"/>
    </row>
    <row r="706" spans="1:11">
      <c r="A706" s="400"/>
      <c r="B706" s="395" t="s">
        <v>541</v>
      </c>
      <c r="C706" s="389">
        <v>1</v>
      </c>
      <c r="D706" s="389">
        <v>4</v>
      </c>
      <c r="E706" s="394">
        <v>7.4999999999999997E-2</v>
      </c>
      <c r="F706" s="361">
        <v>2</v>
      </c>
      <c r="G706" s="495"/>
      <c r="H706" s="361">
        <f t="shared" si="21"/>
        <v>0.6</v>
      </c>
      <c r="I706" s="16"/>
      <c r="J706" s="12"/>
      <c r="K706" s="12"/>
    </row>
    <row r="707" spans="1:11">
      <c r="A707" s="400"/>
      <c r="B707" s="395"/>
      <c r="C707" s="389">
        <v>1</v>
      </c>
      <c r="D707" s="389">
        <v>4</v>
      </c>
      <c r="E707" s="394">
        <v>7.4999999999999997E-2</v>
      </c>
      <c r="F707" s="361">
        <v>0.9</v>
      </c>
      <c r="G707" s="495"/>
      <c r="H707" s="361">
        <f t="shared" si="21"/>
        <v>0.27</v>
      </c>
      <c r="I707" s="16"/>
      <c r="J707" s="12"/>
      <c r="K707" s="12"/>
    </row>
    <row r="708" spans="1:11">
      <c r="A708" s="400"/>
      <c r="B708" s="395" t="s">
        <v>539</v>
      </c>
      <c r="C708" s="389">
        <v>1</v>
      </c>
      <c r="D708" s="389">
        <v>4</v>
      </c>
      <c r="E708" s="361">
        <v>1.5</v>
      </c>
      <c r="F708" s="361">
        <v>2.64</v>
      </c>
      <c r="G708" s="495"/>
      <c r="H708" s="361">
        <f t="shared" si="21"/>
        <v>15.84</v>
      </c>
      <c r="I708" s="16"/>
      <c r="J708" s="12"/>
      <c r="K708" s="12"/>
    </row>
    <row r="709" spans="1:11">
      <c r="A709" s="400"/>
      <c r="B709" s="395" t="s">
        <v>542</v>
      </c>
      <c r="C709" s="389">
        <v>1</v>
      </c>
      <c r="D709" s="389">
        <v>4</v>
      </c>
      <c r="E709" s="361">
        <v>0.62</v>
      </c>
      <c r="F709" s="361">
        <v>2.64</v>
      </c>
      <c r="G709" s="495"/>
      <c r="H709" s="361">
        <f t="shared" si="21"/>
        <v>6.55</v>
      </c>
      <c r="I709" s="16"/>
      <c r="J709" s="12"/>
      <c r="K709" s="12"/>
    </row>
    <row r="710" spans="1:11">
      <c r="A710" s="400"/>
      <c r="B710" s="395" t="s">
        <v>543</v>
      </c>
      <c r="C710" s="389">
        <v>1</v>
      </c>
      <c r="D710" s="389">
        <v>4</v>
      </c>
      <c r="E710" s="361">
        <v>0.09</v>
      </c>
      <c r="F710" s="361">
        <v>2</v>
      </c>
      <c r="G710" s="495"/>
      <c r="H710" s="361">
        <f t="shared" si="21"/>
        <v>0.72</v>
      </c>
      <c r="I710" s="16"/>
      <c r="J710" s="12"/>
      <c r="K710" s="12"/>
    </row>
    <row r="711" spans="1:11">
      <c r="A711" s="400"/>
      <c r="B711" s="395"/>
      <c r="C711" s="389">
        <v>1</v>
      </c>
      <c r="D711" s="389">
        <v>4</v>
      </c>
      <c r="E711" s="361">
        <v>0.09</v>
      </c>
      <c r="F711" s="361">
        <v>1</v>
      </c>
      <c r="G711" s="495"/>
      <c r="H711" s="361">
        <f t="shared" si="21"/>
        <v>0.36</v>
      </c>
      <c r="I711" s="16"/>
      <c r="J711" s="12"/>
      <c r="K711" s="12"/>
    </row>
    <row r="712" spans="1:11">
      <c r="A712" s="400"/>
      <c r="B712" s="395" t="s">
        <v>544</v>
      </c>
      <c r="C712" s="389">
        <v>1</v>
      </c>
      <c r="D712" s="389">
        <v>2</v>
      </c>
      <c r="E712" s="361">
        <v>3.67</v>
      </c>
      <c r="F712" s="361">
        <v>2.33</v>
      </c>
      <c r="G712" s="495"/>
      <c r="H712" s="361">
        <f t="shared" si="21"/>
        <v>17.100000000000001</v>
      </c>
      <c r="I712" s="16"/>
      <c r="J712" s="12"/>
      <c r="K712" s="12"/>
    </row>
    <row r="713" spans="1:11">
      <c r="A713" s="400"/>
      <c r="B713" s="395" t="s">
        <v>547</v>
      </c>
      <c r="C713" s="389">
        <v>1</v>
      </c>
      <c r="D713" s="389">
        <v>4</v>
      </c>
      <c r="E713" s="361">
        <v>1.95</v>
      </c>
      <c r="F713" s="361">
        <v>2.64</v>
      </c>
      <c r="G713" s="495"/>
      <c r="H713" s="361">
        <f t="shared" si="21"/>
        <v>20.59</v>
      </c>
      <c r="I713" s="16"/>
      <c r="J713" s="12"/>
      <c r="K713" s="12"/>
    </row>
    <row r="714" spans="1:11">
      <c r="A714" s="400"/>
      <c r="B714" s="395" t="s">
        <v>538</v>
      </c>
      <c r="C714" s="389">
        <v>-0.5</v>
      </c>
      <c r="D714" s="389">
        <v>4</v>
      </c>
      <c r="E714" s="361">
        <v>1.04</v>
      </c>
      <c r="F714" s="361">
        <v>2</v>
      </c>
      <c r="G714" s="495"/>
      <c r="H714" s="361">
        <f t="shared" si="21"/>
        <v>-4.16</v>
      </c>
      <c r="I714" s="16"/>
      <c r="J714" s="12"/>
      <c r="K714" s="12"/>
    </row>
    <row r="715" spans="1:11">
      <c r="A715" s="400"/>
      <c r="B715" s="395" t="s">
        <v>543</v>
      </c>
      <c r="C715" s="389">
        <v>1</v>
      </c>
      <c r="D715" s="389">
        <v>4</v>
      </c>
      <c r="E715" s="361">
        <v>0.06</v>
      </c>
      <c r="F715" s="361">
        <v>2</v>
      </c>
      <c r="G715" s="495"/>
      <c r="H715" s="361">
        <f t="shared" si="21"/>
        <v>0.48</v>
      </c>
      <c r="I715" s="16"/>
      <c r="J715" s="12"/>
      <c r="K715" s="12"/>
    </row>
    <row r="716" spans="1:11">
      <c r="A716" s="400"/>
      <c r="B716" s="395"/>
      <c r="C716" s="389">
        <v>1</v>
      </c>
      <c r="D716" s="389">
        <v>4</v>
      </c>
      <c r="E716" s="361">
        <v>0.06</v>
      </c>
      <c r="F716" s="361">
        <v>1.04</v>
      </c>
      <c r="G716" s="495"/>
      <c r="H716" s="361">
        <f t="shared" si="21"/>
        <v>0.25</v>
      </c>
      <c r="I716" s="16"/>
      <c r="J716" s="12"/>
      <c r="K716" s="12"/>
    </row>
    <row r="717" spans="1:11">
      <c r="A717" s="400"/>
      <c r="B717" s="395" t="s">
        <v>539</v>
      </c>
      <c r="C717" s="389">
        <v>1</v>
      </c>
      <c r="D717" s="389">
        <v>4</v>
      </c>
      <c r="E717" s="361">
        <v>2.57</v>
      </c>
      <c r="F717" s="361">
        <v>2.64</v>
      </c>
      <c r="G717" s="495"/>
      <c r="H717" s="361">
        <f t="shared" si="21"/>
        <v>27.14</v>
      </c>
      <c r="I717" s="16"/>
      <c r="J717" s="12"/>
      <c r="K717" s="12"/>
    </row>
    <row r="718" spans="1:11">
      <c r="A718" s="400"/>
      <c r="B718" s="395" t="s">
        <v>545</v>
      </c>
      <c r="C718" s="389">
        <v>1</v>
      </c>
      <c r="D718" s="389">
        <v>4</v>
      </c>
      <c r="E718" s="361">
        <v>0.96</v>
      </c>
      <c r="F718" s="361">
        <v>0.33</v>
      </c>
      <c r="G718" s="495"/>
      <c r="H718" s="361">
        <f t="shared" si="21"/>
        <v>1.27</v>
      </c>
      <c r="I718" s="16"/>
      <c r="J718" s="12"/>
      <c r="K718" s="12"/>
    </row>
    <row r="719" spans="1:11">
      <c r="A719" s="400"/>
      <c r="B719" s="395" t="s">
        <v>545</v>
      </c>
      <c r="C719" s="389">
        <v>1</v>
      </c>
      <c r="D719" s="389">
        <v>4</v>
      </c>
      <c r="E719" s="361">
        <v>3.41</v>
      </c>
      <c r="F719" s="361">
        <v>0.33</v>
      </c>
      <c r="G719" s="495"/>
      <c r="H719" s="361">
        <f t="shared" si="21"/>
        <v>4.5</v>
      </c>
      <c r="I719" s="16"/>
      <c r="J719" s="12"/>
      <c r="K719" s="12"/>
    </row>
    <row r="720" spans="1:11">
      <c r="A720" s="400"/>
      <c r="B720" s="395" t="s">
        <v>546</v>
      </c>
      <c r="C720" s="389">
        <v>1</v>
      </c>
      <c r="D720" s="389">
        <v>1</v>
      </c>
      <c r="E720" s="361">
        <v>3.39</v>
      </c>
      <c r="F720" s="361">
        <v>2.33</v>
      </c>
      <c r="G720" s="495"/>
      <c r="H720" s="361">
        <f t="shared" si="21"/>
        <v>7.9</v>
      </c>
      <c r="I720" s="16"/>
      <c r="J720" s="12"/>
      <c r="K720" s="12"/>
    </row>
    <row r="721" spans="1:11">
      <c r="A721" s="400"/>
      <c r="B721" s="395" t="s">
        <v>539</v>
      </c>
      <c r="C721" s="389">
        <v>1</v>
      </c>
      <c r="D721" s="389">
        <v>4</v>
      </c>
      <c r="E721" s="361">
        <v>1.96</v>
      </c>
      <c r="F721" s="361">
        <v>2.64</v>
      </c>
      <c r="G721" s="495"/>
      <c r="H721" s="361">
        <f t="shared" si="21"/>
        <v>20.7</v>
      </c>
      <c r="I721" s="16"/>
      <c r="J721" s="12"/>
      <c r="K721" s="12"/>
    </row>
    <row r="722" spans="1:11">
      <c r="A722" s="400"/>
      <c r="B722" s="395" t="s">
        <v>538</v>
      </c>
      <c r="C722" s="389">
        <v>-0.5</v>
      </c>
      <c r="D722" s="389">
        <v>4</v>
      </c>
      <c r="E722" s="361">
        <v>0.97</v>
      </c>
      <c r="F722" s="361">
        <v>2</v>
      </c>
      <c r="G722" s="495"/>
      <c r="H722" s="361">
        <f t="shared" si="21"/>
        <v>-3.88</v>
      </c>
      <c r="I722" s="16"/>
      <c r="J722" s="12"/>
      <c r="K722" s="12"/>
    </row>
    <row r="723" spans="1:11">
      <c r="A723" s="400"/>
      <c r="B723" s="395" t="s">
        <v>543</v>
      </c>
      <c r="C723" s="389">
        <v>2</v>
      </c>
      <c r="D723" s="389">
        <v>4</v>
      </c>
      <c r="E723" s="361">
        <v>7.0000000000000007E-2</v>
      </c>
      <c r="F723" s="361">
        <v>2</v>
      </c>
      <c r="G723" s="495"/>
      <c r="H723" s="361">
        <f t="shared" si="21"/>
        <v>1.1200000000000001</v>
      </c>
      <c r="I723" s="16"/>
      <c r="J723" s="12"/>
      <c r="K723" s="12"/>
    </row>
    <row r="724" spans="1:11">
      <c r="A724" s="400"/>
      <c r="B724" s="395"/>
      <c r="C724" s="389">
        <v>1</v>
      </c>
      <c r="D724" s="389">
        <v>4</v>
      </c>
      <c r="E724" s="361">
        <v>7.0000000000000007E-2</v>
      </c>
      <c r="F724" s="361">
        <v>0.97</v>
      </c>
      <c r="G724" s="495"/>
      <c r="H724" s="361">
        <f t="shared" si="21"/>
        <v>0.27</v>
      </c>
      <c r="I724" s="16"/>
      <c r="J724" s="12"/>
      <c r="K724" s="12"/>
    </row>
    <row r="725" spans="1:11">
      <c r="A725" s="400"/>
      <c r="B725" s="395" t="s">
        <v>543</v>
      </c>
      <c r="C725" s="389">
        <v>1</v>
      </c>
      <c r="D725" s="389">
        <v>4</v>
      </c>
      <c r="E725" s="361">
        <v>0.04</v>
      </c>
      <c r="F725" s="361">
        <v>0.96</v>
      </c>
      <c r="G725" s="495"/>
      <c r="H725" s="361">
        <f t="shared" si="21"/>
        <v>0.15</v>
      </c>
      <c r="I725" s="16"/>
      <c r="J725" s="12"/>
      <c r="K725" s="12"/>
    </row>
    <row r="726" spans="1:11">
      <c r="A726" s="400"/>
      <c r="B726" s="395" t="s">
        <v>539</v>
      </c>
      <c r="C726" s="389">
        <v>1</v>
      </c>
      <c r="D726" s="389">
        <v>4</v>
      </c>
      <c r="E726" s="361">
        <v>3.87</v>
      </c>
      <c r="F726" s="361">
        <v>2.64</v>
      </c>
      <c r="G726" s="495"/>
      <c r="H726" s="361">
        <f t="shared" si="21"/>
        <v>40.869999999999997</v>
      </c>
      <c r="I726" s="16"/>
      <c r="J726" s="12"/>
      <c r="K726" s="12"/>
    </row>
    <row r="727" spans="1:11">
      <c r="A727" s="400"/>
      <c r="B727" s="395" t="s">
        <v>538</v>
      </c>
      <c r="C727" s="389">
        <v>-0.5</v>
      </c>
      <c r="D727" s="389">
        <v>4</v>
      </c>
      <c r="E727" s="361">
        <v>0.76</v>
      </c>
      <c r="F727" s="361">
        <v>2</v>
      </c>
      <c r="G727" s="495"/>
      <c r="H727" s="361">
        <f t="shared" si="21"/>
        <v>-3.04</v>
      </c>
      <c r="I727" s="16"/>
      <c r="J727" s="12"/>
      <c r="K727" s="12"/>
    </row>
    <row r="728" spans="1:11">
      <c r="A728" s="400"/>
      <c r="B728" s="395"/>
      <c r="C728" s="389">
        <v>-0.5</v>
      </c>
      <c r="D728" s="389">
        <v>4</v>
      </c>
      <c r="E728" s="361">
        <v>0.9</v>
      </c>
      <c r="F728" s="361">
        <v>2</v>
      </c>
      <c r="G728" s="495"/>
      <c r="H728" s="361">
        <f t="shared" si="21"/>
        <v>-3.6</v>
      </c>
      <c r="I728" s="16"/>
      <c r="J728" s="12"/>
      <c r="K728" s="12"/>
    </row>
    <row r="729" spans="1:11">
      <c r="A729" s="400"/>
      <c r="B729" s="395"/>
      <c r="C729" s="389"/>
      <c r="D729" s="389"/>
      <c r="E729" s="361"/>
      <c r="F729" s="361"/>
      <c r="G729" s="334" t="s">
        <v>81</v>
      </c>
      <c r="H729" s="397">
        <f>SUM(H700:H728)</f>
        <v>220.63000000000005</v>
      </c>
      <c r="I729" s="16"/>
      <c r="J729" s="12"/>
      <c r="K729" s="12"/>
    </row>
    <row r="730" spans="1:11">
      <c r="A730" s="400"/>
      <c r="B730" s="395"/>
      <c r="C730" s="389"/>
      <c r="D730" s="389"/>
      <c r="E730" s="361"/>
      <c r="F730" s="361"/>
      <c r="G730" s="495"/>
      <c r="H730" s="361"/>
      <c r="I730" s="16"/>
      <c r="J730" s="12"/>
      <c r="K730" s="12"/>
    </row>
    <row r="731" spans="1:11">
      <c r="A731" s="400"/>
      <c r="B731" s="395"/>
      <c r="C731" s="389"/>
      <c r="D731" s="389"/>
      <c r="E731" s="361"/>
      <c r="F731" s="361"/>
      <c r="G731" s="495"/>
      <c r="H731" s="361"/>
      <c r="I731" s="16"/>
      <c r="J731" s="12"/>
      <c r="K731" s="12"/>
    </row>
    <row r="732" spans="1:11" ht="15.75" thickBot="1">
      <c r="A732" s="400"/>
      <c r="B732" s="395"/>
      <c r="C732" s="389"/>
      <c r="D732" s="389"/>
      <c r="E732" s="361"/>
      <c r="F732" s="361"/>
      <c r="G732" s="495"/>
      <c r="H732" s="989" t="s">
        <v>701</v>
      </c>
      <c r="I732" s="989"/>
      <c r="J732" s="12"/>
      <c r="K732" s="12"/>
    </row>
    <row r="733" spans="1:11" ht="15.75">
      <c r="A733" s="1011" t="s">
        <v>0</v>
      </c>
      <c r="B733" s="1012"/>
      <c r="C733" s="1012"/>
      <c r="D733" s="1012"/>
      <c r="E733" s="1012"/>
      <c r="F733" s="1012"/>
      <c r="G733" s="1012"/>
      <c r="H733" s="1012"/>
      <c r="I733" s="1012"/>
      <c r="J733" s="465"/>
      <c r="K733" s="466"/>
    </row>
    <row r="734" spans="1:11" ht="30.75" customHeight="1">
      <c r="A734" s="1013" t="s">
        <v>1</v>
      </c>
      <c r="B734" s="1014"/>
      <c r="C734" s="1014"/>
      <c r="D734" s="1014"/>
      <c r="E734" s="1014"/>
      <c r="F734" s="1014"/>
      <c r="G734" s="1014"/>
      <c r="H734" s="1014"/>
      <c r="I734" s="1014"/>
      <c r="J734" s="409"/>
      <c r="K734" s="467"/>
    </row>
    <row r="735" spans="1:11">
      <c r="A735" s="468" t="s">
        <v>2</v>
      </c>
      <c r="B735" s="469"/>
      <c r="C735" s="490"/>
      <c r="D735" s="490"/>
      <c r="E735" s="469"/>
      <c r="F735" s="469"/>
      <c r="G735" s="469"/>
      <c r="H735" s="469"/>
      <c r="I735" s="469"/>
      <c r="J735" s="469"/>
      <c r="K735" s="470"/>
    </row>
    <row r="736" spans="1:11">
      <c r="A736" s="468" t="s">
        <v>3</v>
      </c>
      <c r="B736" s="469"/>
      <c r="C736" s="490"/>
      <c r="D736" s="490"/>
      <c r="E736" s="469"/>
      <c r="F736" s="469" t="s">
        <v>470</v>
      </c>
      <c r="G736" s="469"/>
      <c r="H736" s="469"/>
      <c r="I736" s="469"/>
      <c r="J736" s="469"/>
      <c r="K736" s="470"/>
    </row>
    <row r="737" spans="1:11" ht="15.75" thickBot="1">
      <c r="A737" s="999" t="s">
        <v>755</v>
      </c>
      <c r="B737" s="1000"/>
      <c r="C737" s="1000"/>
      <c r="D737" s="1000"/>
      <c r="E737" s="1000"/>
      <c r="F737" s="1000"/>
      <c r="G737" s="1000"/>
      <c r="H737" s="1000"/>
      <c r="I737" s="1000"/>
      <c r="J737" s="1000"/>
      <c r="K737" s="1001"/>
    </row>
    <row r="738" spans="1:11">
      <c r="A738" s="1002" t="s">
        <v>4</v>
      </c>
      <c r="B738" s="1004" t="s">
        <v>5</v>
      </c>
      <c r="C738" s="1006" t="s">
        <v>5</v>
      </c>
      <c r="D738" s="1007"/>
      <c r="E738" s="1007"/>
      <c r="F738" s="1007"/>
      <c r="G738" s="1008"/>
      <c r="H738" s="1004" t="s">
        <v>24</v>
      </c>
      <c r="I738" s="1009"/>
      <c r="J738" s="1"/>
      <c r="K738" s="1"/>
    </row>
    <row r="739" spans="1:11" ht="15.75" thickBot="1">
      <c r="A739" s="1003"/>
      <c r="B739" s="1005"/>
      <c r="C739" s="391" t="s">
        <v>7</v>
      </c>
      <c r="D739" s="391"/>
      <c r="E739" s="493" t="s">
        <v>8</v>
      </c>
      <c r="F739" s="473" t="s">
        <v>28</v>
      </c>
      <c r="G739" s="473" t="s">
        <v>27</v>
      </c>
      <c r="H739" s="1005"/>
      <c r="I739" s="1010"/>
      <c r="J739" s="1"/>
      <c r="K739" s="1"/>
    </row>
    <row r="740" spans="1:11" ht="96" customHeight="1">
      <c r="A740" s="504">
        <v>45</v>
      </c>
      <c r="B740" s="990" t="s">
        <v>503</v>
      </c>
      <c r="C740" s="991"/>
      <c r="D740" s="991"/>
      <c r="E740" s="991"/>
      <c r="F740" s="991"/>
      <c r="G740" s="991"/>
      <c r="H740" s="992"/>
      <c r="I740" s="472"/>
      <c r="J740" s="1"/>
      <c r="K740" s="1"/>
    </row>
    <row r="741" spans="1:11">
      <c r="A741" s="400" t="s">
        <v>310</v>
      </c>
      <c r="B741" s="1015" t="s">
        <v>536</v>
      </c>
      <c r="C741" s="1016"/>
      <c r="D741" s="1016"/>
      <c r="E741" s="1016"/>
      <c r="F741" s="1016"/>
      <c r="G741" s="1016"/>
      <c r="H741" s="1017"/>
      <c r="I741" s="16"/>
      <c r="J741" s="12"/>
      <c r="K741" s="12"/>
    </row>
    <row r="742" spans="1:11">
      <c r="A742" s="400"/>
      <c r="B742" s="395"/>
      <c r="C742" s="389"/>
      <c r="D742" s="389"/>
      <c r="E742" s="361"/>
      <c r="F742" s="361"/>
      <c r="G742" s="334" t="s">
        <v>82</v>
      </c>
      <c r="H742" s="397">
        <f>H729</f>
        <v>220.63000000000005</v>
      </c>
      <c r="I742" s="16"/>
      <c r="J742" s="12"/>
      <c r="K742" s="12"/>
    </row>
    <row r="743" spans="1:11">
      <c r="A743" s="400"/>
      <c r="B743" s="395"/>
      <c r="C743" s="389"/>
      <c r="D743" s="389"/>
      <c r="E743" s="361"/>
      <c r="F743" s="361"/>
      <c r="G743" s="495"/>
      <c r="H743" s="361"/>
      <c r="I743" s="16"/>
      <c r="J743" s="12"/>
      <c r="K743" s="12"/>
    </row>
    <row r="744" spans="1:11">
      <c r="A744" s="400"/>
      <c r="B744" s="395" t="s">
        <v>548</v>
      </c>
      <c r="C744" s="389">
        <v>1</v>
      </c>
      <c r="D744" s="389">
        <v>2</v>
      </c>
      <c r="E744" s="361">
        <v>7.0000000000000007E-2</v>
      </c>
      <c r="F744" s="361">
        <v>2</v>
      </c>
      <c r="G744" s="495"/>
      <c r="H744" s="361">
        <f t="shared" si="21"/>
        <v>0.28000000000000003</v>
      </c>
      <c r="I744" s="16"/>
      <c r="J744" s="12"/>
      <c r="K744" s="12"/>
    </row>
    <row r="745" spans="1:11">
      <c r="A745" s="400"/>
      <c r="B745" s="395"/>
      <c r="C745" s="389">
        <v>1</v>
      </c>
      <c r="D745" s="389">
        <v>1</v>
      </c>
      <c r="E745" s="361">
        <v>7.0000000000000007E-2</v>
      </c>
      <c r="F745" s="361">
        <v>1.04</v>
      </c>
      <c r="G745" s="495"/>
      <c r="H745" s="361">
        <f t="shared" si="21"/>
        <v>7.0000000000000007E-2</v>
      </c>
      <c r="I745" s="16"/>
      <c r="J745" s="12"/>
      <c r="K745" s="12"/>
    </row>
    <row r="746" spans="1:11">
      <c r="A746" s="400"/>
      <c r="B746" s="395"/>
      <c r="C746" s="389">
        <v>1</v>
      </c>
      <c r="D746" s="389">
        <v>1</v>
      </c>
      <c r="E746" s="361">
        <v>7.0000000000000007E-2</v>
      </c>
      <c r="F746" s="361">
        <v>2</v>
      </c>
      <c r="G746" s="495"/>
      <c r="H746" s="361">
        <f t="shared" si="21"/>
        <v>0.14000000000000001</v>
      </c>
      <c r="I746" s="16"/>
      <c r="J746" s="12"/>
      <c r="K746" s="12"/>
    </row>
    <row r="747" spans="1:11">
      <c r="A747" s="400"/>
      <c r="B747" s="395"/>
      <c r="C747" s="389">
        <v>1</v>
      </c>
      <c r="D747" s="389">
        <v>1</v>
      </c>
      <c r="E747" s="361">
        <v>7.0000000000000007E-2</v>
      </c>
      <c r="F747" s="361">
        <v>1.04</v>
      </c>
      <c r="G747" s="495"/>
      <c r="H747" s="361">
        <f t="shared" si="21"/>
        <v>7.0000000000000007E-2</v>
      </c>
      <c r="I747" s="16"/>
      <c r="J747" s="12"/>
      <c r="K747" s="12"/>
    </row>
    <row r="748" spans="1:11" ht="25.5">
      <c r="A748" s="400"/>
      <c r="B748" s="395" t="s">
        <v>549</v>
      </c>
      <c r="C748" s="389">
        <v>1</v>
      </c>
      <c r="D748" s="389">
        <v>1</v>
      </c>
      <c r="E748" s="361">
        <v>3.03</v>
      </c>
      <c r="F748" s="361">
        <v>1.74</v>
      </c>
      <c r="G748" s="495"/>
      <c r="H748" s="361">
        <f t="shared" si="21"/>
        <v>5.27</v>
      </c>
      <c r="I748" s="16"/>
      <c r="J748" s="12"/>
      <c r="K748" s="12"/>
    </row>
    <row r="749" spans="1:11">
      <c r="A749" s="400"/>
      <c r="B749" s="395"/>
      <c r="C749" s="389">
        <v>1</v>
      </c>
      <c r="D749" s="389">
        <v>1</v>
      </c>
      <c r="E749" s="361">
        <v>1.78</v>
      </c>
      <c r="F749" s="361">
        <v>1.1499999999999999</v>
      </c>
      <c r="G749" s="495"/>
      <c r="H749" s="361">
        <f t="shared" si="21"/>
        <v>2.0499999999999998</v>
      </c>
      <c r="I749" s="16"/>
      <c r="J749" s="12"/>
      <c r="K749" s="12"/>
    </row>
    <row r="750" spans="1:11">
      <c r="A750" s="400"/>
      <c r="B750" s="395" t="s">
        <v>543</v>
      </c>
      <c r="C750" s="389">
        <v>1</v>
      </c>
      <c r="D750" s="389">
        <v>1</v>
      </c>
      <c r="E750" s="361">
        <v>7.0000000000000007E-2</v>
      </c>
      <c r="F750" s="361">
        <v>2</v>
      </c>
      <c r="G750" s="495"/>
      <c r="H750" s="361">
        <f t="shared" si="21"/>
        <v>0.14000000000000001</v>
      </c>
      <c r="I750" s="16"/>
      <c r="J750" s="12"/>
      <c r="K750" s="12"/>
    </row>
    <row r="751" spans="1:11">
      <c r="A751" s="400"/>
      <c r="B751" s="395"/>
      <c r="C751" s="389">
        <v>1</v>
      </c>
      <c r="D751" s="389">
        <v>1</v>
      </c>
      <c r="E751" s="361">
        <v>7.0000000000000007E-2</v>
      </c>
      <c r="F751" s="361">
        <v>1.04</v>
      </c>
      <c r="G751" s="495"/>
      <c r="H751" s="361">
        <f t="shared" si="21"/>
        <v>7.0000000000000007E-2</v>
      </c>
      <c r="I751" s="16"/>
      <c r="J751" s="12"/>
      <c r="K751" s="12"/>
    </row>
    <row r="752" spans="1:11">
      <c r="A752" s="400"/>
      <c r="B752" s="395" t="s">
        <v>550</v>
      </c>
      <c r="C752" s="389">
        <v>1</v>
      </c>
      <c r="D752" s="389">
        <v>1</v>
      </c>
      <c r="E752" s="361">
        <v>3.69</v>
      </c>
      <c r="F752" s="361">
        <v>2.33</v>
      </c>
      <c r="G752" s="495"/>
      <c r="H752" s="361">
        <f t="shared" si="21"/>
        <v>8.6</v>
      </c>
      <c r="I752" s="16"/>
      <c r="J752" s="12"/>
      <c r="K752" s="12"/>
    </row>
    <row r="753" spans="1:11">
      <c r="A753" s="400"/>
      <c r="B753" s="395"/>
      <c r="C753" s="389">
        <v>1</v>
      </c>
      <c r="D753" s="389">
        <v>1</v>
      </c>
      <c r="E753" s="361">
        <v>3.43</v>
      </c>
      <c r="F753" s="361">
        <v>2.33</v>
      </c>
      <c r="G753" s="495"/>
      <c r="H753" s="361">
        <f t="shared" si="21"/>
        <v>7.99</v>
      </c>
      <c r="I753" s="16"/>
      <c r="J753" s="12"/>
      <c r="K753" s="12"/>
    </row>
    <row r="754" spans="1:11">
      <c r="A754" s="400"/>
      <c r="B754" s="395" t="s">
        <v>551</v>
      </c>
      <c r="C754" s="389">
        <v>1</v>
      </c>
      <c r="D754" s="389">
        <v>1</v>
      </c>
      <c r="E754" s="361">
        <v>3.54</v>
      </c>
      <c r="F754" s="361">
        <v>2.64</v>
      </c>
      <c r="G754" s="495"/>
      <c r="H754" s="361">
        <f t="shared" si="21"/>
        <v>9.35</v>
      </c>
      <c r="I754" s="16"/>
      <c r="J754" s="12"/>
      <c r="K754" s="12"/>
    </row>
    <row r="755" spans="1:11">
      <c r="A755" s="400"/>
      <c r="B755" s="395" t="s">
        <v>539</v>
      </c>
      <c r="C755" s="389">
        <v>1</v>
      </c>
      <c r="D755" s="389">
        <v>1</v>
      </c>
      <c r="E755" s="361">
        <v>3.66</v>
      </c>
      <c r="F755" s="361">
        <v>2.64</v>
      </c>
      <c r="G755" s="495"/>
      <c r="H755" s="361">
        <f t="shared" si="21"/>
        <v>9.66</v>
      </c>
      <c r="I755" s="16"/>
      <c r="J755" s="12"/>
      <c r="K755" s="12"/>
    </row>
    <row r="756" spans="1:11">
      <c r="A756" s="400"/>
      <c r="B756" s="395" t="s">
        <v>538</v>
      </c>
      <c r="C756" s="389">
        <v>-0.5</v>
      </c>
      <c r="D756" s="389">
        <v>1</v>
      </c>
      <c r="E756" s="361">
        <v>0.87</v>
      </c>
      <c r="F756" s="361">
        <v>2</v>
      </c>
      <c r="G756" s="495"/>
      <c r="H756" s="361">
        <f t="shared" si="21"/>
        <v>-0.87</v>
      </c>
      <c r="I756" s="16"/>
      <c r="J756" s="12"/>
      <c r="K756" s="12"/>
    </row>
    <row r="757" spans="1:11">
      <c r="A757" s="400"/>
      <c r="B757" s="395" t="s">
        <v>543</v>
      </c>
      <c r="C757" s="389">
        <v>1</v>
      </c>
      <c r="D757" s="389">
        <v>2</v>
      </c>
      <c r="E757" s="361">
        <v>0.06</v>
      </c>
      <c r="F757" s="361">
        <v>2</v>
      </c>
      <c r="G757" s="495"/>
      <c r="H757" s="361">
        <f t="shared" si="21"/>
        <v>0.24</v>
      </c>
      <c r="I757" s="16"/>
      <c r="J757" s="12"/>
      <c r="K757" s="12"/>
    </row>
    <row r="758" spans="1:11">
      <c r="A758" s="400"/>
      <c r="B758" s="395"/>
      <c r="C758" s="389">
        <v>1</v>
      </c>
      <c r="D758" s="389">
        <v>1</v>
      </c>
      <c r="E758" s="361">
        <v>0.06</v>
      </c>
      <c r="F758" s="361">
        <v>0.87</v>
      </c>
      <c r="G758" s="495"/>
      <c r="H758" s="361">
        <f t="shared" si="21"/>
        <v>0.05</v>
      </c>
      <c r="I758" s="16"/>
      <c r="J758" s="12"/>
      <c r="K758" s="12"/>
    </row>
    <row r="759" spans="1:11">
      <c r="A759" s="400"/>
      <c r="B759" s="395" t="s">
        <v>532</v>
      </c>
      <c r="C759" s="389">
        <v>1</v>
      </c>
      <c r="D759" s="389">
        <v>1</v>
      </c>
      <c r="E759" s="361">
        <v>1.92</v>
      </c>
      <c r="F759" s="361">
        <v>2.64</v>
      </c>
      <c r="G759" s="495"/>
      <c r="H759" s="361">
        <f t="shared" si="21"/>
        <v>5.07</v>
      </c>
      <c r="I759" s="16"/>
      <c r="J759" s="12"/>
      <c r="K759" s="12"/>
    </row>
    <row r="760" spans="1:11">
      <c r="A760" s="400"/>
      <c r="B760" s="395"/>
      <c r="C760" s="389">
        <v>1</v>
      </c>
      <c r="D760" s="389">
        <v>1</v>
      </c>
      <c r="E760" s="361">
        <v>3.84</v>
      </c>
      <c r="F760" s="361">
        <v>2.64</v>
      </c>
      <c r="G760" s="495"/>
      <c r="H760" s="361">
        <f t="shared" si="21"/>
        <v>10.14</v>
      </c>
      <c r="I760" s="16"/>
      <c r="J760" s="12"/>
      <c r="K760" s="12"/>
    </row>
    <row r="761" spans="1:11">
      <c r="A761" s="400"/>
      <c r="B761" s="395" t="s">
        <v>538</v>
      </c>
      <c r="C761" s="389">
        <v>-0.5</v>
      </c>
      <c r="D761" s="389">
        <v>1</v>
      </c>
      <c r="E761" s="361">
        <v>0.9</v>
      </c>
      <c r="F761" s="361">
        <v>2</v>
      </c>
      <c r="G761" s="495"/>
      <c r="H761" s="361">
        <f t="shared" si="21"/>
        <v>-0.9</v>
      </c>
      <c r="I761" s="16"/>
      <c r="J761" s="12"/>
      <c r="K761" s="12"/>
    </row>
    <row r="762" spans="1:11">
      <c r="A762" s="400"/>
      <c r="B762" s="395"/>
      <c r="C762" s="389">
        <v>-0.5</v>
      </c>
      <c r="D762" s="389">
        <v>1</v>
      </c>
      <c r="E762" s="361">
        <v>0.75</v>
      </c>
      <c r="F762" s="361">
        <v>2</v>
      </c>
      <c r="G762" s="495"/>
      <c r="H762" s="361">
        <f t="shared" si="21"/>
        <v>-0.75</v>
      </c>
      <c r="I762" s="16"/>
      <c r="J762" s="12"/>
      <c r="K762" s="12"/>
    </row>
    <row r="763" spans="1:11">
      <c r="A763" s="400"/>
      <c r="B763" s="395" t="s">
        <v>539</v>
      </c>
      <c r="C763" s="389">
        <v>1</v>
      </c>
      <c r="D763" s="389">
        <v>1</v>
      </c>
      <c r="E763" s="361">
        <v>2.54</v>
      </c>
      <c r="F763" s="361">
        <v>2.64</v>
      </c>
      <c r="G763" s="495"/>
      <c r="H763" s="361">
        <f t="shared" si="21"/>
        <v>6.71</v>
      </c>
      <c r="I763" s="16"/>
      <c r="J763" s="12"/>
      <c r="K763" s="12"/>
    </row>
    <row r="764" spans="1:11">
      <c r="A764" s="400"/>
      <c r="B764" s="395" t="s">
        <v>552</v>
      </c>
      <c r="C764" s="389">
        <v>1</v>
      </c>
      <c r="D764" s="389">
        <v>1</v>
      </c>
      <c r="E764" s="361">
        <v>0.97</v>
      </c>
      <c r="F764" s="361">
        <v>0.33</v>
      </c>
      <c r="G764" s="495"/>
      <c r="H764" s="361">
        <f t="shared" si="21"/>
        <v>0.32</v>
      </c>
      <c r="I764" s="16"/>
      <c r="J764" s="12"/>
      <c r="K764" s="12"/>
    </row>
    <row r="765" spans="1:11">
      <c r="A765" s="400"/>
      <c r="B765" s="395" t="s">
        <v>539</v>
      </c>
      <c r="C765" s="389">
        <v>1</v>
      </c>
      <c r="D765" s="389">
        <v>1</v>
      </c>
      <c r="E765" s="361">
        <v>1.85</v>
      </c>
      <c r="F765" s="361">
        <v>2.64</v>
      </c>
      <c r="G765" s="495"/>
      <c r="H765" s="361">
        <f t="shared" si="21"/>
        <v>4.88</v>
      </c>
      <c r="I765" s="16"/>
      <c r="J765" s="12"/>
      <c r="K765" s="12"/>
    </row>
    <row r="766" spans="1:11">
      <c r="A766" s="400"/>
      <c r="B766" s="395" t="s">
        <v>516</v>
      </c>
      <c r="C766" s="389">
        <v>1</v>
      </c>
      <c r="D766" s="389">
        <v>1</v>
      </c>
      <c r="E766" s="361">
        <v>1.5</v>
      </c>
      <c r="F766" s="361">
        <v>0.33</v>
      </c>
      <c r="G766" s="495"/>
      <c r="H766" s="361">
        <f t="shared" si="21"/>
        <v>0.5</v>
      </c>
      <c r="I766" s="16"/>
      <c r="J766" s="12"/>
      <c r="K766" s="12"/>
    </row>
    <row r="767" spans="1:11">
      <c r="A767" s="424"/>
      <c r="B767" s="499"/>
      <c r="C767" s="412"/>
      <c r="D767" s="412"/>
      <c r="E767" s="500"/>
      <c r="F767" s="500"/>
      <c r="G767" s="420"/>
      <c r="H767" s="419"/>
      <c r="I767" s="417"/>
      <c r="J767" s="423"/>
    </row>
    <row r="768" spans="1:11" ht="15.75" thickBot="1">
      <c r="A768" s="424"/>
      <c r="B768" s="417" t="s">
        <v>471</v>
      </c>
      <c r="C768" s="412"/>
      <c r="D768" s="412"/>
      <c r="E768" s="500"/>
      <c r="F768" s="500"/>
      <c r="G768" s="420"/>
      <c r="H768" s="505">
        <f>SUM(H742:H766)</f>
        <v>289.71000000000004</v>
      </c>
      <c r="I768" s="422" t="str">
        <f>I700</f>
        <v>sqm</v>
      </c>
      <c r="J768" s="423"/>
    </row>
    <row r="769" spans="1:11" ht="15.75" thickTop="1">
      <c r="A769" s="424"/>
      <c r="B769" s="499"/>
      <c r="C769" s="412"/>
      <c r="D769" s="412"/>
      <c r="E769" s="500"/>
      <c r="F769" s="500"/>
      <c r="G769" s="420"/>
      <c r="H769" s="419"/>
      <c r="I769" s="417"/>
      <c r="J769" s="423"/>
    </row>
    <row r="770" spans="1:11">
      <c r="A770" s="425"/>
      <c r="B770" s="426"/>
      <c r="C770" s="993" t="s">
        <v>763</v>
      </c>
      <c r="D770" s="994"/>
      <c r="E770" s="994"/>
      <c r="F770" s="994"/>
      <c r="G770" s="994"/>
      <c r="H770" s="995"/>
      <c r="I770" s="423"/>
      <c r="J770" s="423"/>
    </row>
    <row r="771" spans="1:11">
      <c r="A771" s="425"/>
      <c r="B771" s="426"/>
      <c r="C771" s="996"/>
      <c r="D771" s="997"/>
      <c r="E771" s="997"/>
      <c r="F771" s="997"/>
      <c r="G771" s="997"/>
      <c r="H771" s="998"/>
      <c r="I771" s="423"/>
      <c r="J771" s="427"/>
    </row>
    <row r="773" spans="1:11" ht="15.75" thickBot="1">
      <c r="H773" s="989" t="s">
        <v>702</v>
      </c>
      <c r="I773" s="989"/>
    </row>
    <row r="774" spans="1:11" ht="15.75">
      <c r="A774" s="1011" t="s">
        <v>0</v>
      </c>
      <c r="B774" s="1012"/>
      <c r="C774" s="1012"/>
      <c r="D774" s="1012"/>
      <c r="E774" s="1012"/>
      <c r="F774" s="1012"/>
      <c r="G774" s="1012"/>
      <c r="H774" s="1012"/>
      <c r="I774" s="1012"/>
      <c r="J774" s="465"/>
      <c r="K774" s="466"/>
    </row>
    <row r="775" spans="1:11" ht="28.5" customHeight="1">
      <c r="A775" s="1013" t="s">
        <v>1</v>
      </c>
      <c r="B775" s="1014"/>
      <c r="C775" s="1014"/>
      <c r="D775" s="1014"/>
      <c r="E775" s="1014"/>
      <c r="F775" s="1014"/>
      <c r="G775" s="1014"/>
      <c r="H775" s="1014"/>
      <c r="I775" s="1014"/>
      <c r="J775" s="409"/>
      <c r="K775" s="467"/>
    </row>
    <row r="776" spans="1:11">
      <c r="A776" s="468" t="s">
        <v>2</v>
      </c>
      <c r="B776" s="469"/>
      <c r="C776" s="490"/>
      <c r="D776" s="490"/>
      <c r="E776" s="469"/>
      <c r="F776" s="469"/>
      <c r="G776" s="469"/>
      <c r="H776" s="469"/>
      <c r="I776" s="469"/>
      <c r="J776" s="469"/>
      <c r="K776" s="470"/>
    </row>
    <row r="777" spans="1:11">
      <c r="A777" s="468" t="s">
        <v>3</v>
      </c>
      <c r="B777" s="469"/>
      <c r="C777" s="490"/>
      <c r="D777" s="490"/>
      <c r="E777" s="469"/>
      <c r="F777" s="469" t="s">
        <v>470</v>
      </c>
      <c r="G777" s="469"/>
      <c r="H777" s="469"/>
      <c r="I777" s="469"/>
      <c r="J777" s="469"/>
      <c r="K777" s="470"/>
    </row>
    <row r="778" spans="1:11" ht="15.75" thickBot="1">
      <c r="A778" s="999" t="s">
        <v>755</v>
      </c>
      <c r="B778" s="1000"/>
      <c r="C778" s="1000"/>
      <c r="D778" s="1000"/>
      <c r="E778" s="1000"/>
      <c r="F778" s="1000"/>
      <c r="G778" s="1000"/>
      <c r="H778" s="1000"/>
      <c r="I778" s="1000"/>
      <c r="J778" s="1000"/>
      <c r="K778" s="1001"/>
    </row>
    <row r="779" spans="1:11">
      <c r="A779" s="1002" t="s">
        <v>4</v>
      </c>
      <c r="B779" s="1004" t="s">
        <v>5</v>
      </c>
      <c r="C779" s="1006" t="s">
        <v>5</v>
      </c>
      <c r="D779" s="1007"/>
      <c r="E779" s="1007"/>
      <c r="F779" s="1007"/>
      <c r="G779" s="1008"/>
      <c r="H779" s="1004" t="s">
        <v>24</v>
      </c>
      <c r="I779" s="1009"/>
      <c r="J779" s="1"/>
      <c r="K779" s="1"/>
    </row>
    <row r="780" spans="1:11" ht="15.75" thickBot="1">
      <c r="A780" s="1003"/>
      <c r="B780" s="1005"/>
      <c r="C780" s="391" t="s">
        <v>7</v>
      </c>
      <c r="D780" s="391"/>
      <c r="E780" s="493" t="s">
        <v>8</v>
      </c>
      <c r="F780" s="473" t="s">
        <v>28</v>
      </c>
      <c r="G780" s="473" t="s">
        <v>27</v>
      </c>
      <c r="H780" s="1005"/>
      <c r="I780" s="1010"/>
      <c r="J780" s="1"/>
      <c r="K780" s="1"/>
    </row>
    <row r="781" spans="1:11" ht="96" customHeight="1">
      <c r="A781" s="504">
        <v>45</v>
      </c>
      <c r="B781" s="990" t="s">
        <v>503</v>
      </c>
      <c r="C781" s="991"/>
      <c r="D781" s="991"/>
      <c r="E781" s="991"/>
      <c r="F781" s="991"/>
      <c r="G781" s="991"/>
      <c r="H781" s="992"/>
      <c r="I781" s="472"/>
      <c r="J781" s="1"/>
      <c r="K781" s="1"/>
    </row>
    <row r="782" spans="1:11">
      <c r="A782" s="400" t="s">
        <v>554</v>
      </c>
      <c r="B782" s="1015" t="s">
        <v>553</v>
      </c>
      <c r="C782" s="1016"/>
      <c r="D782" s="1016"/>
      <c r="E782" s="1016"/>
      <c r="F782" s="1016"/>
      <c r="G782" s="1016"/>
      <c r="H782" s="1017"/>
      <c r="I782" s="16"/>
      <c r="J782" s="12"/>
      <c r="K782" s="12"/>
    </row>
    <row r="783" spans="1:11">
      <c r="A783" s="400"/>
      <c r="B783" s="474"/>
      <c r="C783" s="475"/>
      <c r="D783" s="475"/>
      <c r="E783" s="475"/>
      <c r="F783" s="475"/>
      <c r="G783" s="475"/>
      <c r="H783" s="476"/>
      <c r="I783" s="16"/>
      <c r="J783" s="12"/>
      <c r="K783" s="12"/>
    </row>
    <row r="784" spans="1:11">
      <c r="A784" s="400"/>
      <c r="B784" s="395" t="s">
        <v>539</v>
      </c>
      <c r="C784" s="389">
        <v>1</v>
      </c>
      <c r="D784" s="389">
        <v>4</v>
      </c>
      <c r="E784" s="361">
        <v>3.54</v>
      </c>
      <c r="F784" s="361">
        <v>2.33</v>
      </c>
      <c r="G784" s="495"/>
      <c r="H784" s="361">
        <f>ROUND(PRODUCT(C784,D784,E784,F784,G784),2)</f>
        <v>32.99</v>
      </c>
      <c r="I784" s="16" t="s">
        <v>85</v>
      </c>
      <c r="J784" s="12"/>
      <c r="K784" s="12"/>
    </row>
    <row r="785" spans="1:11">
      <c r="A785" s="400"/>
      <c r="B785" s="395" t="s">
        <v>555</v>
      </c>
      <c r="C785" s="389">
        <v>-0.5</v>
      </c>
      <c r="D785" s="389">
        <v>4</v>
      </c>
      <c r="E785" s="361">
        <v>1.35</v>
      </c>
      <c r="F785" s="361">
        <v>0.98</v>
      </c>
      <c r="G785" s="495"/>
      <c r="H785" s="361">
        <f>ROUND(PRODUCT(C785,D785,E785,F785,G785),2)</f>
        <v>-2.65</v>
      </c>
      <c r="I785" s="16"/>
      <c r="J785" s="12"/>
      <c r="K785" s="12"/>
    </row>
    <row r="786" spans="1:11">
      <c r="A786" s="400"/>
      <c r="B786" s="395" t="s">
        <v>539</v>
      </c>
      <c r="C786" s="389">
        <v>1</v>
      </c>
      <c r="D786" s="389">
        <v>4</v>
      </c>
      <c r="E786" s="361">
        <v>2.27</v>
      </c>
      <c r="F786" s="361">
        <v>2.33</v>
      </c>
      <c r="G786" s="495"/>
      <c r="H786" s="361">
        <f t="shared" ref="H786:H846" si="22">ROUND(PRODUCT(C786,D786,E786,F786,G786),2)</f>
        <v>21.16</v>
      </c>
      <c r="I786" s="16"/>
      <c r="J786" s="12"/>
      <c r="K786" s="12"/>
    </row>
    <row r="787" spans="1:11">
      <c r="A787" s="400"/>
      <c r="B787" s="395" t="s">
        <v>556</v>
      </c>
      <c r="C787" s="389">
        <v>-0.5</v>
      </c>
      <c r="D787" s="389">
        <v>4</v>
      </c>
      <c r="E787" s="361">
        <v>1.34</v>
      </c>
      <c r="F787" s="361">
        <v>1.55</v>
      </c>
      <c r="G787" s="495"/>
      <c r="H787" s="361">
        <f t="shared" si="22"/>
        <v>-4.1500000000000004</v>
      </c>
      <c r="I787" s="16"/>
      <c r="J787" s="12"/>
      <c r="K787" s="12"/>
    </row>
    <row r="788" spans="1:11">
      <c r="A788" s="400"/>
      <c r="B788" s="395" t="s">
        <v>557</v>
      </c>
      <c r="C788" s="389">
        <v>1</v>
      </c>
      <c r="D788" s="389">
        <v>4</v>
      </c>
      <c r="E788" s="361">
        <v>1.17</v>
      </c>
      <c r="F788" s="361">
        <v>2.33</v>
      </c>
      <c r="G788" s="495"/>
      <c r="H788" s="361">
        <f t="shared" si="22"/>
        <v>10.9</v>
      </c>
      <c r="I788" s="16"/>
      <c r="J788" s="12"/>
      <c r="K788" s="12"/>
    </row>
    <row r="789" spans="1:11">
      <c r="A789" s="400"/>
      <c r="B789" s="395" t="s">
        <v>558</v>
      </c>
      <c r="C789" s="389">
        <v>1</v>
      </c>
      <c r="D789" s="389">
        <v>4</v>
      </c>
      <c r="E789" s="361">
        <v>0.62</v>
      </c>
      <c r="F789" s="361">
        <v>2.33</v>
      </c>
      <c r="G789" s="495"/>
      <c r="H789" s="361">
        <f t="shared" si="22"/>
        <v>5.78</v>
      </c>
      <c r="I789" s="16"/>
      <c r="J789" s="12"/>
      <c r="K789" s="12"/>
    </row>
    <row r="790" spans="1:11">
      <c r="A790" s="400"/>
      <c r="B790" s="395" t="s">
        <v>539</v>
      </c>
      <c r="C790" s="389">
        <v>1</v>
      </c>
      <c r="D790" s="389">
        <v>4</v>
      </c>
      <c r="E790" s="361">
        <v>3</v>
      </c>
      <c r="F790" s="361">
        <v>2.64</v>
      </c>
      <c r="G790" s="495"/>
      <c r="H790" s="361">
        <f t="shared" si="22"/>
        <v>31.68</v>
      </c>
      <c r="I790" s="16"/>
      <c r="J790" s="12"/>
      <c r="K790" s="12"/>
    </row>
    <row r="791" spans="1:11">
      <c r="A791" s="400"/>
      <c r="B791" s="395" t="s">
        <v>556</v>
      </c>
      <c r="C791" s="389">
        <v>-0.5</v>
      </c>
      <c r="D791" s="389">
        <v>4</v>
      </c>
      <c r="E791" s="361">
        <v>1.25</v>
      </c>
      <c r="F791" s="361">
        <v>1.23</v>
      </c>
      <c r="G791" s="495"/>
      <c r="H791" s="361">
        <f t="shared" si="22"/>
        <v>-3.08</v>
      </c>
      <c r="I791" s="16"/>
      <c r="J791" s="12"/>
      <c r="K791" s="12"/>
    </row>
    <row r="792" spans="1:11">
      <c r="A792" s="400"/>
      <c r="B792" s="395" t="s">
        <v>559</v>
      </c>
      <c r="C792" s="389">
        <v>-0.5</v>
      </c>
      <c r="D792" s="389">
        <v>4</v>
      </c>
      <c r="E792" s="361">
        <v>0.88</v>
      </c>
      <c r="F792" s="361">
        <v>2</v>
      </c>
      <c r="G792" s="495"/>
      <c r="H792" s="361">
        <f t="shared" si="22"/>
        <v>-3.52</v>
      </c>
      <c r="I792" s="16"/>
      <c r="J792" s="12"/>
      <c r="K792" s="12"/>
    </row>
    <row r="793" spans="1:11">
      <c r="A793" s="400"/>
      <c r="B793" s="395" t="s">
        <v>539</v>
      </c>
      <c r="C793" s="389">
        <v>1</v>
      </c>
      <c r="D793" s="389">
        <v>4</v>
      </c>
      <c r="E793" s="361">
        <v>3.66</v>
      </c>
      <c r="F793" s="361">
        <v>2.33</v>
      </c>
      <c r="G793" s="495"/>
      <c r="H793" s="361">
        <f t="shared" si="22"/>
        <v>34.11</v>
      </c>
      <c r="I793" s="16"/>
      <c r="J793" s="12"/>
      <c r="K793" s="12"/>
    </row>
    <row r="794" spans="1:11">
      <c r="A794" s="400"/>
      <c r="B794" s="395"/>
      <c r="C794" s="389">
        <v>1</v>
      </c>
      <c r="D794" s="389">
        <v>1</v>
      </c>
      <c r="E794" s="361">
        <v>3.67</v>
      </c>
      <c r="F794" s="361">
        <v>2.33</v>
      </c>
      <c r="G794" s="495"/>
      <c r="H794" s="361">
        <f t="shared" si="22"/>
        <v>8.5500000000000007</v>
      </c>
      <c r="I794" s="16"/>
      <c r="J794" s="12"/>
      <c r="K794" s="12"/>
    </row>
    <row r="795" spans="1:11">
      <c r="A795" s="400"/>
      <c r="B795" s="395"/>
      <c r="C795" s="389">
        <v>1</v>
      </c>
      <c r="D795" s="389">
        <v>1</v>
      </c>
      <c r="E795" s="361">
        <v>3.67</v>
      </c>
      <c r="F795" s="361">
        <v>2.33</v>
      </c>
      <c r="G795" s="495"/>
      <c r="H795" s="361">
        <f t="shared" si="22"/>
        <v>8.5500000000000007</v>
      </c>
      <c r="I795" s="16"/>
      <c r="J795" s="12"/>
      <c r="K795" s="12"/>
    </row>
    <row r="796" spans="1:11">
      <c r="A796" s="400"/>
      <c r="B796" s="395" t="s">
        <v>539</v>
      </c>
      <c r="C796" s="389">
        <v>1</v>
      </c>
      <c r="D796" s="389">
        <v>4</v>
      </c>
      <c r="E796" s="361">
        <v>3.07</v>
      </c>
      <c r="F796" s="361">
        <v>2.33</v>
      </c>
      <c r="G796" s="495"/>
      <c r="H796" s="361">
        <f t="shared" si="22"/>
        <v>28.61</v>
      </c>
      <c r="I796" s="16"/>
      <c r="J796" s="12"/>
      <c r="K796" s="12"/>
    </row>
    <row r="797" spans="1:11">
      <c r="A797" s="400"/>
      <c r="B797" s="395" t="s">
        <v>556</v>
      </c>
      <c r="C797" s="389">
        <v>-0.5</v>
      </c>
      <c r="D797" s="389">
        <v>4</v>
      </c>
      <c r="E797" s="361">
        <v>1.85</v>
      </c>
      <c r="F797" s="361">
        <v>1.35</v>
      </c>
      <c r="G797" s="495"/>
      <c r="H797" s="361">
        <f t="shared" si="22"/>
        <v>-5</v>
      </c>
      <c r="I797" s="16"/>
      <c r="J797" s="12"/>
      <c r="K797" s="12"/>
    </row>
    <row r="798" spans="1:11">
      <c r="A798" s="400"/>
      <c r="B798" s="395" t="s">
        <v>539</v>
      </c>
      <c r="C798" s="389">
        <v>1</v>
      </c>
      <c r="D798" s="389">
        <v>4</v>
      </c>
      <c r="E798" s="361">
        <v>3.45</v>
      </c>
      <c r="F798" s="361">
        <v>2.33</v>
      </c>
      <c r="G798" s="495"/>
      <c r="H798" s="361">
        <f t="shared" si="22"/>
        <v>32.15</v>
      </c>
      <c r="I798" s="16"/>
      <c r="J798" s="12"/>
      <c r="K798" s="12"/>
    </row>
    <row r="799" spans="1:11">
      <c r="A799" s="400"/>
      <c r="B799" s="395" t="s">
        <v>556</v>
      </c>
      <c r="C799" s="389">
        <v>-0.5</v>
      </c>
      <c r="D799" s="389">
        <v>4</v>
      </c>
      <c r="E799" s="361">
        <v>1.25</v>
      </c>
      <c r="F799" s="361">
        <v>1.28</v>
      </c>
      <c r="G799" s="495"/>
      <c r="H799" s="361">
        <f t="shared" si="22"/>
        <v>-3.2</v>
      </c>
      <c r="I799" s="16"/>
      <c r="J799" s="12"/>
      <c r="K799" s="12"/>
    </row>
    <row r="800" spans="1:11">
      <c r="A800" s="400"/>
      <c r="B800" s="395" t="s">
        <v>539</v>
      </c>
      <c r="C800" s="389">
        <v>1</v>
      </c>
      <c r="D800" s="389">
        <v>4</v>
      </c>
      <c r="E800" s="361">
        <v>3.24</v>
      </c>
      <c r="F800" s="361">
        <v>2.64</v>
      </c>
      <c r="G800" s="495"/>
      <c r="H800" s="361">
        <f t="shared" si="22"/>
        <v>34.21</v>
      </c>
      <c r="I800" s="16"/>
      <c r="J800" s="12"/>
      <c r="K800" s="12"/>
    </row>
    <row r="801" spans="1:11">
      <c r="A801" s="400"/>
      <c r="B801" s="395" t="s">
        <v>556</v>
      </c>
      <c r="C801" s="389">
        <v>-0.5</v>
      </c>
      <c r="D801" s="389">
        <v>4</v>
      </c>
      <c r="E801" s="361">
        <v>1.31</v>
      </c>
      <c r="F801" s="361">
        <v>1.55</v>
      </c>
      <c r="G801" s="495"/>
      <c r="H801" s="361">
        <f t="shared" si="22"/>
        <v>-4.0599999999999996</v>
      </c>
      <c r="I801" s="16"/>
      <c r="J801" s="12"/>
      <c r="K801" s="12"/>
    </row>
    <row r="802" spans="1:11">
      <c r="A802" s="400"/>
      <c r="B802" s="395" t="s">
        <v>539</v>
      </c>
      <c r="C802" s="389">
        <v>1</v>
      </c>
      <c r="D802" s="389">
        <v>4</v>
      </c>
      <c r="E802" s="361">
        <v>1.74</v>
      </c>
      <c r="F802" s="361">
        <v>2.64</v>
      </c>
      <c r="G802" s="495"/>
      <c r="H802" s="361">
        <f t="shared" si="22"/>
        <v>18.37</v>
      </c>
      <c r="I802" s="16"/>
      <c r="J802" s="12"/>
      <c r="K802" s="12"/>
    </row>
    <row r="803" spans="1:11">
      <c r="A803" s="400"/>
      <c r="B803" s="395" t="s">
        <v>560</v>
      </c>
      <c r="C803" s="389">
        <v>2</v>
      </c>
      <c r="D803" s="389">
        <v>4</v>
      </c>
      <c r="E803" s="361">
        <v>0.62</v>
      </c>
      <c r="F803" s="361">
        <v>2.64</v>
      </c>
      <c r="G803" s="495"/>
      <c r="H803" s="361">
        <f t="shared" si="22"/>
        <v>13.09</v>
      </c>
      <c r="I803" s="16"/>
      <c r="J803" s="12"/>
      <c r="K803" s="12"/>
    </row>
    <row r="804" spans="1:11">
      <c r="A804" s="400"/>
      <c r="B804" s="395" t="s">
        <v>561</v>
      </c>
      <c r="C804" s="389">
        <v>1</v>
      </c>
      <c r="D804" s="389">
        <v>4</v>
      </c>
      <c r="E804" s="361">
        <v>1.1599999999999999</v>
      </c>
      <c r="F804" s="361">
        <v>2.64</v>
      </c>
      <c r="G804" s="495"/>
      <c r="H804" s="361">
        <f t="shared" si="22"/>
        <v>12.25</v>
      </c>
      <c r="I804" s="16"/>
      <c r="J804" s="12"/>
      <c r="K804" s="12"/>
    </row>
    <row r="805" spans="1:11">
      <c r="A805" s="400"/>
      <c r="B805" s="395" t="s">
        <v>562</v>
      </c>
      <c r="C805" s="389">
        <v>1</v>
      </c>
      <c r="D805" s="389">
        <v>4</v>
      </c>
      <c r="E805" s="361">
        <v>0.33</v>
      </c>
      <c r="F805" s="361">
        <v>1.1599999999999999</v>
      </c>
      <c r="G805" s="495"/>
      <c r="H805" s="361">
        <f t="shared" si="22"/>
        <v>1.53</v>
      </c>
      <c r="I805" s="16"/>
      <c r="J805" s="12"/>
      <c r="K805" s="12"/>
    </row>
    <row r="806" spans="1:11">
      <c r="A806" s="400"/>
      <c r="B806" s="395" t="s">
        <v>563</v>
      </c>
      <c r="C806" s="389">
        <v>1</v>
      </c>
      <c r="D806" s="389">
        <v>4</v>
      </c>
      <c r="E806" s="361">
        <v>0.34</v>
      </c>
      <c r="F806" s="361">
        <v>2.33</v>
      </c>
      <c r="G806" s="495"/>
      <c r="H806" s="361">
        <f t="shared" si="22"/>
        <v>3.17</v>
      </c>
      <c r="I806" s="16"/>
      <c r="J806" s="12"/>
      <c r="K806" s="12"/>
    </row>
    <row r="807" spans="1:11">
      <c r="A807" s="400"/>
      <c r="B807" s="395" t="s">
        <v>539</v>
      </c>
      <c r="C807" s="389">
        <v>1</v>
      </c>
      <c r="D807" s="389">
        <v>4</v>
      </c>
      <c r="E807" s="394">
        <v>0.32500000000000001</v>
      </c>
      <c r="F807" s="361">
        <v>0.96</v>
      </c>
      <c r="G807" s="495"/>
      <c r="H807" s="361">
        <f t="shared" si="22"/>
        <v>1.25</v>
      </c>
      <c r="I807" s="16"/>
      <c r="J807" s="12"/>
      <c r="K807" s="12"/>
    </row>
    <row r="808" spans="1:11">
      <c r="A808" s="400"/>
      <c r="B808" s="395"/>
      <c r="C808" s="389">
        <v>1</v>
      </c>
      <c r="D808" s="389">
        <v>1</v>
      </c>
      <c r="E808" s="394">
        <v>3.39</v>
      </c>
      <c r="F808" s="361">
        <v>2.33</v>
      </c>
      <c r="G808" s="495"/>
      <c r="H808" s="361">
        <f t="shared" si="22"/>
        <v>7.9</v>
      </c>
      <c r="I808" s="16"/>
      <c r="J808" s="12"/>
      <c r="K808" s="12"/>
    </row>
    <row r="809" spans="1:11">
      <c r="A809" s="400"/>
      <c r="B809" s="395" t="s">
        <v>564</v>
      </c>
      <c r="C809" s="389">
        <v>1</v>
      </c>
      <c r="D809" s="389">
        <v>1</v>
      </c>
      <c r="E809" s="361">
        <v>1.31</v>
      </c>
      <c r="F809" s="361">
        <v>2.33</v>
      </c>
      <c r="G809" s="495"/>
      <c r="H809" s="361">
        <f t="shared" si="22"/>
        <v>3.05</v>
      </c>
      <c r="I809" s="16"/>
      <c r="J809" s="12"/>
      <c r="K809" s="12"/>
    </row>
    <row r="810" spans="1:11">
      <c r="A810" s="400"/>
      <c r="B810" s="395" t="s">
        <v>559</v>
      </c>
      <c r="C810" s="389">
        <v>-0.5</v>
      </c>
      <c r="D810" s="389">
        <v>1</v>
      </c>
      <c r="E810" s="361">
        <v>1.04</v>
      </c>
      <c r="F810" s="361">
        <v>2</v>
      </c>
      <c r="G810" s="495"/>
      <c r="H810" s="361">
        <f t="shared" si="22"/>
        <v>-1.04</v>
      </c>
      <c r="I810" s="16"/>
      <c r="J810" s="12"/>
      <c r="K810" s="12"/>
    </row>
    <row r="811" spans="1:11">
      <c r="A811" s="400"/>
      <c r="B811" s="395" t="s">
        <v>539</v>
      </c>
      <c r="C811" s="389">
        <v>1</v>
      </c>
      <c r="D811" s="389">
        <v>1</v>
      </c>
      <c r="E811" s="361">
        <v>1.2949999999999999</v>
      </c>
      <c r="F811" s="361">
        <v>2.33</v>
      </c>
      <c r="G811" s="495"/>
      <c r="H811" s="361">
        <f t="shared" si="22"/>
        <v>3.02</v>
      </c>
      <c r="I811" s="16"/>
      <c r="J811" s="12"/>
      <c r="K811" s="12"/>
    </row>
    <row r="812" spans="1:11">
      <c r="A812" s="400"/>
      <c r="B812" s="395" t="s">
        <v>559</v>
      </c>
      <c r="C812" s="389">
        <v>-0.5</v>
      </c>
      <c r="D812" s="389">
        <v>1</v>
      </c>
      <c r="E812" s="361">
        <v>1.04</v>
      </c>
      <c r="F812" s="361">
        <v>2</v>
      </c>
      <c r="G812" s="495"/>
      <c r="H812" s="361">
        <f t="shared" si="22"/>
        <v>-1.04</v>
      </c>
      <c r="I812" s="16"/>
      <c r="J812" s="12"/>
      <c r="K812" s="12"/>
    </row>
    <row r="813" spans="1:11">
      <c r="A813" s="400"/>
      <c r="B813" s="395" t="s">
        <v>539</v>
      </c>
      <c r="C813" s="389">
        <v>1</v>
      </c>
      <c r="D813" s="389">
        <v>3</v>
      </c>
      <c r="E813" s="361">
        <v>2.87</v>
      </c>
      <c r="F813" s="361">
        <v>2.33</v>
      </c>
      <c r="G813" s="495"/>
      <c r="H813" s="361">
        <f t="shared" si="22"/>
        <v>20.059999999999999</v>
      </c>
      <c r="I813" s="16"/>
      <c r="J813" s="12"/>
      <c r="K813" s="12"/>
    </row>
    <row r="814" spans="1:11">
      <c r="A814" s="400"/>
      <c r="B814" s="395" t="s">
        <v>565</v>
      </c>
      <c r="C814" s="389">
        <v>-0.5</v>
      </c>
      <c r="D814" s="389">
        <v>3</v>
      </c>
      <c r="E814" s="361">
        <v>1.31</v>
      </c>
      <c r="F814" s="361">
        <v>1.55</v>
      </c>
      <c r="G814" s="495"/>
      <c r="H814" s="361">
        <f t="shared" si="22"/>
        <v>-3.05</v>
      </c>
      <c r="I814" s="16"/>
      <c r="J814" s="12"/>
      <c r="K814" s="12"/>
    </row>
    <row r="815" spans="1:11">
      <c r="A815" s="400"/>
      <c r="B815" s="395"/>
      <c r="C815" s="389"/>
      <c r="D815" s="389"/>
      <c r="E815" s="361"/>
      <c r="F815" s="361"/>
      <c r="G815" s="495"/>
      <c r="H815" s="361"/>
      <c r="I815" s="16"/>
      <c r="J815" s="12"/>
      <c r="K815" s="12"/>
    </row>
    <row r="816" spans="1:11">
      <c r="A816" s="400"/>
      <c r="B816" s="395"/>
      <c r="C816" s="389"/>
      <c r="D816" s="389"/>
      <c r="E816" s="361"/>
      <c r="F816" s="361"/>
      <c r="G816" s="334" t="s">
        <v>81</v>
      </c>
      <c r="H816" s="397">
        <f>SUM(H783:H815)</f>
        <v>301.58999999999992</v>
      </c>
      <c r="I816" s="16"/>
      <c r="J816" s="12"/>
      <c r="K816" s="12"/>
    </row>
    <row r="817" spans="1:11" ht="15.75" thickBot="1">
      <c r="A817" s="400"/>
      <c r="B817" s="395"/>
      <c r="C817" s="389"/>
      <c r="D817" s="389"/>
      <c r="E817" s="361"/>
      <c r="F817" s="361"/>
      <c r="G817" s="495"/>
      <c r="H817" s="989" t="s">
        <v>703</v>
      </c>
      <c r="I817" s="989"/>
      <c r="J817" s="12"/>
      <c r="K817" s="12"/>
    </row>
    <row r="818" spans="1:11" ht="15.75">
      <c r="A818" s="1011" t="s">
        <v>0</v>
      </c>
      <c r="B818" s="1012"/>
      <c r="C818" s="1012"/>
      <c r="D818" s="1012"/>
      <c r="E818" s="1012"/>
      <c r="F818" s="1012"/>
      <c r="G818" s="1012"/>
      <c r="H818" s="1012"/>
      <c r="I818" s="1012"/>
      <c r="J818" s="465"/>
      <c r="K818" s="466"/>
    </row>
    <row r="819" spans="1:11" ht="29.25" customHeight="1">
      <c r="A819" s="1013" t="s">
        <v>1</v>
      </c>
      <c r="B819" s="1014"/>
      <c r="C819" s="1014"/>
      <c r="D819" s="1014"/>
      <c r="E819" s="1014"/>
      <c r="F819" s="1014"/>
      <c r="G819" s="1014"/>
      <c r="H819" s="1014"/>
      <c r="I819" s="1014"/>
      <c r="J819" s="409"/>
      <c r="K819" s="467"/>
    </row>
    <row r="820" spans="1:11">
      <c r="A820" s="468" t="s">
        <v>2</v>
      </c>
      <c r="B820" s="469"/>
      <c r="C820" s="490"/>
      <c r="D820" s="490"/>
      <c r="E820" s="469"/>
      <c r="F820" s="469"/>
      <c r="G820" s="469"/>
      <c r="H820" s="469"/>
      <c r="I820" s="469"/>
      <c r="J820" s="469"/>
      <c r="K820" s="470"/>
    </row>
    <row r="821" spans="1:11">
      <c r="A821" s="468" t="s">
        <v>3</v>
      </c>
      <c r="B821" s="469"/>
      <c r="C821" s="490"/>
      <c r="D821" s="490"/>
      <c r="E821" s="469"/>
      <c r="F821" s="469" t="s">
        <v>470</v>
      </c>
      <c r="G821" s="469"/>
      <c r="H821" s="469"/>
      <c r="I821" s="469"/>
      <c r="J821" s="469"/>
      <c r="K821" s="470"/>
    </row>
    <row r="822" spans="1:11" ht="15.75" thickBot="1">
      <c r="A822" s="999" t="s">
        <v>755</v>
      </c>
      <c r="B822" s="1000"/>
      <c r="C822" s="1000"/>
      <c r="D822" s="1000"/>
      <c r="E822" s="1000"/>
      <c r="F822" s="1000"/>
      <c r="G822" s="1000"/>
      <c r="H822" s="1000"/>
      <c r="I822" s="1000"/>
      <c r="J822" s="1000"/>
      <c r="K822" s="1001"/>
    </row>
    <row r="823" spans="1:11">
      <c r="A823" s="1002" t="s">
        <v>4</v>
      </c>
      <c r="B823" s="1004" t="s">
        <v>5</v>
      </c>
      <c r="C823" s="1006" t="s">
        <v>5</v>
      </c>
      <c r="D823" s="1007"/>
      <c r="E823" s="1007"/>
      <c r="F823" s="1007"/>
      <c r="G823" s="1008"/>
      <c r="H823" s="1004" t="s">
        <v>24</v>
      </c>
      <c r="I823" s="1009"/>
      <c r="J823" s="1"/>
      <c r="K823" s="1"/>
    </row>
    <row r="824" spans="1:11" ht="15.75" thickBot="1">
      <c r="A824" s="1003"/>
      <c r="B824" s="1005"/>
      <c r="C824" s="391" t="s">
        <v>7</v>
      </c>
      <c r="D824" s="391"/>
      <c r="E824" s="493" t="s">
        <v>8</v>
      </c>
      <c r="F824" s="473" t="s">
        <v>28</v>
      </c>
      <c r="G824" s="473" t="s">
        <v>27</v>
      </c>
      <c r="H824" s="1005"/>
      <c r="I824" s="1010"/>
      <c r="J824" s="1"/>
      <c r="K824" s="1"/>
    </row>
    <row r="825" spans="1:11" ht="94.5" customHeight="1">
      <c r="A825" s="504">
        <v>45</v>
      </c>
      <c r="B825" s="990" t="s">
        <v>503</v>
      </c>
      <c r="C825" s="991"/>
      <c r="D825" s="991"/>
      <c r="E825" s="991"/>
      <c r="F825" s="991"/>
      <c r="G825" s="991"/>
      <c r="H825" s="992"/>
      <c r="I825" s="472"/>
      <c r="J825" s="1"/>
      <c r="K825" s="1"/>
    </row>
    <row r="826" spans="1:11">
      <c r="A826" s="400" t="s">
        <v>554</v>
      </c>
      <c r="B826" s="1015" t="s">
        <v>553</v>
      </c>
      <c r="C826" s="1016"/>
      <c r="D826" s="1016"/>
      <c r="E826" s="1016"/>
      <c r="F826" s="1016"/>
      <c r="G826" s="1016"/>
      <c r="H826" s="1017"/>
      <c r="I826" s="16"/>
      <c r="J826" s="12"/>
      <c r="K826" s="12"/>
    </row>
    <row r="827" spans="1:11">
      <c r="A827" s="400"/>
      <c r="B827" s="395"/>
      <c r="C827" s="389"/>
      <c r="D827" s="389"/>
      <c r="E827" s="361"/>
      <c r="F827" s="361"/>
      <c r="G827" s="334" t="s">
        <v>82</v>
      </c>
      <c r="H827" s="397">
        <f>H816</f>
        <v>301.58999999999992</v>
      </c>
      <c r="I827" s="16"/>
      <c r="J827" s="12"/>
      <c r="K827" s="12"/>
    </row>
    <row r="828" spans="1:11">
      <c r="A828" s="400"/>
      <c r="B828" s="395" t="s">
        <v>539</v>
      </c>
      <c r="C828" s="389">
        <v>1</v>
      </c>
      <c r="D828" s="389">
        <v>1</v>
      </c>
      <c r="E828" s="361">
        <v>1.71</v>
      </c>
      <c r="F828" s="361">
        <v>2.33</v>
      </c>
      <c r="G828" s="495"/>
      <c r="H828" s="361">
        <f t="shared" si="22"/>
        <v>3.98</v>
      </c>
      <c r="I828" s="16"/>
      <c r="J828" s="12"/>
      <c r="K828" s="12"/>
    </row>
    <row r="829" spans="1:11">
      <c r="A829" s="400"/>
      <c r="B829" s="395" t="s">
        <v>539</v>
      </c>
      <c r="C829" s="389">
        <v>1</v>
      </c>
      <c r="D829" s="389">
        <v>1</v>
      </c>
      <c r="E829" s="361">
        <v>2.46</v>
      </c>
      <c r="F829" s="361">
        <v>2.33</v>
      </c>
      <c r="G829" s="495"/>
      <c r="H829" s="361">
        <f t="shared" si="22"/>
        <v>5.73</v>
      </c>
      <c r="I829" s="16"/>
      <c r="J829" s="12"/>
      <c r="K829" s="12"/>
    </row>
    <row r="830" spans="1:11">
      <c r="A830" s="400"/>
      <c r="B830" s="395" t="s">
        <v>565</v>
      </c>
      <c r="C830" s="389">
        <v>-0.5</v>
      </c>
      <c r="D830" s="389">
        <v>1</v>
      </c>
      <c r="E830" s="361">
        <v>1.27</v>
      </c>
      <c r="F830" s="361">
        <v>0.9</v>
      </c>
      <c r="G830" s="495"/>
      <c r="H830" s="361">
        <f t="shared" si="22"/>
        <v>-0.56999999999999995</v>
      </c>
      <c r="I830" s="16"/>
      <c r="J830" s="12"/>
      <c r="K830" s="12"/>
    </row>
    <row r="831" spans="1:11">
      <c r="A831" s="400"/>
      <c r="B831" s="395" t="s">
        <v>566</v>
      </c>
      <c r="C831" s="389">
        <v>-0.5</v>
      </c>
      <c r="D831" s="389">
        <v>1</v>
      </c>
      <c r="E831" s="361">
        <v>1.04</v>
      </c>
      <c r="F831" s="361">
        <v>2</v>
      </c>
      <c r="G831" s="495"/>
      <c r="H831" s="361">
        <f t="shared" si="22"/>
        <v>-1.04</v>
      </c>
      <c r="I831" s="16"/>
      <c r="J831" s="12"/>
      <c r="K831" s="12"/>
    </row>
    <row r="832" spans="1:11">
      <c r="A832" s="400"/>
      <c r="B832" s="395" t="s">
        <v>539</v>
      </c>
      <c r="C832" s="389">
        <v>1</v>
      </c>
      <c r="D832" s="389">
        <v>1</v>
      </c>
      <c r="E832" s="361">
        <v>1.22</v>
      </c>
      <c r="F832" s="361">
        <v>2.33</v>
      </c>
      <c r="G832" s="495"/>
      <c r="H832" s="361">
        <f t="shared" si="22"/>
        <v>2.84</v>
      </c>
      <c r="I832" s="16"/>
      <c r="J832" s="12"/>
      <c r="K832" s="12"/>
    </row>
    <row r="833" spans="1:11">
      <c r="A833" s="400"/>
      <c r="B833" s="395" t="s">
        <v>559</v>
      </c>
      <c r="C833" s="389">
        <v>-0.5</v>
      </c>
      <c r="D833" s="389">
        <v>1</v>
      </c>
      <c r="E833" s="361">
        <v>1.04</v>
      </c>
      <c r="F833" s="361">
        <v>2</v>
      </c>
      <c r="G833" s="495"/>
      <c r="H833" s="361">
        <f t="shared" si="22"/>
        <v>-1.04</v>
      </c>
      <c r="I833" s="16"/>
      <c r="J833" s="12"/>
      <c r="K833" s="12"/>
    </row>
    <row r="834" spans="1:11">
      <c r="A834" s="400"/>
      <c r="B834" s="395" t="s">
        <v>539</v>
      </c>
      <c r="C834" s="389">
        <v>1</v>
      </c>
      <c r="D834" s="389">
        <v>1</v>
      </c>
      <c r="E834" s="361">
        <v>1.71</v>
      </c>
      <c r="F834" s="361">
        <v>2.33</v>
      </c>
      <c r="G834" s="495"/>
      <c r="H834" s="361">
        <f t="shared" si="22"/>
        <v>3.98</v>
      </c>
      <c r="I834" s="16"/>
      <c r="J834" s="12"/>
      <c r="K834" s="12"/>
    </row>
    <row r="835" spans="1:11">
      <c r="A835" s="400"/>
      <c r="B835" s="395" t="s">
        <v>539</v>
      </c>
      <c r="C835" s="389">
        <v>1</v>
      </c>
      <c r="D835" s="389">
        <v>1</v>
      </c>
      <c r="E835" s="361">
        <v>1.48</v>
      </c>
      <c r="F835" s="361">
        <v>2.33</v>
      </c>
      <c r="G835" s="495"/>
      <c r="H835" s="361">
        <f t="shared" si="22"/>
        <v>3.45</v>
      </c>
      <c r="I835" s="16"/>
      <c r="J835" s="12"/>
      <c r="K835" s="12"/>
    </row>
    <row r="836" spans="1:11">
      <c r="A836" s="400"/>
      <c r="B836" s="395" t="s">
        <v>539</v>
      </c>
      <c r="C836" s="389">
        <v>1</v>
      </c>
      <c r="D836" s="389">
        <v>1</v>
      </c>
      <c r="E836" s="361">
        <v>3.68</v>
      </c>
      <c r="F836" s="361">
        <v>2.33</v>
      </c>
      <c r="G836" s="495"/>
      <c r="H836" s="361">
        <f t="shared" si="22"/>
        <v>8.57</v>
      </c>
      <c r="I836" s="16"/>
      <c r="J836" s="12"/>
      <c r="K836" s="12"/>
    </row>
    <row r="837" spans="1:11">
      <c r="A837" s="400"/>
      <c r="B837" s="395" t="s">
        <v>539</v>
      </c>
      <c r="C837" s="389">
        <v>1</v>
      </c>
      <c r="D837" s="389">
        <v>1</v>
      </c>
      <c r="E837" s="361">
        <v>3</v>
      </c>
      <c r="F837" s="361">
        <v>2.64</v>
      </c>
      <c r="G837" s="495"/>
      <c r="H837" s="361">
        <f t="shared" si="22"/>
        <v>7.92</v>
      </c>
      <c r="I837" s="16"/>
      <c r="J837" s="12"/>
      <c r="K837" s="12"/>
    </row>
    <row r="838" spans="1:11">
      <c r="A838" s="400"/>
      <c r="B838" s="395" t="s">
        <v>567</v>
      </c>
      <c r="C838" s="389">
        <v>-0.5</v>
      </c>
      <c r="D838" s="389">
        <v>1</v>
      </c>
      <c r="E838" s="361">
        <v>2.19</v>
      </c>
      <c r="F838" s="361">
        <v>2.2999999999999998</v>
      </c>
      <c r="G838" s="495"/>
      <c r="H838" s="361">
        <f t="shared" si="22"/>
        <v>-2.52</v>
      </c>
      <c r="I838" s="16"/>
      <c r="J838" s="12"/>
      <c r="K838" s="12"/>
    </row>
    <row r="839" spans="1:11">
      <c r="A839" s="400"/>
      <c r="B839" s="395" t="s">
        <v>568</v>
      </c>
      <c r="C839" s="389">
        <v>1</v>
      </c>
      <c r="D839" s="389">
        <v>1</v>
      </c>
      <c r="E839" s="361">
        <v>3.46</v>
      </c>
      <c r="F839" s="361">
        <v>2.33</v>
      </c>
      <c r="G839" s="495"/>
      <c r="H839" s="361">
        <f t="shared" si="22"/>
        <v>8.06</v>
      </c>
      <c r="I839" s="16"/>
      <c r="J839" s="12"/>
      <c r="K839" s="12"/>
    </row>
    <row r="840" spans="1:11">
      <c r="A840" s="400"/>
      <c r="B840" s="395" t="s">
        <v>530</v>
      </c>
      <c r="C840" s="389">
        <v>1</v>
      </c>
      <c r="D840" s="389">
        <v>1</v>
      </c>
      <c r="E840" s="361">
        <v>0.62</v>
      </c>
      <c r="F840" s="361">
        <v>2.33</v>
      </c>
      <c r="G840" s="495"/>
      <c r="H840" s="361">
        <f t="shared" si="22"/>
        <v>1.44</v>
      </c>
      <c r="I840" s="16"/>
      <c r="J840" s="12"/>
      <c r="K840" s="12"/>
    </row>
    <row r="841" spans="1:11">
      <c r="A841" s="400"/>
      <c r="B841" s="395" t="s">
        <v>539</v>
      </c>
      <c r="C841" s="389">
        <v>1</v>
      </c>
      <c r="D841" s="389">
        <v>1</v>
      </c>
      <c r="E841" s="361">
        <v>3.56</v>
      </c>
      <c r="F841" s="361">
        <v>2.33</v>
      </c>
      <c r="G841" s="495"/>
      <c r="H841" s="361">
        <f t="shared" si="22"/>
        <v>8.2899999999999991</v>
      </c>
      <c r="I841" s="16"/>
      <c r="J841" s="12"/>
      <c r="K841" s="12"/>
    </row>
    <row r="842" spans="1:11">
      <c r="A842" s="400"/>
      <c r="B842" s="395" t="s">
        <v>556</v>
      </c>
      <c r="C842" s="389">
        <v>-0.5</v>
      </c>
      <c r="D842" s="389">
        <v>1</v>
      </c>
      <c r="E842" s="361">
        <v>0.96</v>
      </c>
      <c r="F842" s="361">
        <v>1.29</v>
      </c>
      <c r="G842" s="495"/>
      <c r="H842" s="361">
        <f t="shared" si="22"/>
        <v>-0.62</v>
      </c>
      <c r="I842" s="16"/>
      <c r="J842" s="12"/>
      <c r="K842" s="12"/>
    </row>
    <row r="843" spans="1:11">
      <c r="A843" s="400"/>
      <c r="B843" s="395" t="s">
        <v>539</v>
      </c>
      <c r="C843" s="389">
        <v>1</v>
      </c>
      <c r="D843" s="389">
        <v>1</v>
      </c>
      <c r="E843" s="361">
        <v>0.98</v>
      </c>
      <c r="F843" s="361">
        <v>2.33</v>
      </c>
      <c r="G843" s="495"/>
      <c r="H843" s="361">
        <f t="shared" si="22"/>
        <v>2.2799999999999998</v>
      </c>
      <c r="I843" s="16"/>
      <c r="J843" s="12"/>
      <c r="K843" s="12"/>
    </row>
    <row r="844" spans="1:11">
      <c r="A844" s="400"/>
      <c r="B844" s="395" t="s">
        <v>539</v>
      </c>
      <c r="C844" s="389">
        <v>1</v>
      </c>
      <c r="D844" s="389">
        <v>1</v>
      </c>
      <c r="E844" s="361">
        <v>2.97</v>
      </c>
      <c r="F844" s="361">
        <v>2.33</v>
      </c>
      <c r="G844" s="495"/>
      <c r="H844" s="361">
        <f t="shared" si="22"/>
        <v>6.92</v>
      </c>
      <c r="I844" s="16"/>
      <c r="J844" s="12"/>
      <c r="K844" s="12"/>
    </row>
    <row r="845" spans="1:11">
      <c r="A845" s="400"/>
      <c r="B845" s="395" t="s">
        <v>539</v>
      </c>
      <c r="C845" s="389">
        <v>1</v>
      </c>
      <c r="D845" s="389">
        <v>1</v>
      </c>
      <c r="E845" s="361">
        <v>3.44</v>
      </c>
      <c r="F845" s="361">
        <v>2.33</v>
      </c>
      <c r="G845" s="495"/>
      <c r="H845" s="361">
        <f t="shared" si="22"/>
        <v>8.02</v>
      </c>
      <c r="I845" s="16"/>
      <c r="J845" s="12"/>
      <c r="K845" s="12"/>
    </row>
    <row r="846" spans="1:11">
      <c r="A846" s="400"/>
      <c r="B846" s="395" t="s">
        <v>556</v>
      </c>
      <c r="C846" s="389">
        <v>-0.5</v>
      </c>
      <c r="D846" s="389">
        <v>1</v>
      </c>
      <c r="E846" s="361">
        <v>1.25</v>
      </c>
      <c r="F846" s="361">
        <v>1.27</v>
      </c>
      <c r="G846" s="495"/>
      <c r="H846" s="361">
        <f t="shared" si="22"/>
        <v>-0.79</v>
      </c>
      <c r="I846" s="16"/>
      <c r="J846" s="12"/>
      <c r="K846" s="12"/>
    </row>
    <row r="847" spans="1:11">
      <c r="A847" s="424"/>
      <c r="B847" s="499"/>
      <c r="C847" s="412"/>
      <c r="D847" s="412"/>
      <c r="E847" s="500"/>
      <c r="F847" s="500"/>
      <c r="G847" s="420"/>
      <c r="H847" s="419"/>
      <c r="I847" s="417"/>
      <c r="J847" s="423"/>
    </row>
    <row r="848" spans="1:11" ht="15.75" thickBot="1">
      <c r="A848" s="424"/>
      <c r="B848" s="417" t="s">
        <v>471</v>
      </c>
      <c r="C848" s="412"/>
      <c r="D848" s="412"/>
      <c r="E848" s="500"/>
      <c r="F848" s="500"/>
      <c r="G848" s="420"/>
      <c r="H848" s="505">
        <f>SUM(H827:H846)</f>
        <v>366.4899999999999</v>
      </c>
      <c r="I848" s="422" t="str">
        <f>I784</f>
        <v>sqm</v>
      </c>
      <c r="J848" s="423"/>
    </row>
    <row r="849" spans="1:11" ht="15.75" thickTop="1">
      <c r="A849" s="424"/>
      <c r="B849" s="499"/>
      <c r="C849" s="412"/>
      <c r="D849" s="412"/>
      <c r="E849" s="500"/>
      <c r="F849" s="500"/>
      <c r="G849" s="420"/>
      <c r="H849" s="419"/>
      <c r="I849" s="417"/>
      <c r="J849" s="423"/>
    </row>
    <row r="850" spans="1:11">
      <c r="A850" s="425"/>
      <c r="B850" s="426"/>
      <c r="C850" s="993" t="s">
        <v>763</v>
      </c>
      <c r="D850" s="994"/>
      <c r="E850" s="994"/>
      <c r="F850" s="994"/>
      <c r="G850" s="994"/>
      <c r="H850" s="995"/>
      <c r="I850" s="423"/>
      <c r="J850" s="423"/>
    </row>
    <row r="851" spans="1:11">
      <c r="A851" s="425"/>
      <c r="B851" s="426"/>
      <c r="C851" s="996"/>
      <c r="D851" s="997"/>
      <c r="E851" s="997"/>
      <c r="F851" s="997"/>
      <c r="G851" s="997"/>
      <c r="H851" s="998"/>
      <c r="I851" s="423"/>
      <c r="J851" s="427"/>
    </row>
    <row r="854" spans="1:11" ht="15.75" thickBot="1">
      <c r="H854" s="989" t="s">
        <v>704</v>
      </c>
      <c r="I854" s="989"/>
    </row>
    <row r="855" spans="1:11" ht="15.75">
      <c r="A855" s="1011" t="s">
        <v>0</v>
      </c>
      <c r="B855" s="1012"/>
      <c r="C855" s="1012"/>
      <c r="D855" s="1012"/>
      <c r="E855" s="1012"/>
      <c r="F855" s="1012"/>
      <c r="G855" s="1012"/>
      <c r="H855" s="1012"/>
      <c r="I855" s="1012"/>
      <c r="J855" s="465"/>
      <c r="K855" s="466"/>
    </row>
    <row r="856" spans="1:11">
      <c r="A856" s="1013" t="s">
        <v>1</v>
      </c>
      <c r="B856" s="1014"/>
      <c r="C856" s="1014"/>
      <c r="D856" s="1014"/>
      <c r="E856" s="1014"/>
      <c r="F856" s="1014"/>
      <c r="G856" s="1014"/>
      <c r="H856" s="1014"/>
      <c r="I856" s="1014"/>
      <c r="J856" s="409"/>
      <c r="K856" s="467"/>
    </row>
    <row r="857" spans="1:11">
      <c r="A857" s="468" t="s">
        <v>2</v>
      </c>
      <c r="B857" s="469"/>
      <c r="C857" s="490"/>
      <c r="D857" s="490"/>
      <c r="E857" s="469"/>
      <c r="F857" s="469"/>
      <c r="G857" s="469"/>
      <c r="H857" s="469"/>
      <c r="I857" s="469"/>
      <c r="J857" s="469"/>
      <c r="K857" s="470"/>
    </row>
    <row r="858" spans="1:11">
      <c r="A858" s="468" t="s">
        <v>3</v>
      </c>
      <c r="B858" s="469"/>
      <c r="C858" s="490"/>
      <c r="D858" s="490"/>
      <c r="E858" s="469"/>
      <c r="F858" s="469" t="s">
        <v>470</v>
      </c>
      <c r="G858" s="469"/>
      <c r="H858" s="469"/>
      <c r="I858" s="469"/>
      <c r="J858" s="469"/>
      <c r="K858" s="470"/>
    </row>
    <row r="859" spans="1:11" ht="15.75" thickBot="1">
      <c r="A859" s="999" t="s">
        <v>755</v>
      </c>
      <c r="B859" s="1000"/>
      <c r="C859" s="1000"/>
      <c r="D859" s="1000"/>
      <c r="E859" s="1000"/>
      <c r="F859" s="1000"/>
      <c r="G859" s="1000"/>
      <c r="H859" s="1000"/>
      <c r="I859" s="1000"/>
      <c r="J859" s="1000"/>
      <c r="K859" s="1001"/>
    </row>
    <row r="860" spans="1:11">
      <c r="A860" s="1002" t="s">
        <v>4</v>
      </c>
      <c r="B860" s="1004" t="s">
        <v>5</v>
      </c>
      <c r="C860" s="1006" t="s">
        <v>5</v>
      </c>
      <c r="D860" s="1007"/>
      <c r="E860" s="1007"/>
      <c r="F860" s="1007"/>
      <c r="G860" s="1008"/>
      <c r="H860" s="1004" t="s">
        <v>24</v>
      </c>
      <c r="I860" s="1009"/>
      <c r="J860" s="1"/>
      <c r="K860" s="1"/>
    </row>
    <row r="861" spans="1:11" ht="15.75" thickBot="1">
      <c r="A861" s="1003"/>
      <c r="B861" s="1005"/>
      <c r="C861" s="391" t="s">
        <v>7</v>
      </c>
      <c r="D861" s="391"/>
      <c r="E861" s="493" t="s">
        <v>8</v>
      </c>
      <c r="F861" s="473" t="s">
        <v>28</v>
      </c>
      <c r="G861" s="473" t="s">
        <v>27</v>
      </c>
      <c r="H861" s="1005"/>
      <c r="I861" s="1010"/>
      <c r="J861" s="1"/>
      <c r="K861" s="1"/>
    </row>
    <row r="862" spans="1:11" ht="60" customHeight="1">
      <c r="A862" s="400">
        <v>1</v>
      </c>
      <c r="B862" s="990" t="s">
        <v>74</v>
      </c>
      <c r="C862" s="991"/>
      <c r="D862" s="991"/>
      <c r="E862" s="991"/>
      <c r="F862" s="991"/>
      <c r="G862" s="991"/>
      <c r="H862" s="992"/>
      <c r="I862" s="472"/>
      <c r="J862" s="1"/>
      <c r="K862" s="1"/>
    </row>
    <row r="863" spans="1:11">
      <c r="A863" s="400">
        <v>1.1000000000000001</v>
      </c>
      <c r="B863" s="1021" t="s">
        <v>75</v>
      </c>
      <c r="C863" s="1022"/>
      <c r="D863" s="1022"/>
      <c r="E863" s="1022"/>
      <c r="F863" s="1022"/>
      <c r="G863" s="1022"/>
      <c r="H863" s="1023"/>
      <c r="I863" s="16"/>
      <c r="J863" s="12"/>
      <c r="K863" s="12"/>
    </row>
    <row r="864" spans="1:11">
      <c r="A864" s="400"/>
      <c r="B864" s="536"/>
      <c r="C864" s="537"/>
      <c r="D864" s="537"/>
      <c r="E864" s="537"/>
      <c r="F864" s="537"/>
      <c r="G864" s="537"/>
      <c r="H864" s="538"/>
      <c r="I864" s="16"/>
      <c r="J864" s="12"/>
      <c r="K864" s="12"/>
    </row>
    <row r="865" spans="1:11">
      <c r="A865" s="400"/>
      <c r="B865" s="395" t="s">
        <v>625</v>
      </c>
      <c r="C865" s="389">
        <v>1</v>
      </c>
      <c r="D865" s="389">
        <v>1</v>
      </c>
      <c r="E865" s="361">
        <v>15.05</v>
      </c>
      <c r="F865" s="361">
        <v>3.36</v>
      </c>
      <c r="G865" s="361">
        <v>1.47</v>
      </c>
      <c r="H865" s="361">
        <f t="shared" ref="H865:H866" si="23">ROUND(PRODUCT(C865,D865,E865,F865,G865),2)</f>
        <v>74.33</v>
      </c>
      <c r="I865" s="16" t="s">
        <v>64</v>
      </c>
      <c r="J865" s="12"/>
      <c r="K865" s="12"/>
    </row>
    <row r="866" spans="1:11">
      <c r="A866" s="400"/>
      <c r="B866" s="395" t="s">
        <v>626</v>
      </c>
      <c r="C866" s="389">
        <v>1</v>
      </c>
      <c r="D866" s="389">
        <v>1</v>
      </c>
      <c r="E866" s="361">
        <v>15.05</v>
      </c>
      <c r="F866" s="361">
        <v>0.7</v>
      </c>
      <c r="G866" s="361">
        <v>0.65</v>
      </c>
      <c r="H866" s="361">
        <f t="shared" si="23"/>
        <v>6.85</v>
      </c>
      <c r="I866" s="16"/>
      <c r="J866" s="12"/>
      <c r="K866" s="12"/>
    </row>
    <row r="867" spans="1:11">
      <c r="A867" s="400"/>
      <c r="B867" s="395"/>
      <c r="C867" s="389"/>
      <c r="D867" s="389"/>
      <c r="E867" s="361"/>
      <c r="F867" s="361"/>
      <c r="G867" s="361"/>
      <c r="H867" s="361"/>
      <c r="I867" s="16"/>
      <c r="J867" s="12"/>
      <c r="K867" s="12"/>
    </row>
    <row r="868" spans="1:11">
      <c r="A868" s="400"/>
      <c r="B868" s="534" t="s">
        <v>21</v>
      </c>
      <c r="C868" s="533"/>
      <c r="D868" s="533"/>
      <c r="E868" s="397"/>
      <c r="F868" s="397"/>
      <c r="G868" s="361"/>
      <c r="H868" s="397">
        <f>SUM(H865:H867)</f>
        <v>81.179999999999993</v>
      </c>
      <c r="I868" s="16"/>
      <c r="J868" s="12"/>
      <c r="K868" s="12"/>
    </row>
    <row r="869" spans="1:11">
      <c r="A869" s="400"/>
      <c r="B869" s="395"/>
      <c r="C869" s="389"/>
      <c r="D869" s="389"/>
      <c r="E869" s="361"/>
      <c r="F869" s="361"/>
      <c r="G869" s="495"/>
      <c r="H869" s="361"/>
      <c r="I869" s="16"/>
      <c r="J869" s="12"/>
      <c r="K869" s="12"/>
    </row>
    <row r="870" spans="1:11">
      <c r="A870" s="424"/>
      <c r="B870" s="499"/>
      <c r="C870" s="412"/>
      <c r="D870" s="412"/>
      <c r="E870" s="500"/>
      <c r="F870" s="500"/>
      <c r="G870" s="420"/>
      <c r="H870" s="419"/>
      <c r="I870" s="417"/>
      <c r="J870" s="423"/>
    </row>
    <row r="871" spans="1:11" ht="15.75" thickBot="1">
      <c r="A871" s="424"/>
      <c r="B871" s="417" t="s">
        <v>471</v>
      </c>
      <c r="C871" s="412"/>
      <c r="D871" s="412"/>
      <c r="E871" s="500"/>
      <c r="F871" s="500"/>
      <c r="G871" s="420"/>
      <c r="H871" s="505">
        <f>H868</f>
        <v>81.179999999999993</v>
      </c>
      <c r="I871" s="422" t="str">
        <f>I865</f>
        <v>cum</v>
      </c>
      <c r="J871" s="423"/>
    </row>
    <row r="872" spans="1:11" ht="15.75" thickTop="1">
      <c r="A872" s="424"/>
      <c r="B872" s="499"/>
      <c r="C872" s="412"/>
      <c r="D872" s="412"/>
      <c r="E872" s="500"/>
      <c r="F872" s="500"/>
      <c r="G872" s="420"/>
      <c r="H872" s="419"/>
      <c r="I872" s="417"/>
      <c r="J872" s="423"/>
    </row>
    <row r="873" spans="1:11">
      <c r="A873" s="425"/>
      <c r="B873" s="426"/>
      <c r="C873" s="993" t="s">
        <v>765</v>
      </c>
      <c r="D873" s="994"/>
      <c r="E873" s="994"/>
      <c r="F873" s="994"/>
      <c r="G873" s="994"/>
      <c r="H873" s="995"/>
      <c r="I873" s="423"/>
      <c r="J873" s="423"/>
    </row>
    <row r="874" spans="1:11">
      <c r="A874" s="425"/>
      <c r="B874" s="426"/>
      <c r="C874" s="996"/>
      <c r="D874" s="997"/>
      <c r="E874" s="997"/>
      <c r="F874" s="997"/>
      <c r="G874" s="997"/>
      <c r="H874" s="998"/>
      <c r="I874" s="423"/>
      <c r="J874" s="427"/>
    </row>
    <row r="877" spans="1:11" ht="15.75" thickBot="1">
      <c r="H877" s="989" t="s">
        <v>705</v>
      </c>
      <c r="I877" s="989"/>
    </row>
    <row r="878" spans="1:11" ht="15.75">
      <c r="A878" s="1011" t="s">
        <v>0</v>
      </c>
      <c r="B878" s="1012"/>
      <c r="C878" s="1012"/>
      <c r="D878" s="1012"/>
      <c r="E878" s="1012"/>
      <c r="F878" s="1012"/>
      <c r="G878" s="1012"/>
      <c r="H878" s="1012"/>
      <c r="I878" s="1012"/>
      <c r="J878" s="465"/>
      <c r="K878" s="466"/>
    </row>
    <row r="879" spans="1:11">
      <c r="A879" s="1013" t="s">
        <v>1</v>
      </c>
      <c r="B879" s="1014"/>
      <c r="C879" s="1014"/>
      <c r="D879" s="1014"/>
      <c r="E879" s="1014"/>
      <c r="F879" s="1014"/>
      <c r="G879" s="1014"/>
      <c r="H879" s="1014"/>
      <c r="I879" s="1014"/>
      <c r="J879" s="409"/>
      <c r="K879" s="467"/>
    </row>
    <row r="880" spans="1:11">
      <c r="A880" s="468" t="s">
        <v>2</v>
      </c>
      <c r="B880" s="469"/>
      <c r="C880" s="490"/>
      <c r="D880" s="490"/>
      <c r="E880" s="469"/>
      <c r="F880" s="469"/>
      <c r="G880" s="469"/>
      <c r="H880" s="469"/>
      <c r="I880" s="469"/>
      <c r="J880" s="469"/>
      <c r="K880" s="470"/>
    </row>
    <row r="881" spans="1:11">
      <c r="A881" s="468" t="s">
        <v>3</v>
      </c>
      <c r="B881" s="469"/>
      <c r="C881" s="490"/>
      <c r="D881" s="490"/>
      <c r="E881" s="469"/>
      <c r="F881" s="469" t="s">
        <v>470</v>
      </c>
      <c r="G881" s="469"/>
      <c r="H881" s="469"/>
      <c r="I881" s="469"/>
      <c r="J881" s="469"/>
      <c r="K881" s="470"/>
    </row>
    <row r="882" spans="1:11" ht="15.75" thickBot="1">
      <c r="A882" s="999" t="s">
        <v>755</v>
      </c>
      <c r="B882" s="1000"/>
      <c r="C882" s="1000"/>
      <c r="D882" s="1000"/>
      <c r="E882" s="1000"/>
      <c r="F882" s="1000"/>
      <c r="G882" s="1000"/>
      <c r="H882" s="1000"/>
      <c r="I882" s="1000"/>
      <c r="J882" s="1000"/>
      <c r="K882" s="1001"/>
    </row>
    <row r="883" spans="1:11">
      <c r="A883" s="1002" t="s">
        <v>4</v>
      </c>
      <c r="B883" s="1004" t="s">
        <v>5</v>
      </c>
      <c r="C883" s="1006" t="s">
        <v>5</v>
      </c>
      <c r="D883" s="1007"/>
      <c r="E883" s="1007"/>
      <c r="F883" s="1007"/>
      <c r="G883" s="1008"/>
      <c r="H883" s="1004" t="s">
        <v>24</v>
      </c>
      <c r="I883" s="1009"/>
      <c r="J883" s="1"/>
      <c r="K883" s="1"/>
    </row>
    <row r="884" spans="1:11" ht="15.75" thickBot="1">
      <c r="A884" s="1003"/>
      <c r="B884" s="1005"/>
      <c r="C884" s="391" t="s">
        <v>7</v>
      </c>
      <c r="D884" s="391"/>
      <c r="E884" s="493" t="s">
        <v>8</v>
      </c>
      <c r="F884" s="473" t="s">
        <v>28</v>
      </c>
      <c r="G884" s="473" t="s">
        <v>27</v>
      </c>
      <c r="H884" s="1005"/>
      <c r="I884" s="1010"/>
      <c r="J884" s="1"/>
      <c r="K884" s="1"/>
    </row>
    <row r="885" spans="1:11" ht="32.25" customHeight="1">
      <c r="A885" s="400">
        <v>8</v>
      </c>
      <c r="B885" s="990" t="s">
        <v>83</v>
      </c>
      <c r="C885" s="991"/>
      <c r="D885" s="991"/>
      <c r="E885" s="991"/>
      <c r="F885" s="991"/>
      <c r="G885" s="991"/>
      <c r="H885" s="992"/>
      <c r="I885" s="472"/>
      <c r="J885" s="1"/>
      <c r="K885" s="1"/>
    </row>
    <row r="886" spans="1:11">
      <c r="A886" s="400">
        <v>8.1999999999999993</v>
      </c>
      <c r="B886" s="1021" t="s">
        <v>757</v>
      </c>
      <c r="C886" s="1022"/>
      <c r="D886" s="1022"/>
      <c r="E886" s="1022"/>
      <c r="F886" s="1022"/>
      <c r="G886" s="1022"/>
      <c r="H886" s="1023"/>
      <c r="I886" s="16"/>
      <c r="J886" s="12"/>
      <c r="K886" s="12"/>
    </row>
    <row r="887" spans="1:11">
      <c r="A887" s="400"/>
      <c r="B887" s="536"/>
      <c r="C887" s="537"/>
      <c r="D887" s="537"/>
      <c r="E887" s="537"/>
      <c r="F887" s="537"/>
      <c r="G887" s="537"/>
      <c r="H887" s="538"/>
      <c r="I887" s="16"/>
      <c r="J887" s="12"/>
      <c r="K887" s="12"/>
    </row>
    <row r="888" spans="1:11">
      <c r="A888" s="400"/>
      <c r="B888" s="395"/>
      <c r="C888" s="389">
        <v>1</v>
      </c>
      <c r="D888" s="389">
        <v>1</v>
      </c>
      <c r="E888" s="361">
        <v>15.05</v>
      </c>
      <c r="F888" s="361">
        <v>3.36</v>
      </c>
      <c r="G888" s="361">
        <v>0.1</v>
      </c>
      <c r="H888" s="361">
        <f t="shared" ref="H888" si="24">ROUND(PRODUCT(C888,D888,E888,F888,G888),2)</f>
        <v>5.0599999999999996</v>
      </c>
      <c r="I888" s="16" t="s">
        <v>64</v>
      </c>
      <c r="J888" s="12"/>
      <c r="K888" s="12"/>
    </row>
    <row r="889" spans="1:11">
      <c r="A889" s="400"/>
      <c r="B889" s="395"/>
      <c r="C889" s="389"/>
      <c r="D889" s="389"/>
      <c r="E889" s="361"/>
      <c r="F889" s="361"/>
      <c r="G889" s="361"/>
      <c r="H889" s="361"/>
      <c r="I889" s="16"/>
      <c r="J889" s="12"/>
      <c r="K889" s="12"/>
    </row>
    <row r="890" spans="1:11">
      <c r="A890" s="400"/>
      <c r="B890" s="534" t="s">
        <v>21</v>
      </c>
      <c r="C890" s="533"/>
      <c r="D890" s="533"/>
      <c r="E890" s="397"/>
      <c r="F890" s="397"/>
      <c r="G890" s="361"/>
      <c r="H890" s="397">
        <f>SUM(H888:H889)</f>
        <v>5.0599999999999996</v>
      </c>
      <c r="I890" s="16"/>
      <c r="J890" s="12"/>
      <c r="K890" s="12"/>
    </row>
    <row r="891" spans="1:11">
      <c r="A891" s="400"/>
      <c r="B891" s="395"/>
      <c r="C891" s="389"/>
      <c r="D891" s="389"/>
      <c r="E891" s="361"/>
      <c r="F891" s="361"/>
      <c r="G891" s="495"/>
      <c r="H891" s="361"/>
      <c r="I891" s="16"/>
      <c r="J891" s="12"/>
      <c r="K891" s="12"/>
    </row>
    <row r="892" spans="1:11">
      <c r="A892" s="424"/>
      <c r="B892" s="499"/>
      <c r="C892" s="412"/>
      <c r="D892" s="412"/>
      <c r="E892" s="500"/>
      <c r="F892" s="500"/>
      <c r="G892" s="420"/>
      <c r="H892" s="419"/>
      <c r="I892" s="417"/>
      <c r="J892" s="423"/>
    </row>
    <row r="893" spans="1:11" ht="15.75" thickBot="1">
      <c r="A893" s="424"/>
      <c r="B893" s="417" t="s">
        <v>471</v>
      </c>
      <c r="C893" s="412"/>
      <c r="D893" s="412"/>
      <c r="E893" s="500"/>
      <c r="F893" s="500"/>
      <c r="G893" s="420"/>
      <c r="H893" s="505">
        <f>H890</f>
        <v>5.0599999999999996</v>
      </c>
      <c r="I893" s="422" t="str">
        <f>I888</f>
        <v>cum</v>
      </c>
      <c r="J893" s="423"/>
    </row>
    <row r="894" spans="1:11" ht="15.75" thickTop="1">
      <c r="A894" s="424"/>
      <c r="B894" s="499"/>
      <c r="C894" s="412"/>
      <c r="D894" s="412"/>
      <c r="E894" s="500"/>
      <c r="F894" s="500"/>
      <c r="G894" s="420"/>
      <c r="H894" s="419"/>
      <c r="I894" s="417"/>
      <c r="J894" s="423"/>
    </row>
    <row r="895" spans="1:11">
      <c r="A895" s="425"/>
      <c r="B895" s="426"/>
      <c r="C895" s="993" t="s">
        <v>765</v>
      </c>
      <c r="D895" s="994"/>
      <c r="E895" s="994"/>
      <c r="F895" s="994"/>
      <c r="G895" s="994"/>
      <c r="H895" s="995"/>
      <c r="I895" s="423"/>
      <c r="J895" s="423"/>
    </row>
    <row r="896" spans="1:11">
      <c r="A896" s="425"/>
      <c r="B896" s="426"/>
      <c r="C896" s="996"/>
      <c r="D896" s="997"/>
      <c r="E896" s="997"/>
      <c r="F896" s="997"/>
      <c r="G896" s="997"/>
      <c r="H896" s="998"/>
      <c r="I896" s="423"/>
      <c r="J896" s="427"/>
    </row>
    <row r="898" spans="1:11" ht="15.75" thickBot="1">
      <c r="H898" s="989" t="s">
        <v>706</v>
      </c>
      <c r="I898" s="989"/>
    </row>
    <row r="899" spans="1:11" ht="15.75">
      <c r="A899" s="1011" t="s">
        <v>0</v>
      </c>
      <c r="B899" s="1012"/>
      <c r="C899" s="1012"/>
      <c r="D899" s="1012"/>
      <c r="E899" s="1012"/>
      <c r="F899" s="1012"/>
      <c r="G899" s="1012"/>
      <c r="H899" s="1012"/>
      <c r="I899" s="1012"/>
      <c r="J899" s="465"/>
      <c r="K899" s="466"/>
    </row>
    <row r="900" spans="1:11">
      <c r="A900" s="1013" t="s">
        <v>1</v>
      </c>
      <c r="B900" s="1014"/>
      <c r="C900" s="1014"/>
      <c r="D900" s="1014"/>
      <c r="E900" s="1014"/>
      <c r="F900" s="1014"/>
      <c r="G900" s="1014"/>
      <c r="H900" s="1014"/>
      <c r="I900" s="1014"/>
      <c r="J900" s="409"/>
      <c r="K900" s="467"/>
    </row>
    <row r="901" spans="1:11">
      <c r="A901" s="468" t="s">
        <v>2</v>
      </c>
      <c r="B901" s="469"/>
      <c r="C901" s="490"/>
      <c r="D901" s="490"/>
      <c r="E901" s="469"/>
      <c r="F901" s="469"/>
      <c r="G901" s="469"/>
      <c r="H901" s="469"/>
      <c r="I901" s="469"/>
      <c r="J901" s="469"/>
      <c r="K901" s="470"/>
    </row>
    <row r="902" spans="1:11">
      <c r="A902" s="468" t="s">
        <v>3</v>
      </c>
      <c r="B902" s="469"/>
      <c r="C902" s="490"/>
      <c r="D902" s="490"/>
      <c r="E902" s="469"/>
      <c r="F902" s="469" t="s">
        <v>470</v>
      </c>
      <c r="G902" s="469"/>
      <c r="H902" s="469"/>
      <c r="I902" s="469"/>
      <c r="J902" s="469"/>
      <c r="K902" s="470"/>
    </row>
    <row r="903" spans="1:11" ht="15.75" thickBot="1">
      <c r="A903" s="999" t="s">
        <v>755</v>
      </c>
      <c r="B903" s="1000"/>
      <c r="C903" s="1000"/>
      <c r="D903" s="1000"/>
      <c r="E903" s="1000"/>
      <c r="F903" s="1000"/>
      <c r="G903" s="1000"/>
      <c r="H903" s="1000"/>
      <c r="I903" s="1000"/>
      <c r="J903" s="1000"/>
      <c r="K903" s="1001"/>
    </row>
    <row r="904" spans="1:11">
      <c r="A904" s="1002" t="s">
        <v>4</v>
      </c>
      <c r="B904" s="1004" t="s">
        <v>5</v>
      </c>
      <c r="C904" s="1006" t="s">
        <v>5</v>
      </c>
      <c r="D904" s="1007"/>
      <c r="E904" s="1007"/>
      <c r="F904" s="1007"/>
      <c r="G904" s="1008"/>
      <c r="H904" s="1004" t="s">
        <v>24</v>
      </c>
      <c r="I904" s="1009"/>
      <c r="J904" s="1"/>
      <c r="K904" s="1"/>
    </row>
    <row r="905" spans="1:11" ht="15.75" thickBot="1">
      <c r="A905" s="1003"/>
      <c r="B905" s="1005"/>
      <c r="C905" s="391" t="s">
        <v>7</v>
      </c>
      <c r="D905" s="391"/>
      <c r="E905" s="493" t="s">
        <v>8</v>
      </c>
      <c r="F905" s="473" t="s">
        <v>28</v>
      </c>
      <c r="G905" s="473" t="s">
        <v>27</v>
      </c>
      <c r="H905" s="1005"/>
      <c r="I905" s="1010"/>
      <c r="J905" s="1"/>
      <c r="K905" s="1"/>
    </row>
    <row r="906" spans="1:11" ht="135" customHeight="1">
      <c r="A906" s="400">
        <v>35</v>
      </c>
      <c r="B906" s="990" t="s">
        <v>616</v>
      </c>
      <c r="C906" s="991"/>
      <c r="D906" s="991"/>
      <c r="E906" s="991"/>
      <c r="F906" s="991"/>
      <c r="G906" s="991"/>
      <c r="H906" s="992"/>
      <c r="I906" s="472"/>
      <c r="J906" s="1"/>
      <c r="K906" s="1"/>
    </row>
    <row r="907" spans="1:11">
      <c r="A907" s="400"/>
      <c r="B907" s="395"/>
      <c r="C907" s="389"/>
      <c r="D907" s="389"/>
      <c r="E907" s="361"/>
      <c r="F907" s="361"/>
      <c r="G907" s="334"/>
      <c r="H907" s="397"/>
      <c r="I907" s="16"/>
      <c r="J907" s="12"/>
      <c r="K907" s="12"/>
    </row>
    <row r="908" spans="1:11">
      <c r="A908" s="400"/>
      <c r="B908" s="395"/>
      <c r="C908" s="389">
        <v>1</v>
      </c>
      <c r="D908" s="389">
        <v>2</v>
      </c>
      <c r="E908" s="361">
        <v>17.05</v>
      </c>
      <c r="F908" s="361">
        <v>8.65</v>
      </c>
      <c r="G908" s="495"/>
      <c r="H908" s="361">
        <f t="shared" ref="H908:H911" si="25">ROUND(PRODUCT(C908,D908,E908,F908,G908),2)</f>
        <v>294.97000000000003</v>
      </c>
      <c r="I908" s="16" t="s">
        <v>85</v>
      </c>
      <c r="J908" s="12"/>
      <c r="K908" s="12"/>
    </row>
    <row r="909" spans="1:11">
      <c r="A909" s="400"/>
      <c r="B909" s="395"/>
      <c r="C909" s="389">
        <v>1</v>
      </c>
      <c r="D909" s="389">
        <v>4</v>
      </c>
      <c r="E909" s="361">
        <v>4.4000000000000004</v>
      </c>
      <c r="F909" s="361">
        <v>1.05</v>
      </c>
      <c r="G909" s="495"/>
      <c r="H909" s="361">
        <f t="shared" si="25"/>
        <v>18.48</v>
      </c>
      <c r="I909" s="16"/>
      <c r="J909" s="12"/>
      <c r="K909" s="12"/>
    </row>
    <row r="910" spans="1:11">
      <c r="A910" s="400"/>
      <c r="B910" s="395"/>
      <c r="C910" s="389">
        <v>0.5</v>
      </c>
      <c r="D910" s="389">
        <v>4</v>
      </c>
      <c r="E910" s="361">
        <v>5.8</v>
      </c>
      <c r="F910" s="361">
        <v>4.4000000000000004</v>
      </c>
      <c r="G910" s="495"/>
      <c r="H910" s="361">
        <f t="shared" si="25"/>
        <v>51.04</v>
      </c>
      <c r="I910" s="16"/>
      <c r="J910" s="12"/>
      <c r="K910" s="12"/>
    </row>
    <row r="911" spans="1:11">
      <c r="A911" s="400"/>
      <c r="B911" s="395" t="s">
        <v>617</v>
      </c>
      <c r="C911" s="389">
        <v>1</v>
      </c>
      <c r="D911" s="389">
        <v>2</v>
      </c>
      <c r="E911" s="361">
        <v>8.4</v>
      </c>
      <c r="F911" s="361">
        <v>3.1</v>
      </c>
      <c r="G911" s="495"/>
      <c r="H911" s="361">
        <f t="shared" si="25"/>
        <v>52.08</v>
      </c>
      <c r="I911" s="16"/>
      <c r="J911" s="12"/>
      <c r="K911" s="12"/>
    </row>
    <row r="912" spans="1:11">
      <c r="A912" s="400"/>
      <c r="B912" s="395"/>
      <c r="C912" s="389"/>
      <c r="D912" s="389"/>
      <c r="E912" s="361"/>
      <c r="F912" s="361"/>
      <c r="G912" s="495"/>
      <c r="H912" s="361"/>
      <c r="I912" s="16"/>
      <c r="J912" s="12"/>
      <c r="K912" s="12"/>
    </row>
    <row r="913" spans="1:11">
      <c r="A913" s="400"/>
      <c r="B913" s="534" t="s">
        <v>21</v>
      </c>
      <c r="C913" s="533"/>
      <c r="D913" s="533"/>
      <c r="E913" s="397"/>
      <c r="F913" s="397"/>
      <c r="G913" s="495"/>
      <c r="H913" s="397">
        <f>SUM(H908:H912)</f>
        <v>416.57000000000005</v>
      </c>
      <c r="I913" s="16"/>
      <c r="J913" s="12"/>
      <c r="K913" s="12"/>
    </row>
    <row r="914" spans="1:11">
      <c r="A914" s="400"/>
      <c r="B914" s="395"/>
      <c r="C914" s="389"/>
      <c r="D914" s="389"/>
      <c r="E914" s="361"/>
      <c r="F914" s="361"/>
      <c r="G914" s="495"/>
      <c r="H914" s="361"/>
      <c r="I914" s="16"/>
      <c r="J914" s="12"/>
      <c r="K914" s="12"/>
    </row>
    <row r="915" spans="1:11">
      <c r="A915" s="424"/>
      <c r="B915" s="499"/>
      <c r="C915" s="412"/>
      <c r="D915" s="412"/>
      <c r="E915" s="500"/>
      <c r="F915" s="500"/>
      <c r="G915" s="420"/>
      <c r="H915" s="419"/>
      <c r="I915" s="417"/>
      <c r="J915" s="423"/>
    </row>
    <row r="916" spans="1:11" ht="15.75" thickBot="1">
      <c r="A916" s="424"/>
      <c r="B916" s="417" t="s">
        <v>471</v>
      </c>
      <c r="C916" s="412"/>
      <c r="D916" s="412"/>
      <c r="E916" s="500"/>
      <c r="F916" s="500"/>
      <c r="G916" s="420"/>
      <c r="H916" s="505">
        <f>H913</f>
        <v>416.57000000000005</v>
      </c>
      <c r="I916" s="422" t="str">
        <f>I908</f>
        <v>sqm</v>
      </c>
      <c r="J916" s="423"/>
    </row>
    <row r="917" spans="1:11" ht="15.75" thickTop="1">
      <c r="A917" s="424"/>
      <c r="B917" s="499"/>
      <c r="C917" s="412"/>
      <c r="D917" s="412"/>
      <c r="E917" s="500"/>
      <c r="F917" s="500"/>
      <c r="G917" s="420"/>
      <c r="H917" s="419"/>
      <c r="I917" s="417"/>
      <c r="J917" s="423"/>
    </row>
    <row r="918" spans="1:11">
      <c r="A918" s="425"/>
      <c r="B918" s="426"/>
      <c r="C918" s="993" t="s">
        <v>766</v>
      </c>
      <c r="D918" s="994"/>
      <c r="E918" s="994"/>
      <c r="F918" s="994"/>
      <c r="G918" s="994"/>
      <c r="H918" s="995"/>
      <c r="I918" s="423"/>
      <c r="J918" s="423"/>
    </row>
    <row r="919" spans="1:11">
      <c r="A919" s="425"/>
      <c r="B919" s="426"/>
      <c r="C919" s="996"/>
      <c r="D919" s="997"/>
      <c r="E919" s="997"/>
      <c r="F919" s="997"/>
      <c r="G919" s="997"/>
      <c r="H919" s="998"/>
      <c r="I919" s="423"/>
      <c r="J919" s="427"/>
    </row>
    <row r="922" spans="1:11" ht="15.75" thickBot="1">
      <c r="H922" s="989" t="s">
        <v>707</v>
      </c>
      <c r="I922" s="989"/>
    </row>
    <row r="923" spans="1:11" ht="15.75">
      <c r="A923" s="1011" t="s">
        <v>0</v>
      </c>
      <c r="B923" s="1012"/>
      <c r="C923" s="1012"/>
      <c r="D923" s="1012"/>
      <c r="E923" s="1012"/>
      <c r="F923" s="1012"/>
      <c r="G923" s="1012"/>
      <c r="H923" s="1012"/>
      <c r="I923" s="1012"/>
      <c r="J923" s="465"/>
      <c r="K923" s="466"/>
    </row>
    <row r="924" spans="1:11">
      <c r="A924" s="1013" t="s">
        <v>1</v>
      </c>
      <c r="B924" s="1014"/>
      <c r="C924" s="1014"/>
      <c r="D924" s="1014"/>
      <c r="E924" s="1014"/>
      <c r="F924" s="1014"/>
      <c r="G924" s="1014"/>
      <c r="H924" s="1014"/>
      <c r="I924" s="1014"/>
      <c r="J924" s="409"/>
      <c r="K924" s="467"/>
    </row>
    <row r="925" spans="1:11">
      <c r="A925" s="468" t="s">
        <v>2</v>
      </c>
      <c r="B925" s="469"/>
      <c r="C925" s="490"/>
      <c r="D925" s="490"/>
      <c r="E925" s="469"/>
      <c r="F925" s="469"/>
      <c r="G925" s="469"/>
      <c r="H925" s="469"/>
      <c r="I925" s="469"/>
      <c r="J925" s="469"/>
      <c r="K925" s="470"/>
    </row>
    <row r="926" spans="1:11">
      <c r="A926" s="468" t="s">
        <v>3</v>
      </c>
      <c r="B926" s="469"/>
      <c r="C926" s="490"/>
      <c r="D926" s="490"/>
      <c r="E926" s="469"/>
      <c r="F926" s="469" t="s">
        <v>470</v>
      </c>
      <c r="G926" s="469"/>
      <c r="H926" s="469"/>
      <c r="I926" s="469"/>
      <c r="J926" s="469"/>
      <c r="K926" s="470"/>
    </row>
    <row r="927" spans="1:11" ht="15.75" thickBot="1">
      <c r="A927" s="999" t="s">
        <v>755</v>
      </c>
      <c r="B927" s="1000"/>
      <c r="C927" s="1000"/>
      <c r="D927" s="1000"/>
      <c r="E927" s="1000"/>
      <c r="F927" s="1000"/>
      <c r="G927" s="1000"/>
      <c r="H927" s="1000"/>
      <c r="I927" s="1000"/>
      <c r="J927" s="1000"/>
      <c r="K927" s="1001"/>
    </row>
    <row r="928" spans="1:11">
      <c r="A928" s="1002" t="s">
        <v>4</v>
      </c>
      <c r="B928" s="1004" t="s">
        <v>5</v>
      </c>
      <c r="C928" s="1006" t="s">
        <v>5</v>
      </c>
      <c r="D928" s="1007"/>
      <c r="E928" s="1007"/>
      <c r="F928" s="1007"/>
      <c r="G928" s="1008"/>
      <c r="H928" s="1004" t="s">
        <v>24</v>
      </c>
      <c r="I928" s="1009"/>
      <c r="J928" s="1"/>
      <c r="K928" s="1"/>
    </row>
    <row r="929" spans="1:11" ht="15.75" thickBot="1">
      <c r="A929" s="1003"/>
      <c r="B929" s="1005"/>
      <c r="C929" s="391" t="s">
        <v>7</v>
      </c>
      <c r="D929" s="391"/>
      <c r="E929" s="493" t="s">
        <v>8</v>
      </c>
      <c r="F929" s="473" t="s">
        <v>28</v>
      </c>
      <c r="G929" s="473" t="s">
        <v>27</v>
      </c>
      <c r="H929" s="1005"/>
      <c r="I929" s="1010"/>
      <c r="J929" s="1"/>
      <c r="K929" s="1"/>
    </row>
    <row r="930" spans="1:11" ht="56.25" customHeight="1">
      <c r="A930" s="400">
        <v>36</v>
      </c>
      <c r="B930" s="990" t="s">
        <v>618</v>
      </c>
      <c r="C930" s="991"/>
      <c r="D930" s="991"/>
      <c r="E930" s="991"/>
      <c r="F930" s="991"/>
      <c r="G930" s="991"/>
      <c r="H930" s="992"/>
      <c r="I930" s="472"/>
      <c r="J930" s="1"/>
      <c r="K930" s="1"/>
    </row>
    <row r="931" spans="1:11" ht="19.5">
      <c r="A931" s="400">
        <v>36.1</v>
      </c>
      <c r="B931" s="1018" t="s">
        <v>619</v>
      </c>
      <c r="C931" s="1019"/>
      <c r="D931" s="1019"/>
      <c r="E931" s="1019"/>
      <c r="F931" s="1019"/>
      <c r="G931" s="1019"/>
      <c r="H931" s="1020"/>
      <c r="I931" s="472"/>
      <c r="J931" s="1"/>
      <c r="K931" s="1"/>
    </row>
    <row r="932" spans="1:11">
      <c r="A932" s="400"/>
      <c r="B932" s="395"/>
      <c r="C932" s="389"/>
      <c r="D932" s="389"/>
      <c r="E932" s="361"/>
      <c r="F932" s="361"/>
      <c r="G932" s="334"/>
      <c r="H932" s="397"/>
      <c r="I932" s="16"/>
      <c r="J932" s="12"/>
      <c r="K932" s="12"/>
    </row>
    <row r="933" spans="1:11">
      <c r="A933" s="400"/>
      <c r="B933" s="395"/>
      <c r="C933" s="389">
        <v>1</v>
      </c>
      <c r="D933" s="389">
        <v>1</v>
      </c>
      <c r="E933" s="361">
        <v>17.899999999999999</v>
      </c>
      <c r="F933" s="361"/>
      <c r="G933" s="495"/>
      <c r="H933" s="361">
        <f t="shared" ref="H933:H934" si="26">ROUND(PRODUCT(C933,D933,E933,F933,G933),2)</f>
        <v>17.899999999999999</v>
      </c>
      <c r="I933" s="16" t="s">
        <v>136</v>
      </c>
      <c r="J933" s="12"/>
      <c r="K933" s="12"/>
    </row>
    <row r="934" spans="1:11">
      <c r="A934" s="400"/>
      <c r="B934" s="395"/>
      <c r="C934" s="389">
        <v>1</v>
      </c>
      <c r="D934" s="389">
        <v>4</v>
      </c>
      <c r="E934" s="361">
        <v>7.3</v>
      </c>
      <c r="F934" s="361"/>
      <c r="G934" s="495"/>
      <c r="H934" s="361">
        <f t="shared" si="26"/>
        <v>29.2</v>
      </c>
      <c r="I934" s="16"/>
      <c r="J934" s="12"/>
      <c r="K934" s="12"/>
    </row>
    <row r="935" spans="1:11">
      <c r="A935" s="400"/>
      <c r="B935" s="395"/>
      <c r="C935" s="389"/>
      <c r="D935" s="389"/>
      <c r="E935" s="361"/>
      <c r="F935" s="361"/>
      <c r="G935" s="495"/>
      <c r="H935" s="361"/>
      <c r="I935" s="16"/>
      <c r="J935" s="12"/>
      <c r="K935" s="12"/>
    </row>
    <row r="936" spans="1:11">
      <c r="A936" s="400"/>
      <c r="B936" s="534" t="s">
        <v>21</v>
      </c>
      <c r="C936" s="533"/>
      <c r="D936" s="533"/>
      <c r="E936" s="397"/>
      <c r="F936" s="397"/>
      <c r="G936" s="495"/>
      <c r="H936" s="397">
        <f>SUM(H933:H935)</f>
        <v>47.099999999999994</v>
      </c>
      <c r="I936" s="16"/>
      <c r="J936" s="12"/>
      <c r="K936" s="12"/>
    </row>
    <row r="937" spans="1:11">
      <c r="A937" s="400"/>
      <c r="B937" s="395"/>
      <c r="C937" s="389"/>
      <c r="D937" s="389"/>
      <c r="E937" s="361"/>
      <c r="F937" s="361"/>
      <c r="G937" s="495"/>
      <c r="H937" s="361"/>
      <c r="I937" s="16"/>
      <c r="J937" s="12"/>
      <c r="K937" s="12"/>
    </row>
    <row r="938" spans="1:11">
      <c r="A938" s="424"/>
      <c r="B938" s="499"/>
      <c r="C938" s="412"/>
      <c r="D938" s="412"/>
      <c r="E938" s="500"/>
      <c r="F938" s="500"/>
      <c r="G938" s="420"/>
      <c r="H938" s="419"/>
      <c r="I938" s="417"/>
      <c r="J938" s="423"/>
    </row>
    <row r="939" spans="1:11" ht="15.75" thickBot="1">
      <c r="A939" s="424"/>
      <c r="B939" s="417" t="s">
        <v>471</v>
      </c>
      <c r="C939" s="412"/>
      <c r="D939" s="412"/>
      <c r="E939" s="500"/>
      <c r="F939" s="500"/>
      <c r="G939" s="420"/>
      <c r="H939" s="505">
        <f>H936</f>
        <v>47.099999999999994</v>
      </c>
      <c r="I939" s="422" t="str">
        <f>I933</f>
        <v>mtr</v>
      </c>
      <c r="J939" s="423"/>
    </row>
    <row r="940" spans="1:11" ht="15.75" thickTop="1">
      <c r="A940" s="424"/>
      <c r="B940" s="499"/>
      <c r="C940" s="412"/>
      <c r="D940" s="412"/>
      <c r="E940" s="500"/>
      <c r="F940" s="500"/>
      <c r="G940" s="420"/>
      <c r="H940" s="419"/>
      <c r="I940" s="417"/>
      <c r="J940" s="423"/>
    </row>
    <row r="941" spans="1:11">
      <c r="A941" s="425"/>
      <c r="B941" s="426"/>
      <c r="C941" s="993" t="s">
        <v>766</v>
      </c>
      <c r="D941" s="994"/>
      <c r="E941" s="994"/>
      <c r="F941" s="994"/>
      <c r="G941" s="994"/>
      <c r="H941" s="995"/>
      <c r="I941" s="423"/>
      <c r="J941" s="423"/>
    </row>
    <row r="942" spans="1:11">
      <c r="A942" s="425"/>
      <c r="B942" s="426"/>
      <c r="C942" s="996"/>
      <c r="D942" s="997"/>
      <c r="E942" s="997"/>
      <c r="F942" s="997"/>
      <c r="G942" s="997"/>
      <c r="H942" s="998"/>
      <c r="I942" s="423"/>
      <c r="J942" s="427"/>
    </row>
    <row r="945" spans="1:11" ht="15.75" thickBot="1">
      <c r="H945" s="989" t="s">
        <v>708</v>
      </c>
      <c r="I945" s="989"/>
    </row>
    <row r="946" spans="1:11" ht="15.75">
      <c r="A946" s="1011" t="s">
        <v>0</v>
      </c>
      <c r="B946" s="1012"/>
      <c r="C946" s="1012"/>
      <c r="D946" s="1012"/>
      <c r="E946" s="1012"/>
      <c r="F946" s="1012"/>
      <c r="G946" s="1012"/>
      <c r="H946" s="1012"/>
      <c r="I946" s="1012"/>
      <c r="J946" s="465"/>
      <c r="K946" s="466"/>
    </row>
    <row r="947" spans="1:11">
      <c r="A947" s="1013" t="s">
        <v>1</v>
      </c>
      <c r="B947" s="1014"/>
      <c r="C947" s="1014"/>
      <c r="D947" s="1014"/>
      <c r="E947" s="1014"/>
      <c r="F947" s="1014"/>
      <c r="G947" s="1014"/>
      <c r="H947" s="1014"/>
      <c r="I947" s="1014"/>
      <c r="J947" s="409"/>
      <c r="K947" s="467"/>
    </row>
    <row r="948" spans="1:11">
      <c r="A948" s="468" t="s">
        <v>2</v>
      </c>
      <c r="B948" s="469"/>
      <c r="C948" s="490"/>
      <c r="D948" s="490"/>
      <c r="E948" s="469"/>
      <c r="F948" s="469"/>
      <c r="G948" s="469"/>
      <c r="H948" s="469"/>
      <c r="I948" s="469"/>
      <c r="J948" s="469"/>
      <c r="K948" s="470"/>
    </row>
    <row r="949" spans="1:11">
      <c r="A949" s="468" t="s">
        <v>3</v>
      </c>
      <c r="B949" s="469"/>
      <c r="C949" s="490"/>
      <c r="D949" s="490"/>
      <c r="E949" s="469"/>
      <c r="F949" s="469" t="s">
        <v>470</v>
      </c>
      <c r="G949" s="469"/>
      <c r="H949" s="469"/>
      <c r="I949" s="469"/>
      <c r="J949" s="469"/>
      <c r="K949" s="470"/>
    </row>
    <row r="950" spans="1:11" ht="15.75" thickBot="1">
      <c r="A950" s="999" t="s">
        <v>755</v>
      </c>
      <c r="B950" s="1000"/>
      <c r="C950" s="1000"/>
      <c r="D950" s="1000"/>
      <c r="E950" s="1000"/>
      <c r="F950" s="1000"/>
      <c r="G950" s="1000"/>
      <c r="H950" s="1000"/>
      <c r="I950" s="1000"/>
      <c r="J950" s="1000"/>
      <c r="K950" s="1001"/>
    </row>
    <row r="951" spans="1:11">
      <c r="A951" s="1002" t="s">
        <v>4</v>
      </c>
      <c r="B951" s="1004" t="s">
        <v>5</v>
      </c>
      <c r="C951" s="1006" t="s">
        <v>5</v>
      </c>
      <c r="D951" s="1007"/>
      <c r="E951" s="1007"/>
      <c r="F951" s="1007"/>
      <c r="G951" s="1008"/>
      <c r="H951" s="1004" t="s">
        <v>24</v>
      </c>
      <c r="I951" s="1009"/>
      <c r="J951" s="1"/>
      <c r="K951" s="1"/>
    </row>
    <row r="952" spans="1:11" ht="15.75" thickBot="1">
      <c r="A952" s="1003"/>
      <c r="B952" s="1005"/>
      <c r="C952" s="391" t="s">
        <v>7</v>
      </c>
      <c r="D952" s="391"/>
      <c r="E952" s="493" t="s">
        <v>8</v>
      </c>
      <c r="F952" s="473" t="s">
        <v>28</v>
      </c>
      <c r="G952" s="473" t="s">
        <v>27</v>
      </c>
      <c r="H952" s="1005"/>
      <c r="I952" s="1010"/>
      <c r="J952" s="1"/>
      <c r="K952" s="1"/>
    </row>
    <row r="953" spans="1:11" ht="64.5" customHeight="1">
      <c r="A953" s="400">
        <v>36</v>
      </c>
      <c r="B953" s="990" t="s">
        <v>618</v>
      </c>
      <c r="C953" s="991"/>
      <c r="D953" s="991"/>
      <c r="E953" s="991"/>
      <c r="F953" s="991"/>
      <c r="G953" s="991"/>
      <c r="H953" s="992"/>
      <c r="I953" s="472"/>
      <c r="J953" s="1"/>
      <c r="K953" s="1"/>
    </row>
    <row r="954" spans="1:11" ht="19.5">
      <c r="A954" s="400">
        <v>36.299999999999997</v>
      </c>
      <c r="B954" s="1018" t="s">
        <v>620</v>
      </c>
      <c r="C954" s="1019"/>
      <c r="D954" s="1019"/>
      <c r="E954" s="1019"/>
      <c r="F954" s="1019"/>
      <c r="G954" s="1019"/>
      <c r="H954" s="1020"/>
      <c r="I954" s="472"/>
      <c r="J954" s="1"/>
      <c r="K954" s="1"/>
    </row>
    <row r="955" spans="1:11">
      <c r="A955" s="400"/>
      <c r="B955" s="395"/>
      <c r="C955" s="389"/>
      <c r="D955" s="389"/>
      <c r="E955" s="361"/>
      <c r="F955" s="361"/>
      <c r="G955" s="334"/>
      <c r="H955" s="397"/>
      <c r="I955" s="16"/>
      <c r="J955" s="12"/>
      <c r="K955" s="12"/>
    </row>
    <row r="956" spans="1:11">
      <c r="A956" s="400"/>
      <c r="B956" s="395"/>
      <c r="C956" s="389">
        <v>1</v>
      </c>
      <c r="D956" s="389">
        <v>2</v>
      </c>
      <c r="E956" s="361">
        <v>19.600000000000001</v>
      </c>
      <c r="F956" s="361"/>
      <c r="G956" s="495"/>
      <c r="H956" s="361">
        <f t="shared" ref="H956:H958" si="27">ROUND(PRODUCT(C956,D956,E956,F956,G956),2)</f>
        <v>39.200000000000003</v>
      </c>
      <c r="I956" s="16" t="s">
        <v>136</v>
      </c>
      <c r="J956" s="12"/>
      <c r="K956" s="12"/>
    </row>
    <row r="957" spans="1:11">
      <c r="A957" s="400"/>
      <c r="B957" s="395"/>
      <c r="C957" s="389">
        <v>1</v>
      </c>
      <c r="D957" s="389">
        <v>4</v>
      </c>
      <c r="E957" s="361">
        <v>4.8499999999999996</v>
      </c>
      <c r="F957" s="361"/>
      <c r="G957" s="495"/>
      <c r="H957" s="361">
        <f t="shared" si="27"/>
        <v>19.399999999999999</v>
      </c>
      <c r="I957" s="16"/>
      <c r="J957" s="12"/>
      <c r="K957" s="12"/>
    </row>
    <row r="958" spans="1:11">
      <c r="A958" s="400"/>
      <c r="B958" s="395"/>
      <c r="C958" s="389">
        <v>1</v>
      </c>
      <c r="D958" s="389">
        <v>2</v>
      </c>
      <c r="E958" s="361">
        <v>8.9</v>
      </c>
      <c r="F958" s="361"/>
      <c r="G958" s="495"/>
      <c r="H958" s="361">
        <f t="shared" si="27"/>
        <v>17.8</v>
      </c>
      <c r="I958" s="16"/>
      <c r="J958" s="12"/>
      <c r="K958" s="12"/>
    </row>
    <row r="959" spans="1:11">
      <c r="A959" s="400"/>
      <c r="B959" s="534" t="s">
        <v>21</v>
      </c>
      <c r="C959" s="533"/>
      <c r="D959" s="533"/>
      <c r="E959" s="397"/>
      <c r="F959" s="397"/>
      <c r="G959" s="495"/>
      <c r="H959" s="397">
        <f>SUM(H956:H958)</f>
        <v>76.400000000000006</v>
      </c>
      <c r="I959" s="16"/>
      <c r="J959" s="12"/>
      <c r="K959" s="12"/>
    </row>
    <row r="960" spans="1:11">
      <c r="A960" s="400"/>
      <c r="B960" s="395"/>
      <c r="C960" s="389"/>
      <c r="D960" s="389"/>
      <c r="E960" s="361"/>
      <c r="F960" s="361"/>
      <c r="G960" s="495"/>
      <c r="H960" s="361"/>
      <c r="I960" s="16"/>
      <c r="J960" s="12"/>
      <c r="K960" s="12"/>
    </row>
    <row r="961" spans="1:11">
      <c r="A961" s="424"/>
      <c r="B961" s="499"/>
      <c r="C961" s="412"/>
      <c r="D961" s="412"/>
      <c r="E961" s="500"/>
      <c r="F961" s="500"/>
      <c r="G961" s="420"/>
      <c r="H961" s="419"/>
      <c r="I961" s="417"/>
      <c r="J961" s="423"/>
    </row>
    <row r="962" spans="1:11" ht="15.75" thickBot="1">
      <c r="A962" s="424"/>
      <c r="B962" s="417" t="s">
        <v>471</v>
      </c>
      <c r="C962" s="412"/>
      <c r="D962" s="412"/>
      <c r="E962" s="500"/>
      <c r="F962" s="500"/>
      <c r="G962" s="420"/>
      <c r="H962" s="505">
        <f>H959</f>
        <v>76.400000000000006</v>
      </c>
      <c r="I962" s="422" t="str">
        <f>I956</f>
        <v>mtr</v>
      </c>
      <c r="J962" s="423"/>
    </row>
    <row r="963" spans="1:11" ht="15.75" thickTop="1">
      <c r="A963" s="424"/>
      <c r="B963" s="499"/>
      <c r="C963" s="412"/>
      <c r="D963" s="412"/>
      <c r="E963" s="500"/>
      <c r="F963" s="500"/>
      <c r="G963" s="420"/>
      <c r="H963" s="419"/>
      <c r="I963" s="417"/>
      <c r="J963" s="423"/>
    </row>
    <row r="964" spans="1:11">
      <c r="A964" s="425"/>
      <c r="B964" s="426"/>
      <c r="C964" s="993" t="s">
        <v>766</v>
      </c>
      <c r="D964" s="994"/>
      <c r="E964" s="994"/>
      <c r="F964" s="994"/>
      <c r="G964" s="994"/>
      <c r="H964" s="995"/>
      <c r="I964" s="423"/>
      <c r="J964" s="423"/>
    </row>
    <row r="965" spans="1:11">
      <c r="A965" s="425"/>
      <c r="B965" s="426"/>
      <c r="C965" s="996"/>
      <c r="D965" s="997"/>
      <c r="E965" s="997"/>
      <c r="F965" s="997"/>
      <c r="G965" s="997"/>
      <c r="H965" s="998"/>
      <c r="I965" s="423"/>
      <c r="J965" s="427"/>
    </row>
    <row r="967" spans="1:11" ht="15.75" thickBot="1">
      <c r="H967" s="989" t="s">
        <v>709</v>
      </c>
      <c r="I967" s="989"/>
    </row>
    <row r="968" spans="1:11" ht="15.75">
      <c r="A968" s="1011" t="s">
        <v>0</v>
      </c>
      <c r="B968" s="1012"/>
      <c r="C968" s="1012"/>
      <c r="D968" s="1012"/>
      <c r="E968" s="1012"/>
      <c r="F968" s="1012"/>
      <c r="G968" s="1012"/>
      <c r="H968" s="1012"/>
      <c r="I968" s="1012"/>
      <c r="J968" s="465"/>
      <c r="K968" s="466"/>
    </row>
    <row r="969" spans="1:11">
      <c r="A969" s="1013" t="s">
        <v>1</v>
      </c>
      <c r="B969" s="1014"/>
      <c r="C969" s="1014"/>
      <c r="D969" s="1014"/>
      <c r="E969" s="1014"/>
      <c r="F969" s="1014"/>
      <c r="G969" s="1014"/>
      <c r="H969" s="1014"/>
      <c r="I969" s="1014"/>
      <c r="J969" s="409"/>
      <c r="K969" s="467"/>
    </row>
    <row r="970" spans="1:11">
      <c r="A970" s="468" t="s">
        <v>2</v>
      </c>
      <c r="B970" s="469"/>
      <c r="C970" s="490"/>
      <c r="D970" s="490"/>
      <c r="E970" s="469"/>
      <c r="F970" s="469"/>
      <c r="G970" s="469"/>
      <c r="H970" s="469"/>
      <c r="I970" s="469"/>
      <c r="J970" s="469"/>
      <c r="K970" s="470"/>
    </row>
    <row r="971" spans="1:11">
      <c r="A971" s="468" t="s">
        <v>3</v>
      </c>
      <c r="B971" s="469"/>
      <c r="C971" s="490"/>
      <c r="D971" s="490"/>
      <c r="E971" s="469"/>
      <c r="F971" s="469" t="s">
        <v>470</v>
      </c>
      <c r="G971" s="469"/>
      <c r="H971" s="469"/>
      <c r="I971" s="469"/>
      <c r="J971" s="469"/>
      <c r="K971" s="470"/>
    </row>
    <row r="972" spans="1:11" ht="15.75" thickBot="1">
      <c r="A972" s="999" t="s">
        <v>755</v>
      </c>
      <c r="B972" s="1000"/>
      <c r="C972" s="1000"/>
      <c r="D972" s="1000"/>
      <c r="E972" s="1000"/>
      <c r="F972" s="1000"/>
      <c r="G972" s="1000"/>
      <c r="H972" s="1000"/>
      <c r="I972" s="1000"/>
      <c r="J972" s="1000"/>
      <c r="K972" s="1001"/>
    </row>
    <row r="973" spans="1:11">
      <c r="A973" s="1002" t="s">
        <v>4</v>
      </c>
      <c r="B973" s="1004" t="s">
        <v>5</v>
      </c>
      <c r="C973" s="1006" t="s">
        <v>5</v>
      </c>
      <c r="D973" s="1007"/>
      <c r="E973" s="1007"/>
      <c r="F973" s="1007"/>
      <c r="G973" s="1008"/>
      <c r="H973" s="1004" t="s">
        <v>24</v>
      </c>
      <c r="I973" s="1009"/>
      <c r="J973" s="1"/>
      <c r="K973" s="1"/>
    </row>
    <row r="974" spans="1:11" ht="15.75" thickBot="1">
      <c r="A974" s="1003"/>
      <c r="B974" s="1005"/>
      <c r="C974" s="391" t="s">
        <v>7</v>
      </c>
      <c r="D974" s="391"/>
      <c r="E974" s="493" t="s">
        <v>8</v>
      </c>
      <c r="F974" s="473" t="s">
        <v>28</v>
      </c>
      <c r="G974" s="473" t="s">
        <v>27</v>
      </c>
      <c r="H974" s="1005"/>
      <c r="I974" s="1010"/>
      <c r="J974" s="1"/>
      <c r="K974" s="1"/>
    </row>
    <row r="975" spans="1:11" ht="46.5" customHeight="1">
      <c r="A975" s="400">
        <v>19</v>
      </c>
      <c r="B975" s="990" t="s">
        <v>632</v>
      </c>
      <c r="C975" s="991"/>
      <c r="D975" s="991"/>
      <c r="E975" s="991"/>
      <c r="F975" s="991"/>
      <c r="G975" s="991"/>
      <c r="H975" s="992"/>
      <c r="I975" s="472"/>
      <c r="J975" s="1"/>
      <c r="K975" s="1"/>
    </row>
    <row r="976" spans="1:11" ht="19.5">
      <c r="A976" s="400">
        <v>19.100000000000001</v>
      </c>
      <c r="B976" s="1018" t="s">
        <v>633</v>
      </c>
      <c r="C976" s="1019"/>
      <c r="D976" s="1019"/>
      <c r="E976" s="1019"/>
      <c r="F976" s="1019"/>
      <c r="G976" s="1019"/>
      <c r="H976" s="1020"/>
      <c r="I976" s="472"/>
      <c r="J976" s="1"/>
      <c r="K976" s="1"/>
    </row>
    <row r="977" spans="1:11">
      <c r="A977" s="400"/>
      <c r="B977" s="395"/>
      <c r="C977" s="389"/>
      <c r="D977" s="389"/>
      <c r="E977" s="361"/>
      <c r="F977" s="361"/>
      <c r="G977" s="334"/>
      <c r="H977" s="397"/>
      <c r="I977" s="16"/>
      <c r="J977" s="12"/>
      <c r="K977" s="12"/>
    </row>
    <row r="978" spans="1:11">
      <c r="A978" s="400"/>
      <c r="B978" s="491" t="s">
        <v>636</v>
      </c>
      <c r="C978" s="565">
        <v>8</v>
      </c>
      <c r="D978" s="6">
        <v>1</v>
      </c>
      <c r="E978" s="566">
        <v>0.91</v>
      </c>
      <c r="F978" s="566">
        <v>0.124</v>
      </c>
      <c r="G978" s="566">
        <v>6.4000000000000001E-2</v>
      </c>
      <c r="H978" s="361">
        <f t="shared" ref="H978:H987" si="28">ROUND(PRODUCT(C978,D978,E978,F978,G978),2)</f>
        <v>0.06</v>
      </c>
      <c r="I978" s="16" t="s">
        <v>64</v>
      </c>
      <c r="J978" s="12"/>
      <c r="K978" s="12"/>
    </row>
    <row r="979" spans="1:11">
      <c r="A979" s="400"/>
      <c r="B979" s="491"/>
      <c r="C979" s="565">
        <v>8</v>
      </c>
      <c r="D979" s="6">
        <v>2</v>
      </c>
      <c r="E979" s="566">
        <v>2.15</v>
      </c>
      <c r="F979" s="566">
        <v>0.124</v>
      </c>
      <c r="G979" s="566">
        <v>6.4000000000000001E-2</v>
      </c>
      <c r="H979" s="361">
        <f t="shared" si="28"/>
        <v>0.27</v>
      </c>
      <c r="I979" s="16"/>
      <c r="J979" s="12"/>
      <c r="K979" s="12"/>
    </row>
    <row r="980" spans="1:11">
      <c r="A980" s="400"/>
      <c r="B980" s="491" t="s">
        <v>62</v>
      </c>
      <c r="C980" s="565">
        <v>4</v>
      </c>
      <c r="D980" s="6">
        <v>1</v>
      </c>
      <c r="E980" s="566">
        <v>1</v>
      </c>
      <c r="F980" s="566">
        <v>9.6000000000000002E-2</v>
      </c>
      <c r="G980" s="566">
        <v>6.4000000000000001E-2</v>
      </c>
      <c r="H980" s="361">
        <f t="shared" si="28"/>
        <v>0.02</v>
      </c>
      <c r="I980" s="16"/>
      <c r="J980" s="12"/>
      <c r="K980" s="12"/>
    </row>
    <row r="981" spans="1:11">
      <c r="A981" s="400"/>
      <c r="B981" s="491"/>
      <c r="C981" s="565">
        <v>4</v>
      </c>
      <c r="D981" s="6">
        <v>2</v>
      </c>
      <c r="E981" s="566">
        <v>2.15</v>
      </c>
      <c r="F981" s="566">
        <v>9.6000000000000002E-2</v>
      </c>
      <c r="G981" s="566">
        <v>6.4000000000000001E-2</v>
      </c>
      <c r="H981" s="361">
        <f t="shared" si="28"/>
        <v>0.11</v>
      </c>
      <c r="I981" s="16"/>
      <c r="J981" s="12"/>
      <c r="K981" s="12"/>
    </row>
    <row r="982" spans="1:11">
      <c r="A982" s="400"/>
      <c r="B982" s="491" t="s">
        <v>59</v>
      </c>
      <c r="C982" s="565">
        <v>4</v>
      </c>
      <c r="D982" s="6">
        <v>1</v>
      </c>
      <c r="E982" s="566">
        <v>1.0660000000000001</v>
      </c>
      <c r="F982" s="566">
        <v>0.123</v>
      </c>
      <c r="G982" s="566">
        <v>6.4000000000000001E-2</v>
      </c>
      <c r="H982" s="361">
        <f t="shared" si="28"/>
        <v>0.03</v>
      </c>
      <c r="I982" s="16"/>
      <c r="J982" s="12"/>
      <c r="K982" s="12"/>
    </row>
    <row r="983" spans="1:11">
      <c r="A983" s="400"/>
      <c r="B983" s="496"/>
      <c r="C983" s="565">
        <v>4</v>
      </c>
      <c r="D983" s="6">
        <v>2</v>
      </c>
      <c r="E983" s="566">
        <v>2.15</v>
      </c>
      <c r="F983" s="566">
        <v>0.123</v>
      </c>
      <c r="G983" s="566">
        <v>6.4000000000000001E-2</v>
      </c>
      <c r="H983" s="361">
        <f t="shared" si="28"/>
        <v>0.14000000000000001</v>
      </c>
      <c r="I983" s="16"/>
      <c r="J983" s="12"/>
      <c r="K983" s="12"/>
    </row>
    <row r="984" spans="1:11">
      <c r="A984" s="400"/>
      <c r="B984" s="491" t="s">
        <v>634</v>
      </c>
      <c r="C984" s="565">
        <v>4</v>
      </c>
      <c r="D984" s="6">
        <v>1</v>
      </c>
      <c r="E984" s="566">
        <v>0.76500000000000001</v>
      </c>
      <c r="F984" s="566">
        <v>9.7000000000000003E-2</v>
      </c>
      <c r="G984" s="566">
        <v>6.4000000000000001E-2</v>
      </c>
      <c r="H984" s="361">
        <f t="shared" si="28"/>
        <v>0.02</v>
      </c>
      <c r="I984" s="16"/>
      <c r="J984" s="12"/>
      <c r="K984" s="12"/>
    </row>
    <row r="985" spans="1:11">
      <c r="A985" s="400"/>
      <c r="B985" s="491"/>
      <c r="C985" s="565">
        <v>4</v>
      </c>
      <c r="D985" s="6">
        <v>2</v>
      </c>
      <c r="E985" s="566">
        <v>2.15</v>
      </c>
      <c r="F985" s="566">
        <v>9.7000000000000003E-2</v>
      </c>
      <c r="G985" s="566">
        <v>6.4000000000000001E-2</v>
      </c>
      <c r="H985" s="361">
        <f t="shared" si="28"/>
        <v>0.11</v>
      </c>
      <c r="I985" s="16"/>
      <c r="J985" s="12"/>
      <c r="K985" s="12"/>
    </row>
    <row r="986" spans="1:11">
      <c r="A986" s="400"/>
      <c r="B986" s="491" t="s">
        <v>61</v>
      </c>
      <c r="C986" s="565">
        <v>4</v>
      </c>
      <c r="D986" s="6">
        <v>1</v>
      </c>
      <c r="E986" s="566">
        <v>0.91</v>
      </c>
      <c r="F986" s="566">
        <v>9.6000000000000002E-2</v>
      </c>
      <c r="G986" s="566">
        <v>6.4000000000000001E-2</v>
      </c>
      <c r="H986" s="361">
        <f t="shared" si="28"/>
        <v>0.02</v>
      </c>
      <c r="I986" s="16"/>
      <c r="J986" s="12"/>
      <c r="K986" s="12"/>
    </row>
    <row r="987" spans="1:11">
      <c r="A987" s="400"/>
      <c r="B987" s="395"/>
      <c r="C987" s="565">
        <v>4</v>
      </c>
      <c r="D987" s="6">
        <v>2</v>
      </c>
      <c r="E987" s="566">
        <v>2.15</v>
      </c>
      <c r="F987" s="566">
        <v>9.6000000000000002E-2</v>
      </c>
      <c r="G987" s="566">
        <v>6.4000000000000001E-2</v>
      </c>
      <c r="H987" s="361">
        <f t="shared" si="28"/>
        <v>0.11</v>
      </c>
      <c r="I987" s="16"/>
      <c r="J987" s="12"/>
      <c r="K987" s="12"/>
    </row>
    <row r="988" spans="1:11">
      <c r="A988" s="400"/>
      <c r="B988" s="491" t="s">
        <v>637</v>
      </c>
      <c r="C988" s="565">
        <v>4</v>
      </c>
      <c r="D988" s="6">
        <v>1</v>
      </c>
      <c r="E988" s="566">
        <v>0.91</v>
      </c>
      <c r="F988" s="566">
        <v>0.124</v>
      </c>
      <c r="G988" s="566">
        <v>6.4000000000000001E-2</v>
      </c>
      <c r="H988" s="361">
        <f t="shared" ref="H988:H997" si="29">ROUND(PRODUCT(C988,D988,E988,F988,G988),2)</f>
        <v>0.03</v>
      </c>
      <c r="I988" s="16"/>
      <c r="J988" s="12"/>
      <c r="K988" s="12"/>
    </row>
    <row r="989" spans="1:11">
      <c r="A989" s="400"/>
      <c r="B989" s="491"/>
      <c r="C989" s="565">
        <v>4</v>
      </c>
      <c r="D989" s="6">
        <v>2</v>
      </c>
      <c r="E989" s="566">
        <v>2.15</v>
      </c>
      <c r="F989" s="566">
        <v>0.124</v>
      </c>
      <c r="G989" s="566">
        <v>6.4000000000000001E-2</v>
      </c>
      <c r="H989" s="361">
        <f t="shared" si="29"/>
        <v>0.14000000000000001</v>
      </c>
      <c r="I989" s="16"/>
      <c r="J989" s="12"/>
      <c r="K989" s="12"/>
    </row>
    <row r="990" spans="1:11">
      <c r="A990" s="400"/>
      <c r="B990" s="491" t="s">
        <v>62</v>
      </c>
      <c r="C990" s="565">
        <v>4</v>
      </c>
      <c r="D990" s="6">
        <v>1</v>
      </c>
      <c r="E990" s="566">
        <v>1</v>
      </c>
      <c r="F990" s="566">
        <v>9.6000000000000002E-2</v>
      </c>
      <c r="G990" s="566">
        <v>6.4000000000000001E-2</v>
      </c>
      <c r="H990" s="361">
        <f t="shared" si="29"/>
        <v>0.02</v>
      </c>
      <c r="I990" s="16"/>
      <c r="J990" s="12"/>
      <c r="K990" s="12"/>
    </row>
    <row r="991" spans="1:11">
      <c r="A991" s="400"/>
      <c r="B991" s="491"/>
      <c r="C991" s="565">
        <v>4</v>
      </c>
      <c r="D991" s="6">
        <v>2</v>
      </c>
      <c r="E991" s="566">
        <v>2.15</v>
      </c>
      <c r="F991" s="566">
        <v>9.6000000000000002E-2</v>
      </c>
      <c r="G991" s="566">
        <v>6.4000000000000001E-2</v>
      </c>
      <c r="H991" s="361">
        <f t="shared" si="29"/>
        <v>0.11</v>
      </c>
      <c r="I991" s="16"/>
      <c r="J991" s="12"/>
      <c r="K991" s="12"/>
    </row>
    <row r="992" spans="1:11">
      <c r="A992" s="400"/>
      <c r="B992" s="491" t="s">
        <v>59</v>
      </c>
      <c r="C992" s="565">
        <v>4</v>
      </c>
      <c r="D992" s="6">
        <v>1</v>
      </c>
      <c r="E992" s="566">
        <v>1.0660000000000001</v>
      </c>
      <c r="F992" s="566">
        <v>0.123</v>
      </c>
      <c r="G992" s="566">
        <v>6.4000000000000001E-2</v>
      </c>
      <c r="H992" s="361">
        <f t="shared" si="29"/>
        <v>0.03</v>
      </c>
      <c r="I992" s="16"/>
      <c r="J992" s="12"/>
      <c r="K992" s="12"/>
    </row>
    <row r="993" spans="1:11">
      <c r="A993" s="400"/>
      <c r="B993" s="496"/>
      <c r="C993" s="565">
        <v>4</v>
      </c>
      <c r="D993" s="6">
        <v>2</v>
      </c>
      <c r="E993" s="566">
        <v>2.15</v>
      </c>
      <c r="F993" s="566">
        <v>0.123</v>
      </c>
      <c r="G993" s="566">
        <v>6.4000000000000001E-2</v>
      </c>
      <c r="H993" s="361">
        <f t="shared" si="29"/>
        <v>0.14000000000000001</v>
      </c>
      <c r="I993" s="16"/>
      <c r="J993" s="12"/>
      <c r="K993" s="12"/>
    </row>
    <row r="994" spans="1:11">
      <c r="A994" s="400"/>
      <c r="B994" s="491" t="s">
        <v>634</v>
      </c>
      <c r="C994" s="565">
        <v>4</v>
      </c>
      <c r="D994" s="6">
        <v>1</v>
      </c>
      <c r="E994" s="566">
        <v>0.76500000000000001</v>
      </c>
      <c r="F994" s="566">
        <v>9.7000000000000003E-2</v>
      </c>
      <c r="G994" s="566">
        <v>6.4000000000000001E-2</v>
      </c>
      <c r="H994" s="361">
        <f t="shared" si="29"/>
        <v>0.02</v>
      </c>
      <c r="I994" s="16"/>
      <c r="J994" s="12"/>
      <c r="K994" s="12"/>
    </row>
    <row r="995" spans="1:11">
      <c r="A995" s="400"/>
      <c r="B995" s="491"/>
      <c r="C995" s="565">
        <v>4</v>
      </c>
      <c r="D995" s="6">
        <v>2</v>
      </c>
      <c r="E995" s="566">
        <v>2.15</v>
      </c>
      <c r="F995" s="566">
        <v>9.7000000000000003E-2</v>
      </c>
      <c r="G995" s="566">
        <v>6.4000000000000001E-2</v>
      </c>
      <c r="H995" s="361">
        <f t="shared" si="29"/>
        <v>0.11</v>
      </c>
      <c r="I995" s="16"/>
      <c r="J995" s="12"/>
      <c r="K995" s="12"/>
    </row>
    <row r="996" spans="1:11">
      <c r="A996" s="400"/>
      <c r="B996" s="491" t="s">
        <v>61</v>
      </c>
      <c r="C996" s="565">
        <v>4</v>
      </c>
      <c r="D996" s="6">
        <v>1</v>
      </c>
      <c r="E996" s="566">
        <v>0.91</v>
      </c>
      <c r="F996" s="566">
        <v>9.6000000000000002E-2</v>
      </c>
      <c r="G996" s="566">
        <v>6.4000000000000001E-2</v>
      </c>
      <c r="H996" s="361">
        <f t="shared" si="29"/>
        <v>0.02</v>
      </c>
      <c r="I996" s="16"/>
      <c r="J996" s="12"/>
      <c r="K996" s="12"/>
    </row>
    <row r="997" spans="1:11">
      <c r="A997" s="400"/>
      <c r="B997" s="395"/>
      <c r="C997" s="565">
        <v>4</v>
      </c>
      <c r="D997" s="6">
        <v>2</v>
      </c>
      <c r="E997" s="566">
        <v>2.15</v>
      </c>
      <c r="F997" s="566">
        <v>9.6000000000000002E-2</v>
      </c>
      <c r="G997" s="566">
        <v>6.4000000000000001E-2</v>
      </c>
      <c r="H997" s="361">
        <f t="shared" si="29"/>
        <v>0.11</v>
      </c>
      <c r="I997" s="16"/>
      <c r="J997" s="12"/>
      <c r="K997" s="12"/>
    </row>
    <row r="998" spans="1:11">
      <c r="A998" s="400"/>
      <c r="B998" s="534" t="s">
        <v>21</v>
      </c>
      <c r="C998" s="533"/>
      <c r="D998" s="533"/>
      <c r="E998" s="397"/>
      <c r="F998" s="397"/>
      <c r="G998" s="495"/>
      <c r="H998" s="397">
        <f>SUM(H978:H997)</f>
        <v>1.6200000000000006</v>
      </c>
      <c r="I998" s="16"/>
      <c r="J998" s="12"/>
      <c r="K998" s="12"/>
    </row>
    <row r="999" spans="1:11">
      <c r="A999" s="567"/>
      <c r="B999" s="568"/>
      <c r="C999" s="569"/>
      <c r="D999" s="569"/>
      <c r="E999" s="570"/>
      <c r="F999" s="570"/>
      <c r="G999" s="571"/>
      <c r="H999" s="570"/>
      <c r="I999" s="535"/>
      <c r="J999" s="12"/>
      <c r="K999" s="12"/>
    </row>
    <row r="1000" spans="1:11">
      <c r="A1000" s="424"/>
      <c r="B1000" s="499"/>
      <c r="C1000" s="412"/>
      <c r="D1000" s="412"/>
      <c r="E1000" s="500"/>
      <c r="F1000" s="500"/>
      <c r="G1000" s="420"/>
      <c r="H1000" s="419"/>
      <c r="I1000" s="417"/>
      <c r="J1000" s="423"/>
    </row>
    <row r="1001" spans="1:11" ht="15.75" thickBot="1">
      <c r="A1001" s="424"/>
      <c r="B1001" s="417" t="s">
        <v>471</v>
      </c>
      <c r="C1001" s="412"/>
      <c r="D1001" s="412"/>
      <c r="E1001" s="500"/>
      <c r="F1001" s="500"/>
      <c r="G1001" s="420"/>
      <c r="H1001" s="505">
        <f>H998</f>
        <v>1.6200000000000006</v>
      </c>
      <c r="I1001" s="422" t="str">
        <f>I978</f>
        <v>cum</v>
      </c>
      <c r="J1001" s="423"/>
    </row>
    <row r="1002" spans="1:11" ht="15.75" thickTop="1">
      <c r="A1002" s="424"/>
      <c r="B1002" s="499"/>
      <c r="C1002" s="412"/>
      <c r="D1002" s="412"/>
      <c r="E1002" s="500"/>
      <c r="F1002" s="500"/>
      <c r="G1002" s="420"/>
      <c r="H1002" s="419"/>
      <c r="I1002" s="417"/>
      <c r="J1002" s="423"/>
    </row>
    <row r="1003" spans="1:11">
      <c r="A1003" s="425"/>
      <c r="B1003" s="426"/>
      <c r="C1003" s="993" t="s">
        <v>764</v>
      </c>
      <c r="D1003" s="994"/>
      <c r="E1003" s="994"/>
      <c r="F1003" s="994"/>
      <c r="G1003" s="994"/>
      <c r="H1003" s="995"/>
      <c r="I1003" s="423"/>
      <c r="J1003" s="423"/>
    </row>
    <row r="1004" spans="1:11">
      <c r="A1004" s="425"/>
      <c r="B1004" s="426"/>
      <c r="C1004" s="996"/>
      <c r="D1004" s="997"/>
      <c r="E1004" s="997"/>
      <c r="F1004" s="997"/>
      <c r="G1004" s="997"/>
      <c r="H1004" s="998"/>
      <c r="I1004" s="423"/>
      <c r="J1004" s="427"/>
    </row>
    <row r="1007" spans="1:11" ht="15.75" thickBot="1">
      <c r="H1007" s="989" t="s">
        <v>710</v>
      </c>
      <c r="I1007" s="989"/>
    </row>
    <row r="1008" spans="1:11" ht="15.75">
      <c r="A1008" s="1011" t="s">
        <v>0</v>
      </c>
      <c r="B1008" s="1012"/>
      <c r="C1008" s="1012"/>
      <c r="D1008" s="1012"/>
      <c r="E1008" s="1012"/>
      <c r="F1008" s="1012"/>
      <c r="G1008" s="1012"/>
      <c r="H1008" s="1012"/>
      <c r="I1008" s="1012"/>
      <c r="J1008" s="465"/>
      <c r="K1008" s="466"/>
    </row>
    <row r="1009" spans="1:11" ht="30.75" customHeight="1">
      <c r="A1009" s="1013" t="s">
        <v>1</v>
      </c>
      <c r="B1009" s="1014"/>
      <c r="C1009" s="1014"/>
      <c r="D1009" s="1014"/>
      <c r="E1009" s="1014"/>
      <c r="F1009" s="1014"/>
      <c r="G1009" s="1014"/>
      <c r="H1009" s="1014"/>
      <c r="I1009" s="1014"/>
      <c r="J1009" s="409"/>
      <c r="K1009" s="467"/>
    </row>
    <row r="1010" spans="1:11">
      <c r="A1010" s="468" t="s">
        <v>2</v>
      </c>
      <c r="B1010" s="469"/>
      <c r="C1010" s="490"/>
      <c r="D1010" s="490"/>
      <c r="E1010" s="469"/>
      <c r="F1010" s="469"/>
      <c r="G1010" s="469"/>
      <c r="H1010" s="469"/>
      <c r="I1010" s="469"/>
      <c r="J1010" s="469"/>
      <c r="K1010" s="470"/>
    </row>
    <row r="1011" spans="1:11">
      <c r="A1011" s="468" t="s">
        <v>3</v>
      </c>
      <c r="B1011" s="469"/>
      <c r="C1011" s="490"/>
      <c r="D1011" s="490"/>
      <c r="E1011" s="469"/>
      <c r="F1011" s="469" t="s">
        <v>470</v>
      </c>
      <c r="G1011" s="469"/>
      <c r="H1011" s="469"/>
      <c r="I1011" s="469"/>
      <c r="J1011" s="469"/>
      <c r="K1011" s="470"/>
    </row>
    <row r="1012" spans="1:11" ht="15.75" thickBot="1">
      <c r="A1012" s="999" t="s">
        <v>755</v>
      </c>
      <c r="B1012" s="1000"/>
      <c r="C1012" s="1000"/>
      <c r="D1012" s="1000"/>
      <c r="E1012" s="1000"/>
      <c r="F1012" s="1000"/>
      <c r="G1012" s="1000"/>
      <c r="H1012" s="1000"/>
      <c r="I1012" s="1000"/>
      <c r="J1012" s="1000"/>
      <c r="K1012" s="1001"/>
    </row>
    <row r="1013" spans="1:11">
      <c r="A1013" s="1002" t="s">
        <v>4</v>
      </c>
      <c r="B1013" s="1004" t="s">
        <v>5</v>
      </c>
      <c r="C1013" s="1006" t="s">
        <v>5</v>
      </c>
      <c r="D1013" s="1007"/>
      <c r="E1013" s="1007"/>
      <c r="F1013" s="1007"/>
      <c r="G1013" s="1008"/>
      <c r="H1013" s="1004" t="s">
        <v>24</v>
      </c>
      <c r="I1013" s="1009"/>
      <c r="J1013" s="1"/>
      <c r="K1013" s="1"/>
    </row>
    <row r="1014" spans="1:11" ht="15.75" thickBot="1">
      <c r="A1014" s="1003"/>
      <c r="B1014" s="1005"/>
      <c r="C1014" s="391" t="s">
        <v>7</v>
      </c>
      <c r="D1014" s="391"/>
      <c r="E1014" s="493" t="s">
        <v>8</v>
      </c>
      <c r="F1014" s="473" t="s">
        <v>28</v>
      </c>
      <c r="G1014" s="473" t="s">
        <v>27</v>
      </c>
      <c r="H1014" s="1005"/>
      <c r="I1014" s="1010"/>
      <c r="J1014" s="1"/>
      <c r="K1014" s="1"/>
    </row>
    <row r="1015" spans="1:11" ht="58.5" customHeight="1">
      <c r="A1015" s="400" t="s">
        <v>635</v>
      </c>
      <c r="B1015" s="990" t="s">
        <v>435</v>
      </c>
      <c r="C1015" s="991"/>
      <c r="D1015" s="991"/>
      <c r="E1015" s="991"/>
      <c r="F1015" s="991"/>
      <c r="G1015" s="991"/>
      <c r="H1015" s="992"/>
      <c r="I1015" s="472"/>
      <c r="J1015" s="1"/>
      <c r="K1015" s="1"/>
    </row>
    <row r="1016" spans="1:11">
      <c r="A1016" s="400"/>
      <c r="B1016" s="395"/>
      <c r="C1016" s="389"/>
      <c r="D1016" s="389"/>
      <c r="E1016" s="361"/>
      <c r="F1016" s="361"/>
      <c r="G1016" s="334"/>
      <c r="H1016" s="397"/>
      <c r="I1016" s="16"/>
      <c r="J1016" s="12"/>
      <c r="K1016" s="12"/>
    </row>
    <row r="1017" spans="1:11">
      <c r="A1017" s="400"/>
      <c r="B1017" s="491" t="s">
        <v>636</v>
      </c>
      <c r="C1017" s="389">
        <v>8</v>
      </c>
      <c r="D1017" s="389">
        <v>6</v>
      </c>
      <c r="E1017" s="566"/>
      <c r="F1017" s="566"/>
      <c r="G1017" s="566"/>
      <c r="H1017" s="361">
        <f t="shared" ref="H1017:H1026" si="30">ROUND(PRODUCT(C1017,D1017,E1017,F1017,G1017),2)</f>
        <v>48</v>
      </c>
      <c r="I1017" s="16" t="s">
        <v>409</v>
      </c>
      <c r="J1017" s="12"/>
      <c r="K1017" s="12"/>
    </row>
    <row r="1018" spans="1:11">
      <c r="A1018" s="400"/>
      <c r="B1018" s="491" t="s">
        <v>62</v>
      </c>
      <c r="C1018" s="389">
        <v>4</v>
      </c>
      <c r="D1018" s="389">
        <v>6</v>
      </c>
      <c r="E1018" s="566"/>
      <c r="F1018" s="566"/>
      <c r="G1018" s="566"/>
      <c r="H1018" s="361">
        <f t="shared" si="30"/>
        <v>24</v>
      </c>
      <c r="I1018" s="16"/>
      <c r="J1018" s="12"/>
      <c r="K1018" s="12"/>
    </row>
    <row r="1019" spans="1:11">
      <c r="A1019" s="400"/>
      <c r="B1019" s="491" t="s">
        <v>59</v>
      </c>
      <c r="C1019" s="389">
        <v>4</v>
      </c>
      <c r="D1019" s="389">
        <v>6</v>
      </c>
      <c r="E1019" s="566"/>
      <c r="F1019" s="566"/>
      <c r="G1019" s="566"/>
      <c r="H1019" s="361">
        <f t="shared" si="30"/>
        <v>24</v>
      </c>
      <c r="I1019" s="16"/>
      <c r="J1019" s="12"/>
      <c r="K1019" s="12"/>
    </row>
    <row r="1020" spans="1:11">
      <c r="A1020" s="400"/>
      <c r="B1020" s="491" t="s">
        <v>634</v>
      </c>
      <c r="C1020" s="389">
        <v>4</v>
      </c>
      <c r="D1020" s="389">
        <v>6</v>
      </c>
      <c r="E1020" s="566"/>
      <c r="F1020" s="566"/>
      <c r="G1020" s="566"/>
      <c r="H1020" s="361">
        <f t="shared" si="30"/>
        <v>24</v>
      </c>
      <c r="I1020" s="16"/>
      <c r="J1020" s="12"/>
      <c r="K1020" s="12"/>
    </row>
    <row r="1021" spans="1:11">
      <c r="A1021" s="400"/>
      <c r="B1021" s="491" t="s">
        <v>61</v>
      </c>
      <c r="C1021" s="389">
        <v>4</v>
      </c>
      <c r="D1021" s="389">
        <v>6</v>
      </c>
      <c r="E1021" s="566"/>
      <c r="F1021" s="566"/>
      <c r="G1021" s="566"/>
      <c r="H1021" s="361">
        <f t="shared" si="30"/>
        <v>24</v>
      </c>
      <c r="I1021" s="16"/>
      <c r="J1021" s="12"/>
      <c r="K1021" s="12"/>
    </row>
    <row r="1022" spans="1:11">
      <c r="A1022" s="400"/>
      <c r="B1022" s="491" t="s">
        <v>637</v>
      </c>
      <c r="C1022" s="389">
        <v>4</v>
      </c>
      <c r="D1022" s="389">
        <v>6</v>
      </c>
      <c r="E1022" s="566"/>
      <c r="F1022" s="566"/>
      <c r="G1022" s="566"/>
      <c r="H1022" s="361">
        <f t="shared" si="30"/>
        <v>24</v>
      </c>
      <c r="I1022" s="16"/>
      <c r="J1022" s="12"/>
      <c r="K1022" s="12"/>
    </row>
    <row r="1023" spans="1:11">
      <c r="A1023" s="400"/>
      <c r="B1023" s="491" t="s">
        <v>62</v>
      </c>
      <c r="C1023" s="389">
        <v>4</v>
      </c>
      <c r="D1023" s="389">
        <v>6</v>
      </c>
      <c r="E1023" s="566"/>
      <c r="F1023" s="566"/>
      <c r="G1023" s="566"/>
      <c r="H1023" s="361">
        <f t="shared" si="30"/>
        <v>24</v>
      </c>
      <c r="I1023" s="16"/>
      <c r="J1023" s="12"/>
      <c r="K1023" s="12"/>
    </row>
    <row r="1024" spans="1:11">
      <c r="A1024" s="400"/>
      <c r="B1024" s="491" t="s">
        <v>59</v>
      </c>
      <c r="C1024" s="389">
        <v>4</v>
      </c>
      <c r="D1024" s="389">
        <v>6</v>
      </c>
      <c r="E1024" s="566"/>
      <c r="F1024" s="566"/>
      <c r="G1024" s="566"/>
      <c r="H1024" s="361">
        <f t="shared" si="30"/>
        <v>24</v>
      </c>
      <c r="I1024" s="16"/>
      <c r="J1024" s="12"/>
      <c r="K1024" s="12"/>
    </row>
    <row r="1025" spans="1:11">
      <c r="A1025" s="400"/>
      <c r="B1025" s="491" t="s">
        <v>634</v>
      </c>
      <c r="C1025" s="389">
        <v>4</v>
      </c>
      <c r="D1025" s="389">
        <v>6</v>
      </c>
      <c r="E1025" s="566"/>
      <c r="F1025" s="566"/>
      <c r="G1025" s="566"/>
      <c r="H1025" s="361">
        <f t="shared" si="30"/>
        <v>24</v>
      </c>
      <c r="I1025" s="16"/>
      <c r="J1025" s="12"/>
      <c r="K1025" s="12"/>
    </row>
    <row r="1026" spans="1:11">
      <c r="A1026" s="400"/>
      <c r="B1026" s="491" t="s">
        <v>61</v>
      </c>
      <c r="C1026" s="389">
        <v>4</v>
      </c>
      <c r="D1026" s="389">
        <v>6</v>
      </c>
      <c r="E1026" s="566"/>
      <c r="F1026" s="566"/>
      <c r="G1026" s="566"/>
      <c r="H1026" s="361">
        <f t="shared" si="30"/>
        <v>24</v>
      </c>
      <c r="I1026" s="16"/>
      <c r="J1026" s="12"/>
      <c r="K1026" s="12"/>
    </row>
    <row r="1027" spans="1:11">
      <c r="A1027" s="400"/>
      <c r="B1027" s="534" t="s">
        <v>21</v>
      </c>
      <c r="C1027" s="533"/>
      <c r="D1027" s="533"/>
      <c r="E1027" s="397"/>
      <c r="F1027" s="397"/>
      <c r="G1027" s="495"/>
      <c r="H1027" s="397">
        <f>SUM(H1017:H1026)</f>
        <v>264</v>
      </c>
      <c r="I1027" s="16"/>
      <c r="J1027" s="12"/>
      <c r="K1027" s="12"/>
    </row>
    <row r="1028" spans="1:11">
      <c r="A1028" s="400"/>
      <c r="B1028" s="395"/>
      <c r="C1028" s="389"/>
      <c r="D1028" s="389"/>
      <c r="E1028" s="361"/>
      <c r="F1028" s="361"/>
      <c r="G1028" s="495"/>
      <c r="H1028" s="361"/>
      <c r="I1028" s="16"/>
      <c r="J1028" s="12"/>
      <c r="K1028" s="12"/>
    </row>
    <row r="1029" spans="1:11">
      <c r="A1029" s="424"/>
      <c r="B1029" s="499"/>
      <c r="C1029" s="412"/>
      <c r="D1029" s="412"/>
      <c r="E1029" s="500"/>
      <c r="F1029" s="500"/>
      <c r="G1029" s="420"/>
      <c r="H1029" s="419"/>
      <c r="I1029" s="417"/>
      <c r="J1029" s="423"/>
    </row>
    <row r="1030" spans="1:11" ht="15.75" thickBot="1">
      <c r="A1030" s="424"/>
      <c r="B1030" s="417" t="s">
        <v>471</v>
      </c>
      <c r="C1030" s="412"/>
      <c r="D1030" s="412"/>
      <c r="E1030" s="500"/>
      <c r="F1030" s="500"/>
      <c r="G1030" s="420"/>
      <c r="H1030" s="505">
        <f>H1027</f>
        <v>264</v>
      </c>
      <c r="I1030" s="422" t="str">
        <f>I1017</f>
        <v>each</v>
      </c>
      <c r="J1030" s="423"/>
    </row>
    <row r="1031" spans="1:11" ht="15.75" thickTop="1">
      <c r="A1031" s="424"/>
      <c r="B1031" s="499"/>
      <c r="C1031" s="412"/>
      <c r="D1031" s="412"/>
      <c r="E1031" s="500"/>
      <c r="F1031" s="500"/>
      <c r="G1031" s="420"/>
      <c r="H1031" s="419"/>
      <c r="I1031" s="417"/>
      <c r="J1031" s="423"/>
    </row>
    <row r="1032" spans="1:11">
      <c r="A1032" s="425"/>
      <c r="B1032" s="426"/>
      <c r="C1032" s="993" t="s">
        <v>762</v>
      </c>
      <c r="D1032" s="994"/>
      <c r="E1032" s="994"/>
      <c r="F1032" s="994"/>
      <c r="G1032" s="994"/>
      <c r="H1032" s="995"/>
      <c r="I1032" s="423"/>
      <c r="J1032" s="423"/>
    </row>
    <row r="1033" spans="1:11">
      <c r="A1033" s="425"/>
      <c r="B1033" s="426"/>
      <c r="C1033" s="996"/>
      <c r="D1033" s="997"/>
      <c r="E1033" s="997"/>
      <c r="F1033" s="997"/>
      <c r="G1033" s="997"/>
      <c r="H1033" s="998"/>
      <c r="I1033" s="423"/>
      <c r="J1033" s="427"/>
    </row>
    <row r="1035" spans="1:11" ht="15.75" thickBot="1">
      <c r="H1035" s="989" t="s">
        <v>711</v>
      </c>
      <c r="I1035" s="989"/>
    </row>
    <row r="1036" spans="1:11" ht="15.75">
      <c r="A1036" s="1011" t="s">
        <v>0</v>
      </c>
      <c r="B1036" s="1012"/>
      <c r="C1036" s="1012"/>
      <c r="D1036" s="1012"/>
      <c r="E1036" s="1012"/>
      <c r="F1036" s="1012"/>
      <c r="G1036" s="1012"/>
      <c r="H1036" s="1012"/>
      <c r="I1036" s="1012"/>
      <c r="J1036" s="465"/>
      <c r="K1036" s="466"/>
    </row>
    <row r="1037" spans="1:11" ht="31.5" customHeight="1">
      <c r="A1037" s="1013" t="s">
        <v>1</v>
      </c>
      <c r="B1037" s="1014"/>
      <c r="C1037" s="1014"/>
      <c r="D1037" s="1014"/>
      <c r="E1037" s="1014"/>
      <c r="F1037" s="1014"/>
      <c r="G1037" s="1014"/>
      <c r="H1037" s="1014"/>
      <c r="I1037" s="1014"/>
      <c r="J1037" s="409"/>
      <c r="K1037" s="467"/>
    </row>
    <row r="1038" spans="1:11">
      <c r="A1038" s="468" t="s">
        <v>2</v>
      </c>
      <c r="B1038" s="469"/>
      <c r="C1038" s="490"/>
      <c r="D1038" s="490"/>
      <c r="E1038" s="469"/>
      <c r="F1038" s="469"/>
      <c r="G1038" s="469"/>
      <c r="H1038" s="469"/>
      <c r="I1038" s="469"/>
      <c r="J1038" s="469"/>
      <c r="K1038" s="470"/>
    </row>
    <row r="1039" spans="1:11">
      <c r="A1039" s="468" t="s">
        <v>3</v>
      </c>
      <c r="B1039" s="469"/>
      <c r="C1039" s="490"/>
      <c r="D1039" s="490"/>
      <c r="E1039" s="469"/>
      <c r="F1039" s="469" t="s">
        <v>470</v>
      </c>
      <c r="G1039" s="469"/>
      <c r="H1039" s="469"/>
      <c r="I1039" s="469"/>
      <c r="J1039" s="469"/>
      <c r="K1039" s="470"/>
    </row>
    <row r="1040" spans="1:11" ht="15.75" thickBot="1">
      <c r="A1040" s="999" t="s">
        <v>755</v>
      </c>
      <c r="B1040" s="1000"/>
      <c r="C1040" s="1000"/>
      <c r="D1040" s="1000"/>
      <c r="E1040" s="1000"/>
      <c r="F1040" s="1000"/>
      <c r="G1040" s="1000"/>
      <c r="H1040" s="1000"/>
      <c r="I1040" s="1000"/>
      <c r="J1040" s="1000"/>
      <c r="K1040" s="1001"/>
    </row>
    <row r="1041" spans="1:11">
      <c r="A1041" s="1002" t="s">
        <v>4</v>
      </c>
      <c r="B1041" s="1004" t="s">
        <v>5</v>
      </c>
      <c r="C1041" s="1006" t="s">
        <v>5</v>
      </c>
      <c r="D1041" s="1007"/>
      <c r="E1041" s="1007"/>
      <c r="F1041" s="1007"/>
      <c r="G1041" s="1008"/>
      <c r="H1041" s="1004" t="s">
        <v>24</v>
      </c>
      <c r="I1041" s="1009"/>
      <c r="J1041" s="1"/>
      <c r="K1041" s="1"/>
    </row>
    <row r="1042" spans="1:11" ht="15.75" thickBot="1">
      <c r="A1042" s="1003"/>
      <c r="B1042" s="1005"/>
      <c r="C1042" s="391" t="s">
        <v>7</v>
      </c>
      <c r="D1042" s="391"/>
      <c r="E1042" s="493" t="s">
        <v>8</v>
      </c>
      <c r="F1042" s="473" t="s">
        <v>28</v>
      </c>
      <c r="G1042" s="473" t="s">
        <v>27</v>
      </c>
      <c r="H1042" s="1005"/>
      <c r="I1042" s="1010"/>
      <c r="J1042" s="1"/>
      <c r="K1042" s="1"/>
    </row>
    <row r="1043" spans="1:11" ht="44.25" customHeight="1">
      <c r="A1043" s="400">
        <v>26</v>
      </c>
      <c r="B1043" s="990" t="s">
        <v>668</v>
      </c>
      <c r="C1043" s="991"/>
      <c r="D1043" s="991"/>
      <c r="E1043" s="991"/>
      <c r="F1043" s="991"/>
      <c r="G1043" s="991"/>
      <c r="H1043" s="992"/>
      <c r="I1043" s="472"/>
      <c r="J1043" s="1"/>
      <c r="K1043" s="1"/>
    </row>
    <row r="1044" spans="1:11">
      <c r="A1044" s="400">
        <v>26.1</v>
      </c>
      <c r="B1044" s="532" t="s">
        <v>669</v>
      </c>
      <c r="C1044" s="389"/>
      <c r="D1044" s="389"/>
      <c r="E1044" s="361"/>
      <c r="F1044" s="361"/>
      <c r="G1044" s="334"/>
      <c r="H1044" s="397"/>
      <c r="I1044" s="16"/>
      <c r="J1044" s="12"/>
      <c r="K1044" s="12"/>
    </row>
    <row r="1045" spans="1:11">
      <c r="A1045" s="400"/>
      <c r="B1045" s="491" t="s">
        <v>718</v>
      </c>
      <c r="C1045" s="389"/>
      <c r="D1045" s="389"/>
      <c r="E1045" s="573"/>
      <c r="F1045" s="573"/>
      <c r="G1045" s="574"/>
      <c r="H1045" s="397"/>
      <c r="I1045" s="16"/>
      <c r="J1045" s="12"/>
      <c r="K1045" s="12"/>
    </row>
    <row r="1046" spans="1:11">
      <c r="A1046" s="400"/>
      <c r="B1046" s="491"/>
      <c r="C1046" s="389">
        <v>2</v>
      </c>
      <c r="D1046" s="389">
        <v>2</v>
      </c>
      <c r="E1046" s="573">
        <v>2.62</v>
      </c>
      <c r="F1046" s="566"/>
      <c r="G1046" s="566"/>
      <c r="H1046" s="361">
        <f t="shared" ref="H1046:H1048" si="31">ROUND(PRODUCT(C1046,D1046,E1046,F1046,G1046),2)</f>
        <v>10.48</v>
      </c>
      <c r="I1046" s="16" t="s">
        <v>136</v>
      </c>
      <c r="J1046" s="12"/>
      <c r="K1046" s="12"/>
    </row>
    <row r="1047" spans="1:11">
      <c r="A1047" s="400"/>
      <c r="B1047" s="491"/>
      <c r="C1047" s="389">
        <v>2</v>
      </c>
      <c r="D1047" s="389">
        <v>2</v>
      </c>
      <c r="E1047" s="573">
        <v>1.87</v>
      </c>
      <c r="F1047" s="566"/>
      <c r="G1047" s="566"/>
      <c r="H1047" s="361">
        <f t="shared" si="31"/>
        <v>7.48</v>
      </c>
      <c r="I1047" s="16"/>
      <c r="J1047" s="12"/>
      <c r="K1047" s="12"/>
    </row>
    <row r="1048" spans="1:11">
      <c r="A1048" s="400"/>
      <c r="B1048" s="491" t="s">
        <v>719</v>
      </c>
      <c r="C1048" s="389">
        <v>6</v>
      </c>
      <c r="D1048" s="389">
        <v>4</v>
      </c>
      <c r="E1048" s="573">
        <v>1.1499999999999999</v>
      </c>
      <c r="F1048" s="566"/>
      <c r="G1048" s="566"/>
      <c r="H1048" s="361">
        <f t="shared" si="31"/>
        <v>27.6</v>
      </c>
      <c r="I1048" s="16"/>
      <c r="J1048" s="12"/>
      <c r="K1048" s="12"/>
    </row>
    <row r="1049" spans="1:11">
      <c r="A1049" s="400"/>
      <c r="B1049" s="491"/>
      <c r="C1049" s="389"/>
      <c r="D1049" s="389"/>
      <c r="E1049" s="566"/>
      <c r="F1049" s="566"/>
      <c r="G1049" s="566"/>
      <c r="H1049" s="361"/>
      <c r="I1049" s="16"/>
      <c r="J1049" s="12"/>
      <c r="K1049" s="12"/>
    </row>
    <row r="1050" spans="1:11">
      <c r="A1050" s="400"/>
      <c r="B1050" s="534" t="s">
        <v>21</v>
      </c>
      <c r="C1050" s="533"/>
      <c r="D1050" s="533"/>
      <c r="E1050" s="397"/>
      <c r="F1050" s="397"/>
      <c r="G1050" s="495"/>
      <c r="H1050" s="397">
        <f>SUM(H1046:H1048)</f>
        <v>45.56</v>
      </c>
      <c r="I1050" s="16" t="s">
        <v>136</v>
      </c>
      <c r="J1050" s="12"/>
      <c r="K1050" s="12"/>
    </row>
    <row r="1051" spans="1:11">
      <c r="A1051" s="400"/>
      <c r="B1051" s="600" t="s">
        <v>720</v>
      </c>
      <c r="C1051" s="533"/>
      <c r="D1051" s="533"/>
      <c r="E1051" s="397"/>
      <c r="F1051" s="397"/>
      <c r="G1051" s="598" t="s">
        <v>33</v>
      </c>
      <c r="H1051" s="394">
        <v>7.8179999999999996</v>
      </c>
      <c r="I1051" s="16"/>
      <c r="J1051" s="12"/>
      <c r="K1051" s="12"/>
    </row>
    <row r="1052" spans="1:11">
      <c r="A1052" s="400"/>
      <c r="B1052" s="597"/>
      <c r="C1052" s="533"/>
      <c r="D1052" s="533"/>
      <c r="E1052" s="397"/>
      <c r="F1052" s="397"/>
      <c r="G1052" s="598"/>
      <c r="H1052" s="394"/>
      <c r="I1052" s="599"/>
      <c r="J1052" s="12"/>
      <c r="K1052" s="12"/>
    </row>
    <row r="1053" spans="1:11">
      <c r="A1053" s="400"/>
      <c r="B1053" s="534"/>
      <c r="C1053" s="533"/>
      <c r="D1053" s="533"/>
      <c r="E1053" s="397"/>
      <c r="F1053" s="397"/>
      <c r="G1053" s="495"/>
      <c r="H1053" s="397">
        <f>ROUND(H1051*H1050,2)</f>
        <v>356.19</v>
      </c>
      <c r="I1053" s="422" t="s">
        <v>87</v>
      </c>
      <c r="J1053" s="12"/>
      <c r="K1053" s="12"/>
    </row>
    <row r="1054" spans="1:11">
      <c r="A1054" s="400"/>
      <c r="B1054" s="395"/>
      <c r="C1054" s="389"/>
      <c r="D1054" s="389"/>
      <c r="E1054" s="361"/>
      <c r="F1054" s="361"/>
      <c r="G1054" s="495"/>
      <c r="H1054" s="361"/>
      <c r="I1054" s="16"/>
      <c r="J1054" s="12"/>
      <c r="K1054" s="12"/>
    </row>
    <row r="1055" spans="1:11">
      <c r="A1055" s="424"/>
      <c r="B1055" s="499"/>
      <c r="C1055" s="412"/>
      <c r="D1055" s="412"/>
      <c r="E1055" s="500"/>
      <c r="F1055" s="500"/>
      <c r="G1055" s="420"/>
      <c r="H1055" s="419"/>
      <c r="I1055" s="417"/>
      <c r="J1055" s="423"/>
    </row>
    <row r="1056" spans="1:11" ht="15.75" thickBot="1">
      <c r="A1056" s="424"/>
      <c r="B1056" s="417" t="s">
        <v>471</v>
      </c>
      <c r="C1056" s="412"/>
      <c r="D1056" s="412"/>
      <c r="E1056" s="500"/>
      <c r="F1056" s="500"/>
      <c r="G1056" s="420"/>
      <c r="H1056" s="505">
        <f>H1053</f>
        <v>356.19</v>
      </c>
      <c r="I1056" s="422" t="s">
        <v>87</v>
      </c>
      <c r="J1056" s="423"/>
    </row>
    <row r="1057" spans="1:11" ht="15.75" thickTop="1">
      <c r="A1057" s="424"/>
      <c r="B1057" s="499"/>
      <c r="C1057" s="412"/>
      <c r="D1057" s="412"/>
      <c r="E1057" s="500"/>
      <c r="F1057" s="500"/>
      <c r="G1057" s="420"/>
      <c r="H1057" s="419"/>
      <c r="I1057" s="417"/>
      <c r="J1057" s="423"/>
    </row>
    <row r="1058" spans="1:11">
      <c r="A1058" s="425"/>
      <c r="B1058" s="426"/>
      <c r="C1058" s="993" t="s">
        <v>764</v>
      </c>
      <c r="D1058" s="994"/>
      <c r="E1058" s="994"/>
      <c r="F1058" s="994"/>
      <c r="G1058" s="994"/>
      <c r="H1058" s="995"/>
      <c r="I1058" s="423"/>
      <c r="J1058" s="423"/>
    </row>
    <row r="1059" spans="1:11">
      <c r="A1059" s="425"/>
      <c r="B1059" s="426"/>
      <c r="C1059" s="996"/>
      <c r="D1059" s="997"/>
      <c r="E1059" s="997"/>
      <c r="F1059" s="997"/>
      <c r="G1059" s="997"/>
      <c r="H1059" s="998"/>
      <c r="I1059" s="423"/>
      <c r="J1059" s="427"/>
    </row>
    <row r="1061" spans="1:11" ht="15.75" thickBot="1">
      <c r="H1061" s="989" t="s">
        <v>756</v>
      </c>
      <c r="I1061" s="989"/>
    </row>
    <row r="1062" spans="1:11" ht="15.75">
      <c r="A1062" s="1011" t="s">
        <v>0</v>
      </c>
      <c r="B1062" s="1012"/>
      <c r="C1062" s="1012"/>
      <c r="D1062" s="1012"/>
      <c r="E1062" s="1012"/>
      <c r="F1062" s="1012"/>
      <c r="G1062" s="1012"/>
      <c r="H1062" s="1012"/>
      <c r="I1062" s="1012"/>
      <c r="J1062" s="465"/>
      <c r="K1062" s="466"/>
    </row>
    <row r="1063" spans="1:11" ht="32.25" customHeight="1">
      <c r="A1063" s="1013" t="s">
        <v>1</v>
      </c>
      <c r="B1063" s="1014"/>
      <c r="C1063" s="1014"/>
      <c r="D1063" s="1014"/>
      <c r="E1063" s="1014"/>
      <c r="F1063" s="1014"/>
      <c r="G1063" s="1014"/>
      <c r="H1063" s="1014"/>
      <c r="I1063" s="1014"/>
      <c r="J1063" s="409"/>
      <c r="K1063" s="467"/>
    </row>
    <row r="1064" spans="1:11">
      <c r="A1064" s="468" t="s">
        <v>2</v>
      </c>
      <c r="B1064" s="469"/>
      <c r="C1064" s="490"/>
      <c r="D1064" s="490"/>
      <c r="E1064" s="469"/>
      <c r="F1064" s="469"/>
      <c r="G1064" s="469"/>
      <c r="H1064" s="469"/>
      <c r="I1064" s="469"/>
      <c r="J1064" s="469"/>
      <c r="K1064" s="470"/>
    </row>
    <row r="1065" spans="1:11">
      <c r="A1065" s="468" t="s">
        <v>3</v>
      </c>
      <c r="B1065" s="469"/>
      <c r="C1065" s="490"/>
      <c r="D1065" s="490"/>
      <c r="E1065" s="469"/>
      <c r="F1065" s="469" t="s">
        <v>470</v>
      </c>
      <c r="G1065" s="469"/>
      <c r="H1065" s="469"/>
      <c r="I1065" s="469"/>
      <c r="J1065" s="469"/>
      <c r="K1065" s="470"/>
    </row>
    <row r="1066" spans="1:11" ht="15.75" thickBot="1">
      <c r="A1066" s="999" t="s">
        <v>755</v>
      </c>
      <c r="B1066" s="1000"/>
      <c r="C1066" s="1000"/>
      <c r="D1066" s="1000"/>
      <c r="E1066" s="1000"/>
      <c r="F1066" s="1000"/>
      <c r="G1066" s="1000"/>
      <c r="H1066" s="1000"/>
      <c r="I1066" s="1000"/>
      <c r="J1066" s="1000"/>
      <c r="K1066" s="1001"/>
    </row>
    <row r="1067" spans="1:11">
      <c r="A1067" s="1002" t="s">
        <v>4</v>
      </c>
      <c r="B1067" s="1004" t="s">
        <v>5</v>
      </c>
      <c r="C1067" s="1006" t="s">
        <v>5</v>
      </c>
      <c r="D1067" s="1007"/>
      <c r="E1067" s="1007"/>
      <c r="F1067" s="1007"/>
      <c r="G1067" s="1008"/>
      <c r="H1067" s="1004" t="s">
        <v>24</v>
      </c>
      <c r="I1067" s="1009"/>
      <c r="J1067" s="1"/>
      <c r="K1067" s="1"/>
    </row>
    <row r="1068" spans="1:11" ht="15.75" thickBot="1">
      <c r="A1068" s="1003"/>
      <c r="B1068" s="1005"/>
      <c r="C1068" s="391" t="s">
        <v>7</v>
      </c>
      <c r="D1068" s="391"/>
      <c r="E1068" s="493" t="s">
        <v>8</v>
      </c>
      <c r="F1068" s="473" t="s">
        <v>28</v>
      </c>
      <c r="G1068" s="473" t="s">
        <v>27</v>
      </c>
      <c r="H1068" s="1005"/>
      <c r="I1068" s="1010"/>
      <c r="J1068" s="1"/>
      <c r="K1068" s="1"/>
    </row>
    <row r="1069" spans="1:11" ht="17.25" customHeight="1">
      <c r="A1069" s="400" t="s">
        <v>730</v>
      </c>
      <c r="B1069" s="990" t="s">
        <v>731</v>
      </c>
      <c r="C1069" s="991"/>
      <c r="D1069" s="991"/>
      <c r="E1069" s="991"/>
      <c r="F1069" s="991"/>
      <c r="G1069" s="991"/>
      <c r="H1069" s="992"/>
      <c r="I1069" s="472"/>
      <c r="J1069" s="1"/>
      <c r="K1069" s="1"/>
    </row>
    <row r="1070" spans="1:11">
      <c r="A1070" s="400"/>
      <c r="B1070" s="491" t="s">
        <v>732</v>
      </c>
      <c r="C1070" s="389"/>
      <c r="D1070" s="389"/>
      <c r="E1070" s="573"/>
      <c r="F1070" s="573"/>
      <c r="G1070" s="574"/>
      <c r="H1070" s="397"/>
      <c r="I1070" s="16"/>
      <c r="J1070" s="12"/>
      <c r="K1070" s="12"/>
    </row>
    <row r="1071" spans="1:11">
      <c r="A1071" s="400"/>
      <c r="B1071" s="491"/>
      <c r="C1071" s="389">
        <v>6</v>
      </c>
      <c r="D1071" s="389">
        <v>24</v>
      </c>
      <c r="E1071" s="603">
        <v>4</v>
      </c>
      <c r="F1071" s="566"/>
      <c r="G1071" s="566"/>
      <c r="H1071" s="361">
        <f t="shared" ref="H1071:H1081" si="32">ROUND(PRODUCT(C1071,D1071,E1071,F1071,G1071),2)</f>
        <v>576</v>
      </c>
      <c r="I1071" s="16" t="s">
        <v>409</v>
      </c>
      <c r="J1071" s="12"/>
      <c r="K1071" s="12"/>
    </row>
    <row r="1072" spans="1:11">
      <c r="A1072" s="400"/>
      <c r="B1072" s="491" t="s">
        <v>733</v>
      </c>
      <c r="C1072" s="389">
        <v>4</v>
      </c>
      <c r="D1072" s="389">
        <v>6</v>
      </c>
      <c r="E1072" s="603">
        <v>6</v>
      </c>
      <c r="F1072" s="566"/>
      <c r="G1072" s="566"/>
      <c r="H1072" s="361">
        <f t="shared" si="32"/>
        <v>144</v>
      </c>
      <c r="I1072" s="16"/>
      <c r="J1072" s="12"/>
      <c r="K1072" s="12"/>
    </row>
    <row r="1073" spans="1:11">
      <c r="A1073" s="400"/>
      <c r="B1073" s="491" t="s">
        <v>734</v>
      </c>
      <c r="C1073" s="389">
        <v>4</v>
      </c>
      <c r="D1073" s="389">
        <v>2</v>
      </c>
      <c r="E1073" s="603">
        <v>6</v>
      </c>
      <c r="F1073" s="566"/>
      <c r="G1073" s="566"/>
      <c r="H1073" s="361">
        <f t="shared" si="32"/>
        <v>48</v>
      </c>
      <c r="I1073" s="16"/>
      <c r="J1073" s="12"/>
      <c r="K1073" s="12"/>
    </row>
    <row r="1074" spans="1:11">
      <c r="A1074" s="400"/>
      <c r="B1074" s="491"/>
      <c r="C1074" s="389">
        <v>4</v>
      </c>
      <c r="D1074" s="389">
        <v>2</v>
      </c>
      <c r="E1074" s="603">
        <v>6</v>
      </c>
      <c r="F1074" s="566"/>
      <c r="G1074" s="566"/>
      <c r="H1074" s="361">
        <f t="shared" si="32"/>
        <v>48</v>
      </c>
      <c r="I1074" s="16"/>
      <c r="J1074" s="12"/>
      <c r="K1074" s="12"/>
    </row>
    <row r="1075" spans="1:11">
      <c r="A1075" s="400"/>
      <c r="B1075" s="491"/>
      <c r="C1075" s="389">
        <v>1</v>
      </c>
      <c r="D1075" s="389">
        <v>6</v>
      </c>
      <c r="E1075" s="603">
        <v>4</v>
      </c>
      <c r="F1075" s="566"/>
      <c r="G1075" s="566"/>
      <c r="H1075" s="361">
        <f t="shared" si="32"/>
        <v>24</v>
      </c>
      <c r="I1075" s="16"/>
      <c r="J1075" s="12"/>
      <c r="K1075" s="12"/>
    </row>
    <row r="1076" spans="1:11">
      <c r="A1076" s="400"/>
      <c r="B1076" s="491" t="s">
        <v>735</v>
      </c>
      <c r="C1076" s="389">
        <v>4</v>
      </c>
      <c r="D1076" s="389">
        <v>4</v>
      </c>
      <c r="E1076" s="603">
        <v>9</v>
      </c>
      <c r="F1076" s="566"/>
      <c r="G1076" s="566"/>
      <c r="H1076" s="361">
        <f t="shared" si="32"/>
        <v>144</v>
      </c>
      <c r="I1076" s="16"/>
      <c r="J1076" s="12"/>
      <c r="K1076" s="12"/>
    </row>
    <row r="1077" spans="1:11">
      <c r="A1077" s="400"/>
      <c r="B1077" s="491" t="s">
        <v>736</v>
      </c>
      <c r="C1077" s="389">
        <v>2</v>
      </c>
      <c r="D1077" s="389">
        <v>2</v>
      </c>
      <c r="E1077" s="603">
        <v>4</v>
      </c>
      <c r="F1077" s="566"/>
      <c r="G1077" s="566"/>
      <c r="H1077" s="361">
        <f t="shared" si="32"/>
        <v>16</v>
      </c>
      <c r="I1077" s="16"/>
      <c r="J1077" s="12"/>
      <c r="K1077" s="12"/>
    </row>
    <row r="1078" spans="1:11">
      <c r="A1078" s="400"/>
      <c r="B1078" s="491" t="s">
        <v>737</v>
      </c>
      <c r="C1078" s="389">
        <v>4</v>
      </c>
      <c r="D1078" s="389">
        <v>2</v>
      </c>
      <c r="E1078" s="603">
        <v>9</v>
      </c>
      <c r="F1078" s="566"/>
      <c r="G1078" s="566"/>
      <c r="H1078" s="361">
        <f t="shared" si="32"/>
        <v>72</v>
      </c>
      <c r="I1078" s="16"/>
      <c r="J1078" s="12"/>
      <c r="K1078" s="12"/>
    </row>
    <row r="1079" spans="1:11">
      <c r="A1079" s="400"/>
      <c r="B1079" s="491" t="s">
        <v>738</v>
      </c>
      <c r="C1079" s="389">
        <v>1</v>
      </c>
      <c r="D1079" s="389">
        <v>2</v>
      </c>
      <c r="E1079" s="603">
        <v>4</v>
      </c>
      <c r="F1079" s="566"/>
      <c r="G1079" s="566"/>
      <c r="H1079" s="361">
        <f t="shared" si="32"/>
        <v>8</v>
      </c>
      <c r="I1079" s="16"/>
      <c r="J1079" s="12"/>
      <c r="K1079" s="12"/>
    </row>
    <row r="1080" spans="1:11">
      <c r="A1080" s="400"/>
      <c r="B1080" s="491" t="s">
        <v>739</v>
      </c>
      <c r="C1080" s="389">
        <v>4</v>
      </c>
      <c r="D1080" s="389">
        <v>3</v>
      </c>
      <c r="E1080" s="603">
        <v>4</v>
      </c>
      <c r="F1080" s="566"/>
      <c r="G1080" s="566"/>
      <c r="H1080" s="361">
        <f t="shared" si="32"/>
        <v>48</v>
      </c>
      <c r="I1080" s="16"/>
      <c r="J1080" s="12"/>
      <c r="K1080" s="12"/>
    </row>
    <row r="1081" spans="1:11">
      <c r="A1081" s="400"/>
      <c r="B1081" s="491" t="s">
        <v>740</v>
      </c>
      <c r="C1081" s="389">
        <v>2</v>
      </c>
      <c r="D1081" s="389">
        <v>2</v>
      </c>
      <c r="E1081" s="603">
        <v>4</v>
      </c>
      <c r="F1081" s="566"/>
      <c r="G1081" s="566"/>
      <c r="H1081" s="361">
        <f t="shared" si="32"/>
        <v>16</v>
      </c>
      <c r="I1081" s="16"/>
      <c r="J1081" s="12"/>
      <c r="K1081" s="12"/>
    </row>
    <row r="1082" spans="1:11">
      <c r="A1082" s="400"/>
      <c r="B1082" s="491"/>
      <c r="C1082" s="389"/>
      <c r="D1082" s="389"/>
      <c r="E1082" s="566"/>
      <c r="F1082" s="566"/>
      <c r="G1082" s="566"/>
      <c r="H1082" s="361"/>
      <c r="I1082" s="16"/>
      <c r="J1082" s="12"/>
      <c r="K1082" s="12"/>
    </row>
    <row r="1083" spans="1:11">
      <c r="A1083" s="400"/>
      <c r="B1083" s="534" t="s">
        <v>21</v>
      </c>
      <c r="C1083" s="533"/>
      <c r="D1083" s="533"/>
      <c r="E1083" s="397"/>
      <c r="F1083" s="397"/>
      <c r="G1083" s="495"/>
      <c r="H1083" s="397">
        <f>SUM(H1071:H1082)</f>
        <v>1144</v>
      </c>
      <c r="I1083" s="16"/>
      <c r="J1083" s="12"/>
      <c r="K1083" s="12"/>
    </row>
    <row r="1084" spans="1:11">
      <c r="A1084" s="400"/>
      <c r="B1084" s="600" t="s">
        <v>783</v>
      </c>
      <c r="C1084" s="389"/>
      <c r="D1084" s="389"/>
      <c r="E1084" s="361"/>
      <c r="F1084" s="361"/>
      <c r="G1084" s="605" t="s">
        <v>33</v>
      </c>
      <c r="H1084" s="394">
        <f>Cozymeasurement!N72</f>
        <v>0.21</v>
      </c>
      <c r="I1084" s="16"/>
      <c r="J1084" s="12"/>
      <c r="K1084" s="12"/>
    </row>
    <row r="1085" spans="1:11">
      <c r="A1085" s="400"/>
      <c r="B1085" s="600"/>
      <c r="C1085" s="389"/>
      <c r="D1085" s="389"/>
      <c r="E1085" s="361"/>
      <c r="F1085" s="361"/>
      <c r="G1085" s="605"/>
      <c r="H1085" s="394"/>
      <c r="I1085" s="16"/>
      <c r="J1085" s="12"/>
      <c r="K1085" s="12"/>
    </row>
    <row r="1086" spans="1:11">
      <c r="A1086" s="400"/>
      <c r="B1086" s="534"/>
      <c r="C1086" s="533"/>
      <c r="D1086" s="533"/>
      <c r="E1086" s="397"/>
      <c r="F1086" s="397"/>
      <c r="G1086" s="495"/>
      <c r="H1086" s="397">
        <f>ROUND(H1083*H1084,2)</f>
        <v>240.24</v>
      </c>
      <c r="I1086" s="16"/>
      <c r="J1086" s="12"/>
      <c r="K1086" s="12"/>
    </row>
    <row r="1087" spans="1:11">
      <c r="A1087" s="400"/>
      <c r="B1087" s="395"/>
      <c r="C1087" s="389"/>
      <c r="D1087" s="389"/>
      <c r="E1087" s="361"/>
      <c r="F1087" s="361"/>
      <c r="G1087" s="495"/>
      <c r="H1087" s="361"/>
      <c r="I1087" s="16"/>
      <c r="J1087" s="12"/>
      <c r="K1087" s="12"/>
    </row>
    <row r="1088" spans="1:11">
      <c r="A1088" s="424"/>
      <c r="B1088" s="499"/>
      <c r="C1088" s="412"/>
      <c r="D1088" s="412"/>
      <c r="E1088" s="500"/>
      <c r="F1088" s="500"/>
      <c r="G1088" s="420"/>
      <c r="H1088" s="419"/>
      <c r="I1088" s="417"/>
      <c r="J1088" s="423"/>
    </row>
    <row r="1089" spans="1:10" ht="15.75" thickBot="1">
      <c r="A1089" s="424"/>
      <c r="B1089" s="417" t="s">
        <v>471</v>
      </c>
      <c r="C1089" s="412"/>
      <c r="D1089" s="412"/>
      <c r="E1089" s="500"/>
      <c r="F1089" s="500"/>
      <c r="G1089" s="420"/>
      <c r="H1089" s="505">
        <f>H1086</f>
        <v>240.24</v>
      </c>
      <c r="I1089" s="422" t="s">
        <v>87</v>
      </c>
      <c r="J1089" s="423"/>
    </row>
    <row r="1090" spans="1:10" ht="15.75" thickTop="1">
      <c r="A1090" s="424"/>
      <c r="B1090" s="499"/>
      <c r="C1090" s="412"/>
      <c r="D1090" s="412"/>
      <c r="E1090" s="500"/>
      <c r="F1090" s="500"/>
      <c r="G1090" s="420"/>
      <c r="H1090" s="419"/>
      <c r="I1090" s="417"/>
      <c r="J1090" s="423"/>
    </row>
    <row r="1091" spans="1:10">
      <c r="A1091" s="425"/>
      <c r="B1091" s="426"/>
      <c r="C1091" s="993" t="s">
        <v>762</v>
      </c>
      <c r="D1091" s="994"/>
      <c r="E1091" s="994"/>
      <c r="F1091" s="994"/>
      <c r="G1091" s="994"/>
      <c r="H1091" s="995"/>
      <c r="I1091" s="423"/>
      <c r="J1091" s="423"/>
    </row>
    <row r="1092" spans="1:10">
      <c r="A1092" s="425"/>
      <c r="B1092" s="426"/>
      <c r="C1092" s="996"/>
      <c r="D1092" s="997"/>
      <c r="E1092" s="997"/>
      <c r="F1092" s="997"/>
      <c r="G1092" s="997"/>
      <c r="H1092" s="998"/>
      <c r="I1092" s="423"/>
      <c r="J1092" s="427"/>
    </row>
  </sheetData>
  <mergeCells count="413">
    <mergeCell ref="A822:K822"/>
    <mergeCell ref="A734:I734"/>
    <mergeCell ref="B781:H781"/>
    <mergeCell ref="B782:H782"/>
    <mergeCell ref="C850:H851"/>
    <mergeCell ref="A352:I352"/>
    <mergeCell ref="A353:I353"/>
    <mergeCell ref="A356:K356"/>
    <mergeCell ref="A357:A358"/>
    <mergeCell ref="B357:B358"/>
    <mergeCell ref="C357:G357"/>
    <mergeCell ref="H357:I358"/>
    <mergeCell ref="B359:H359"/>
    <mergeCell ref="B360:H360"/>
    <mergeCell ref="A612:I612"/>
    <mergeCell ref="A613:I613"/>
    <mergeCell ref="A616:K616"/>
    <mergeCell ref="A617:A618"/>
    <mergeCell ref="A778:K778"/>
    <mergeCell ref="A779:A780"/>
    <mergeCell ref="B779:B780"/>
    <mergeCell ref="B825:H825"/>
    <mergeCell ref="B826:H826"/>
    <mergeCell ref="A818:I818"/>
    <mergeCell ref="A819:I819"/>
    <mergeCell ref="A823:A824"/>
    <mergeCell ref="B823:B824"/>
    <mergeCell ref="C823:G823"/>
    <mergeCell ref="H823:I824"/>
    <mergeCell ref="A694:K694"/>
    <mergeCell ref="A695:A696"/>
    <mergeCell ref="B695:B696"/>
    <mergeCell ref="C695:G695"/>
    <mergeCell ref="H695:I696"/>
    <mergeCell ref="C779:G779"/>
    <mergeCell ref="H779:I780"/>
    <mergeCell ref="B697:H697"/>
    <mergeCell ref="B698:H698"/>
    <mergeCell ref="C770:H771"/>
    <mergeCell ref="A774:I774"/>
    <mergeCell ref="A775:I775"/>
    <mergeCell ref="A737:K737"/>
    <mergeCell ref="A738:A739"/>
    <mergeCell ref="B738:B739"/>
    <mergeCell ref="C738:G738"/>
    <mergeCell ref="H738:I739"/>
    <mergeCell ref="B740:H740"/>
    <mergeCell ref="B741:H741"/>
    <mergeCell ref="A733:I733"/>
    <mergeCell ref="B577:H577"/>
    <mergeCell ref="B578:H578"/>
    <mergeCell ref="C686:H687"/>
    <mergeCell ref="A690:I690"/>
    <mergeCell ref="A691:I691"/>
    <mergeCell ref="B617:B618"/>
    <mergeCell ref="C617:G617"/>
    <mergeCell ref="H617:I618"/>
    <mergeCell ref="B619:H619"/>
    <mergeCell ref="B620:H620"/>
    <mergeCell ref="A655:I655"/>
    <mergeCell ref="A656:I656"/>
    <mergeCell ref="A659:K659"/>
    <mergeCell ref="A660:A661"/>
    <mergeCell ref="B660:B661"/>
    <mergeCell ref="C660:G660"/>
    <mergeCell ref="H660:I661"/>
    <mergeCell ref="B662:H662"/>
    <mergeCell ref="B663:H663"/>
    <mergeCell ref="A574:K574"/>
    <mergeCell ref="A575:A576"/>
    <mergeCell ref="B575:B576"/>
    <mergeCell ref="C575:G575"/>
    <mergeCell ref="H575:I576"/>
    <mergeCell ref="B557:H557"/>
    <mergeCell ref="B558:H558"/>
    <mergeCell ref="C566:H567"/>
    <mergeCell ref="A570:I570"/>
    <mergeCell ref="A571:I571"/>
    <mergeCell ref="H569:I569"/>
    <mergeCell ref="A554:K554"/>
    <mergeCell ref="A555:A556"/>
    <mergeCell ref="B555:B556"/>
    <mergeCell ref="C555:G555"/>
    <mergeCell ref="H555:I556"/>
    <mergeCell ref="B535:H535"/>
    <mergeCell ref="B536:H536"/>
    <mergeCell ref="C546:H547"/>
    <mergeCell ref="A550:I550"/>
    <mergeCell ref="A551:I551"/>
    <mergeCell ref="A529:I529"/>
    <mergeCell ref="A532:K532"/>
    <mergeCell ref="A533:A534"/>
    <mergeCell ref="B533:B534"/>
    <mergeCell ref="C533:G533"/>
    <mergeCell ref="H533:I534"/>
    <mergeCell ref="B511:H511"/>
    <mergeCell ref="B512:H512"/>
    <mergeCell ref="C525:H526"/>
    <mergeCell ref="H1:I1"/>
    <mergeCell ref="A528:I528"/>
    <mergeCell ref="A508:K508"/>
    <mergeCell ref="A509:A510"/>
    <mergeCell ref="B509:B510"/>
    <mergeCell ref="C509:G509"/>
    <mergeCell ref="H509:I510"/>
    <mergeCell ref="B469:H469"/>
    <mergeCell ref="B470:H470"/>
    <mergeCell ref="C500:H501"/>
    <mergeCell ref="A504:I504"/>
    <mergeCell ref="A505:I505"/>
    <mergeCell ref="A466:K466"/>
    <mergeCell ref="A467:A468"/>
    <mergeCell ref="B467:B468"/>
    <mergeCell ref="C467:G467"/>
    <mergeCell ref="H467:I468"/>
    <mergeCell ref="B432:H432"/>
    <mergeCell ref="B433:H433"/>
    <mergeCell ref="C458:H459"/>
    <mergeCell ref="A462:I462"/>
    <mergeCell ref="A463:I463"/>
    <mergeCell ref="A429:K429"/>
    <mergeCell ref="A430:A431"/>
    <mergeCell ref="B430:B431"/>
    <mergeCell ref="C430:G430"/>
    <mergeCell ref="H430:I431"/>
    <mergeCell ref="B412:H412"/>
    <mergeCell ref="B413:H413"/>
    <mergeCell ref="C421:H422"/>
    <mergeCell ref="A425:I425"/>
    <mergeCell ref="A426:I426"/>
    <mergeCell ref="A409:K409"/>
    <mergeCell ref="A410:A411"/>
    <mergeCell ref="B410:B411"/>
    <mergeCell ref="C410:G410"/>
    <mergeCell ref="H410:I411"/>
    <mergeCell ref="B384:H384"/>
    <mergeCell ref="B385:H385"/>
    <mergeCell ref="C400:H401"/>
    <mergeCell ref="A405:I405"/>
    <mergeCell ref="A406:I406"/>
    <mergeCell ref="A378:I378"/>
    <mergeCell ref="A381:K381"/>
    <mergeCell ref="A382:A383"/>
    <mergeCell ref="B382:B383"/>
    <mergeCell ref="C382:G382"/>
    <mergeCell ref="H382:I383"/>
    <mergeCell ref="A377:I377"/>
    <mergeCell ref="A310:I310"/>
    <mergeCell ref="A311:I311"/>
    <mergeCell ref="B317:H317"/>
    <mergeCell ref="B318:H318"/>
    <mergeCell ref="C373:H374"/>
    <mergeCell ref="A315:A316"/>
    <mergeCell ref="B315:B316"/>
    <mergeCell ref="C315:G315"/>
    <mergeCell ref="H315:I316"/>
    <mergeCell ref="A314:K314"/>
    <mergeCell ref="A2:I2"/>
    <mergeCell ref="A3:I3"/>
    <mergeCell ref="A6:K6"/>
    <mergeCell ref="A7:A8"/>
    <mergeCell ref="B7:B8"/>
    <mergeCell ref="C7:G7"/>
    <mergeCell ref="H7:I8"/>
    <mergeCell ref="B9:H9"/>
    <mergeCell ref="B10:H10"/>
    <mergeCell ref="C24:H25"/>
    <mergeCell ref="A29:I29"/>
    <mergeCell ref="A30:I30"/>
    <mergeCell ref="A33:K33"/>
    <mergeCell ref="A34:A35"/>
    <mergeCell ref="B34:B35"/>
    <mergeCell ref="C34:G34"/>
    <mergeCell ref="H34:I35"/>
    <mergeCell ref="B36:H36"/>
    <mergeCell ref="B37:H37"/>
    <mergeCell ref="C51:H52"/>
    <mergeCell ref="A55:I55"/>
    <mergeCell ref="A56:I56"/>
    <mergeCell ref="A59:K59"/>
    <mergeCell ref="A60:A61"/>
    <mergeCell ref="B60:B61"/>
    <mergeCell ref="C60:G60"/>
    <mergeCell ref="H60:I61"/>
    <mergeCell ref="B62:H62"/>
    <mergeCell ref="B63:H63"/>
    <mergeCell ref="C75:H76"/>
    <mergeCell ref="A104:I104"/>
    <mergeCell ref="A105:I105"/>
    <mergeCell ref="A108:K108"/>
    <mergeCell ref="A109:A110"/>
    <mergeCell ref="B109:B110"/>
    <mergeCell ref="C109:G109"/>
    <mergeCell ref="H109:I110"/>
    <mergeCell ref="B111:H111"/>
    <mergeCell ref="B112:H112"/>
    <mergeCell ref="C122:H123"/>
    <mergeCell ref="A80:I80"/>
    <mergeCell ref="A81:I81"/>
    <mergeCell ref="A84:K84"/>
    <mergeCell ref="A85:A86"/>
    <mergeCell ref="B85:B86"/>
    <mergeCell ref="C85:G85"/>
    <mergeCell ref="H85:I86"/>
    <mergeCell ref="B87:H87"/>
    <mergeCell ref="B88:H88"/>
    <mergeCell ref="C99:H100"/>
    <mergeCell ref="A147:I147"/>
    <mergeCell ref="A148:I148"/>
    <mergeCell ref="A151:K151"/>
    <mergeCell ref="A152:A153"/>
    <mergeCell ref="B152:B153"/>
    <mergeCell ref="C152:G152"/>
    <mergeCell ref="H152:I153"/>
    <mergeCell ref="B154:H154"/>
    <mergeCell ref="B155:H155"/>
    <mergeCell ref="C173:H174"/>
    <mergeCell ref="B156:H156"/>
    <mergeCell ref="A177:I177"/>
    <mergeCell ref="A178:I178"/>
    <mergeCell ref="A181:K181"/>
    <mergeCell ref="A182:A183"/>
    <mergeCell ref="B182:B183"/>
    <mergeCell ref="C182:G182"/>
    <mergeCell ref="H182:I183"/>
    <mergeCell ref="B184:H184"/>
    <mergeCell ref="B185:H185"/>
    <mergeCell ref="B186:H186"/>
    <mergeCell ref="C195:H196"/>
    <mergeCell ref="A199:I199"/>
    <mergeCell ref="A200:I200"/>
    <mergeCell ref="A203:K203"/>
    <mergeCell ref="A204:A205"/>
    <mergeCell ref="B204:B205"/>
    <mergeCell ref="C204:G204"/>
    <mergeCell ref="H204:I205"/>
    <mergeCell ref="B206:H206"/>
    <mergeCell ref="B207:H207"/>
    <mergeCell ref="B208:H208"/>
    <mergeCell ref="C216:H217"/>
    <mergeCell ref="A221:I221"/>
    <mergeCell ref="A222:I222"/>
    <mergeCell ref="A225:K225"/>
    <mergeCell ref="A226:A227"/>
    <mergeCell ref="B226:B227"/>
    <mergeCell ref="C226:G226"/>
    <mergeCell ref="H226:I227"/>
    <mergeCell ref="B228:H228"/>
    <mergeCell ref="B229:H229"/>
    <mergeCell ref="B230:H230"/>
    <mergeCell ref="C239:H240"/>
    <mergeCell ref="A244:I244"/>
    <mergeCell ref="A245:I245"/>
    <mergeCell ref="A248:K248"/>
    <mergeCell ref="A249:A250"/>
    <mergeCell ref="B249:B250"/>
    <mergeCell ref="C249:G249"/>
    <mergeCell ref="H249:I250"/>
    <mergeCell ref="B251:H251"/>
    <mergeCell ref="B252:H252"/>
    <mergeCell ref="C260:H261"/>
    <mergeCell ref="A264:I264"/>
    <mergeCell ref="A265:I265"/>
    <mergeCell ref="A268:K268"/>
    <mergeCell ref="A269:A270"/>
    <mergeCell ref="B269:B270"/>
    <mergeCell ref="C269:G269"/>
    <mergeCell ref="H269:I270"/>
    <mergeCell ref="B271:H271"/>
    <mergeCell ref="B272:H272"/>
    <mergeCell ref="C282:H283"/>
    <mergeCell ref="B273:H273"/>
    <mergeCell ref="A899:I899"/>
    <mergeCell ref="A900:I900"/>
    <mergeCell ref="A903:K903"/>
    <mergeCell ref="A904:A905"/>
    <mergeCell ref="B904:B905"/>
    <mergeCell ref="C904:G904"/>
    <mergeCell ref="H904:I905"/>
    <mergeCell ref="A879:I879"/>
    <mergeCell ref="A882:K882"/>
    <mergeCell ref="A883:A884"/>
    <mergeCell ref="B883:B884"/>
    <mergeCell ref="C883:G883"/>
    <mergeCell ref="H883:I884"/>
    <mergeCell ref="B885:H885"/>
    <mergeCell ref="B886:H886"/>
    <mergeCell ref="C895:H896"/>
    <mergeCell ref="A286:I286"/>
    <mergeCell ref="A287:I287"/>
    <mergeCell ref="A290:K290"/>
    <mergeCell ref="A291:A292"/>
    <mergeCell ref="A950:K950"/>
    <mergeCell ref="A951:A952"/>
    <mergeCell ref="B951:B952"/>
    <mergeCell ref="C951:G951"/>
    <mergeCell ref="H951:I952"/>
    <mergeCell ref="H945:I945"/>
    <mergeCell ref="B906:H906"/>
    <mergeCell ref="C918:H919"/>
    <mergeCell ref="A923:I923"/>
    <mergeCell ref="A924:I924"/>
    <mergeCell ref="A927:K927"/>
    <mergeCell ref="A928:A929"/>
    <mergeCell ref="B928:B929"/>
    <mergeCell ref="C928:G928"/>
    <mergeCell ref="H928:I929"/>
    <mergeCell ref="H922:I922"/>
    <mergeCell ref="B862:H862"/>
    <mergeCell ref="C873:H874"/>
    <mergeCell ref="B863:H863"/>
    <mergeCell ref="A878:I878"/>
    <mergeCell ref="B930:H930"/>
    <mergeCell ref="C941:H942"/>
    <mergeCell ref="B931:H931"/>
    <mergeCell ref="A946:I946"/>
    <mergeCell ref="A947:I947"/>
    <mergeCell ref="B973:B974"/>
    <mergeCell ref="C973:G973"/>
    <mergeCell ref="H973:I974"/>
    <mergeCell ref="B975:H975"/>
    <mergeCell ref="B976:H976"/>
    <mergeCell ref="B953:H953"/>
    <mergeCell ref="B954:H954"/>
    <mergeCell ref="C964:H965"/>
    <mergeCell ref="A127:I127"/>
    <mergeCell ref="A128:I128"/>
    <mergeCell ref="A131:K131"/>
    <mergeCell ref="A132:A133"/>
    <mergeCell ref="B132:B133"/>
    <mergeCell ref="C132:G132"/>
    <mergeCell ref="H132:I133"/>
    <mergeCell ref="B134:H134"/>
    <mergeCell ref="C142:H143"/>
    <mergeCell ref="A855:I855"/>
    <mergeCell ref="A856:I856"/>
    <mergeCell ref="A859:K859"/>
    <mergeCell ref="A860:A861"/>
    <mergeCell ref="B860:B861"/>
    <mergeCell ref="C860:G860"/>
    <mergeCell ref="H860:I861"/>
    <mergeCell ref="A1062:I1062"/>
    <mergeCell ref="A1063:I1063"/>
    <mergeCell ref="A1066:K1066"/>
    <mergeCell ref="A1067:A1068"/>
    <mergeCell ref="B1067:B1068"/>
    <mergeCell ref="C1067:G1067"/>
    <mergeCell ref="H1067:I1068"/>
    <mergeCell ref="B291:B292"/>
    <mergeCell ref="C291:G291"/>
    <mergeCell ref="H291:I292"/>
    <mergeCell ref="B293:H293"/>
    <mergeCell ref="B294:H294"/>
    <mergeCell ref="C306:H307"/>
    <mergeCell ref="C1032:H1033"/>
    <mergeCell ref="A1036:I1036"/>
    <mergeCell ref="A1037:I1037"/>
    <mergeCell ref="A1040:K1040"/>
    <mergeCell ref="A1041:A1042"/>
    <mergeCell ref="B1041:B1042"/>
    <mergeCell ref="C1041:G1041"/>
    <mergeCell ref="H1041:I1042"/>
    <mergeCell ref="C1003:H1004"/>
    <mergeCell ref="A1008:I1008"/>
    <mergeCell ref="A1009:I1009"/>
    <mergeCell ref="B1069:H1069"/>
    <mergeCell ref="C1091:H1092"/>
    <mergeCell ref="H28:I28"/>
    <mergeCell ref="H54:I54"/>
    <mergeCell ref="H79:I79"/>
    <mergeCell ref="H103:I103"/>
    <mergeCell ref="H126:I126"/>
    <mergeCell ref="H146:I146"/>
    <mergeCell ref="H176:I176"/>
    <mergeCell ref="H198:I198"/>
    <mergeCell ref="H220:I220"/>
    <mergeCell ref="H243:I243"/>
    <mergeCell ref="H263:I263"/>
    <mergeCell ref="H285:I285"/>
    <mergeCell ref="H309:I309"/>
    <mergeCell ref="H351:I351"/>
    <mergeCell ref="H376:I376"/>
    <mergeCell ref="H404:I404"/>
    <mergeCell ref="H424:I424"/>
    <mergeCell ref="H461:I461"/>
    <mergeCell ref="H503:I503"/>
    <mergeCell ref="H527:I527"/>
    <mergeCell ref="H549:I549"/>
    <mergeCell ref="H967:I967"/>
    <mergeCell ref="H1007:I1007"/>
    <mergeCell ref="H1035:I1035"/>
    <mergeCell ref="H1061:I1061"/>
    <mergeCell ref="H611:I611"/>
    <mergeCell ref="H654:I654"/>
    <mergeCell ref="H689:I689"/>
    <mergeCell ref="H732:I732"/>
    <mergeCell ref="H773:I773"/>
    <mergeCell ref="H817:I817"/>
    <mergeCell ref="H854:I854"/>
    <mergeCell ref="H877:I877"/>
    <mergeCell ref="H898:I898"/>
    <mergeCell ref="B1043:H1043"/>
    <mergeCell ref="C1058:H1059"/>
    <mergeCell ref="A1012:K1012"/>
    <mergeCell ref="A1013:A1014"/>
    <mergeCell ref="B1013:B1014"/>
    <mergeCell ref="C1013:G1013"/>
    <mergeCell ref="H1013:I1014"/>
    <mergeCell ref="B1015:H1015"/>
    <mergeCell ref="A968:I968"/>
    <mergeCell ref="A969:I969"/>
    <mergeCell ref="A972:K972"/>
    <mergeCell ref="A973:A974"/>
  </mergeCells>
  <pageMargins left="0.39370078740157483" right="0.39370078740157483" top="0.39370078740157483" bottom="0.39370078740157483" header="0.19685039370078741" footer="0.31496062992125984"/>
  <pageSetup orientation="portrait" horizontalDpi="300" verticalDpi="300" r:id="rId1"/>
  <headerFooter>
    <oddFooter>&amp;LContractor&amp;CJunior Engineer&amp;RCheck by AE                          Check by  EE</oddFooter>
  </headerFooter>
  <rowBreaks count="37" manualBreakCount="37">
    <brk id="26" max="16383" man="1"/>
    <brk id="53" max="16383" man="1"/>
    <brk id="77" max="16383" man="1"/>
    <brk id="101" max="16383" man="1"/>
    <brk id="124" max="16383" man="1"/>
    <brk id="144" max="16383" man="1"/>
    <brk id="175" max="16383" man="1"/>
    <brk id="196" max="16383" man="1"/>
    <brk id="218" max="16383" man="1"/>
    <brk id="241" max="16383" man="1"/>
    <brk id="262" max="16383" man="1"/>
    <brk id="284" max="16383" man="1"/>
    <brk id="308" max="16383" man="1"/>
    <brk id="349" max="16383" man="1"/>
    <brk id="375" max="16383" man="1"/>
    <brk id="403" max="16383" man="1"/>
    <brk id="423" max="16383" man="1"/>
    <brk id="459" max="16383" man="1"/>
    <brk id="502" max="16383" man="1"/>
    <brk id="526" max="16383" man="1"/>
    <brk id="548" max="16383" man="1"/>
    <brk id="568" max="16383" man="1"/>
    <brk id="610" max="16383" man="1"/>
    <brk id="653" max="16383" man="1"/>
    <brk id="688" max="16383" man="1"/>
    <brk id="730" max="16383" man="1"/>
    <brk id="772" max="16383" man="1"/>
    <brk id="816" max="16383" man="1"/>
    <brk id="852" max="16383" man="1"/>
    <brk id="875" max="16383" man="1"/>
    <brk id="897" max="16383" man="1"/>
    <brk id="920" max="16383" man="1"/>
    <brk id="943" max="16383" man="1"/>
    <brk id="965" max="16383" man="1"/>
    <brk id="1005" max="16383" man="1"/>
    <brk id="1034" max="16383" man="1"/>
    <brk id="106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Q113"/>
  <sheetViews>
    <sheetView view="pageBreakPreview" topLeftCell="A97" zoomScale="120" zoomScaleSheetLayoutView="120" workbookViewId="0">
      <selection activeCell="J110" sqref="J110:N110"/>
    </sheetView>
  </sheetViews>
  <sheetFormatPr defaultRowHeight="12.75"/>
  <cols>
    <col min="1" max="1" width="4.28515625" style="428" customWidth="1"/>
    <col min="2" max="2" width="25.5703125" style="428" customWidth="1"/>
    <col min="3" max="3" width="3.85546875" style="428" customWidth="1"/>
    <col min="4" max="4" width="2.7109375" style="428" customWidth="1"/>
    <col min="5" max="5" width="3.85546875" style="558" customWidth="1"/>
    <col min="6" max="6" width="2.42578125" style="428" customWidth="1"/>
    <col min="7" max="7" width="3.85546875" style="428" customWidth="1"/>
    <col min="8" max="9" width="5.42578125" style="428" customWidth="1"/>
    <col min="10" max="10" width="7" style="428" customWidth="1"/>
    <col min="11" max="11" width="6.42578125" style="428" customWidth="1"/>
    <col min="12" max="12" width="6.5703125" style="428" customWidth="1"/>
    <col min="13" max="13" width="7" style="428" customWidth="1"/>
    <col min="14" max="14" width="5.85546875" style="428" customWidth="1"/>
    <col min="15" max="15" width="4.140625" style="428" customWidth="1"/>
    <col min="16" max="16" width="7.5703125" style="428" customWidth="1"/>
    <col min="17" max="17" width="2.7109375" style="428" customWidth="1"/>
    <col min="18" max="16384" width="9.140625" style="429"/>
  </cols>
  <sheetData>
    <row r="1" spans="1:17" ht="15.75" customHeight="1" thickBot="1">
      <c r="O1" s="1027" t="s">
        <v>500</v>
      </c>
      <c r="P1" s="1027"/>
      <c r="Q1" s="1027"/>
    </row>
    <row r="2" spans="1:17" ht="15">
      <c r="A2" s="1044" t="s">
        <v>473</v>
      </c>
      <c r="B2" s="1045"/>
      <c r="C2" s="1045"/>
      <c r="D2" s="1045"/>
      <c r="E2" s="1045"/>
      <c r="F2" s="1045"/>
      <c r="G2" s="1045"/>
      <c r="H2" s="1045"/>
      <c r="I2" s="1045"/>
      <c r="J2" s="1045"/>
      <c r="K2" s="1045"/>
      <c r="L2" s="1045"/>
      <c r="M2" s="1045"/>
      <c r="N2" s="1045"/>
      <c r="O2" s="1045"/>
      <c r="P2" s="1045"/>
      <c r="Q2" s="1046"/>
    </row>
    <row r="3" spans="1:17" ht="28.5" customHeight="1">
      <c r="A3" s="1047" t="str">
        <f>Measurment!A947</f>
        <v>Name of work: Construction of Studio Apartment at Cozy Cot at LBSNAA,Mussoorie. (EFC Scheme No.12 A of 12th Five Year Plan).</v>
      </c>
      <c r="B3" s="1048"/>
      <c r="C3" s="1048"/>
      <c r="D3" s="1048"/>
      <c r="E3" s="1048"/>
      <c r="F3" s="1048"/>
      <c r="G3" s="1048"/>
      <c r="H3" s="1048"/>
      <c r="I3" s="1048"/>
      <c r="J3" s="1048"/>
      <c r="K3" s="1048"/>
      <c r="L3" s="1048"/>
      <c r="M3" s="1048"/>
      <c r="N3" s="1048"/>
      <c r="O3" s="1048"/>
      <c r="P3" s="1048"/>
      <c r="Q3" s="1049"/>
    </row>
    <row r="4" spans="1:17">
      <c r="A4" s="430" t="str">
        <f>Measurment!A948</f>
        <v>Name of Contractor: Anil Dutt Sharma</v>
      </c>
      <c r="B4" s="431"/>
      <c r="C4" s="432"/>
      <c r="D4" s="432"/>
      <c r="E4" s="559"/>
      <c r="F4" s="433"/>
      <c r="G4" s="433"/>
      <c r="H4" s="433"/>
      <c r="I4" s="433"/>
      <c r="J4" s="433"/>
      <c r="K4" s="433"/>
      <c r="L4" s="432"/>
      <c r="M4" s="434"/>
      <c r="N4" s="434"/>
      <c r="O4" s="434"/>
      <c r="P4" s="434"/>
      <c r="Q4" s="509"/>
    </row>
    <row r="5" spans="1:17">
      <c r="A5" s="430" t="str">
        <f>Measurment!A949</f>
        <v>Agmt. No. : 36/EE/MPD/2013-14</v>
      </c>
      <c r="B5" s="431"/>
      <c r="C5" s="432"/>
      <c r="D5" s="435"/>
      <c r="E5" s="560"/>
      <c r="F5" s="435"/>
      <c r="G5" s="435"/>
      <c r="H5" s="435"/>
      <c r="I5" s="435"/>
      <c r="J5" s="435"/>
      <c r="K5" s="435"/>
      <c r="L5" s="436" t="s">
        <v>474</v>
      </c>
      <c r="M5" s="436"/>
      <c r="N5" s="436"/>
      <c r="O5" s="434"/>
      <c r="P5" s="436"/>
      <c r="Q5" s="510"/>
    </row>
    <row r="6" spans="1:17" ht="14.25">
      <c r="A6" s="1050" t="s">
        <v>753</v>
      </c>
      <c r="B6" s="1051"/>
      <c r="C6" s="1051"/>
      <c r="D6" s="1051"/>
      <c r="E6" s="1051"/>
      <c r="F6" s="1051"/>
      <c r="G6" s="1051"/>
      <c r="H6" s="1051"/>
      <c r="I6" s="1051"/>
      <c r="J6" s="1051"/>
      <c r="K6" s="1051"/>
      <c r="L6" s="1051"/>
      <c r="M6" s="1051"/>
      <c r="N6" s="437"/>
      <c r="O6" s="437"/>
      <c r="P6" s="437"/>
      <c r="Q6" s="511"/>
    </row>
    <row r="7" spans="1:17" ht="15.75" thickBot="1">
      <c r="A7" s="438"/>
      <c r="B7" s="439"/>
      <c r="C7" s="439"/>
      <c r="D7" s="439"/>
      <c r="E7" s="561"/>
      <c r="F7" s="439"/>
      <c r="G7" s="439"/>
      <c r="H7" s="439"/>
      <c r="I7" s="439"/>
      <c r="J7" s="439"/>
      <c r="K7" s="439"/>
      <c r="L7" s="439"/>
      <c r="M7" s="439"/>
      <c r="N7" s="440"/>
      <c r="O7" s="440"/>
      <c r="P7" s="440"/>
      <c r="Q7" s="512"/>
    </row>
    <row r="8" spans="1:17" ht="15" customHeight="1" thickBot="1">
      <c r="A8" s="1052" t="s">
        <v>4</v>
      </c>
      <c r="B8" s="1054" t="s">
        <v>5</v>
      </c>
      <c r="C8" s="1056" t="s">
        <v>6</v>
      </c>
      <c r="D8" s="1057"/>
      <c r="E8" s="1060" t="s">
        <v>7</v>
      </c>
      <c r="F8" s="1061"/>
      <c r="G8" s="1062"/>
      <c r="H8" s="1066" t="s">
        <v>8</v>
      </c>
      <c r="I8" s="441"/>
      <c r="J8" s="441"/>
      <c r="K8" s="441"/>
      <c r="L8" s="1032" t="s">
        <v>9</v>
      </c>
      <c r="M8" s="1033"/>
      <c r="N8" s="1033"/>
      <c r="O8" s="1033"/>
      <c r="P8" s="1068" t="s">
        <v>10</v>
      </c>
      <c r="Q8" s="1068"/>
    </row>
    <row r="9" spans="1:17" ht="15.75" customHeight="1" thickBot="1">
      <c r="A9" s="1053"/>
      <c r="B9" s="1055"/>
      <c r="C9" s="1058"/>
      <c r="D9" s="1059"/>
      <c r="E9" s="1063"/>
      <c r="F9" s="1064"/>
      <c r="G9" s="1065"/>
      <c r="H9" s="1067"/>
      <c r="I9" s="478"/>
      <c r="J9" s="479" t="s">
        <v>11</v>
      </c>
      <c r="K9" s="480" t="s">
        <v>12</v>
      </c>
      <c r="L9" s="480" t="s">
        <v>13</v>
      </c>
      <c r="M9" s="480" t="s">
        <v>14</v>
      </c>
      <c r="N9" s="480" t="s">
        <v>15</v>
      </c>
      <c r="O9" s="481" t="s">
        <v>16</v>
      </c>
      <c r="P9" s="1069"/>
      <c r="Q9" s="1069"/>
    </row>
    <row r="10" spans="1:17" ht="31.5" customHeight="1">
      <c r="A10" s="443">
        <v>12</v>
      </c>
      <c r="B10" s="1034" t="s">
        <v>415</v>
      </c>
      <c r="C10" s="1035"/>
      <c r="D10" s="1035"/>
      <c r="E10" s="1035"/>
      <c r="F10" s="1035"/>
      <c r="G10" s="1035"/>
      <c r="H10" s="1035"/>
      <c r="I10" s="1035"/>
      <c r="J10" s="1035"/>
      <c r="K10" s="1035"/>
      <c r="L10" s="1035"/>
      <c r="M10" s="1035"/>
      <c r="N10" s="1035"/>
      <c r="O10" s="1036"/>
      <c r="P10" s="444"/>
      <c r="Q10" s="444"/>
    </row>
    <row r="11" spans="1:17" ht="15" thickBot="1">
      <c r="A11" s="445">
        <v>12.2</v>
      </c>
      <c r="B11" s="1037" t="s">
        <v>17</v>
      </c>
      <c r="C11" s="1038"/>
      <c r="D11" s="1038"/>
      <c r="E11" s="1038"/>
      <c r="F11" s="1038"/>
      <c r="G11" s="1038"/>
      <c r="H11" s="1038"/>
      <c r="I11" s="1038"/>
      <c r="J11" s="1038"/>
      <c r="K11" s="1038"/>
      <c r="L11" s="1038"/>
      <c r="M11" s="1038"/>
      <c r="N11" s="1038"/>
      <c r="O11" s="1039"/>
      <c r="P11" s="446"/>
      <c r="Q11" s="446"/>
    </row>
    <row r="12" spans="1:17" ht="13.5" thickBot="1">
      <c r="A12" s="448"/>
      <c r="B12" s="1040" t="s">
        <v>479</v>
      </c>
      <c r="C12" s="1040"/>
      <c r="D12" s="1040"/>
      <c r="E12" s="1040"/>
      <c r="F12" s="1040"/>
      <c r="G12" s="1040"/>
      <c r="H12" s="1040"/>
      <c r="I12" s="449"/>
      <c r="J12" s="442" t="s">
        <v>11</v>
      </c>
      <c r="K12" s="442" t="s">
        <v>12</v>
      </c>
      <c r="L12" s="442" t="s">
        <v>13</v>
      </c>
      <c r="M12" s="442" t="s">
        <v>14</v>
      </c>
      <c r="N12" s="442" t="s">
        <v>15</v>
      </c>
      <c r="O12" s="481" t="s">
        <v>16</v>
      </c>
      <c r="P12" s="450"/>
      <c r="Q12" s="450"/>
    </row>
    <row r="13" spans="1:17" ht="13.5">
      <c r="A13" s="452"/>
      <c r="B13" s="477" t="s">
        <v>52</v>
      </c>
      <c r="C13" s="2">
        <v>12</v>
      </c>
      <c r="D13" s="2" t="s">
        <v>18</v>
      </c>
      <c r="E13" s="562">
        <v>4</v>
      </c>
      <c r="F13" s="389" t="s">
        <v>19</v>
      </c>
      <c r="G13" s="389">
        <v>4</v>
      </c>
      <c r="H13" s="520">
        <v>0.9</v>
      </c>
      <c r="I13" s="451"/>
      <c r="J13" s="454" t="str">
        <f>IF(C13=8,ROUND(PRODUCT(E13,F13,G13,H13),2),"— ")</f>
        <v xml:space="preserve">— </v>
      </c>
      <c r="K13" s="454" t="str">
        <f>IF(C13=10,ROUND(PRODUCT(E13,F13,G13,H13),2),"— ")</f>
        <v xml:space="preserve">— </v>
      </c>
      <c r="L13" s="454">
        <f>IF(C13=12,ROUND(PRODUCT(E13,F13,G13,H13),2),"— ")</f>
        <v>14.4</v>
      </c>
      <c r="M13" s="454" t="str">
        <f>IF(C13=16,ROUND(PRODUCT(E13,F13,G13,H13),2),"— ")</f>
        <v xml:space="preserve">— </v>
      </c>
      <c r="N13" s="454" t="str">
        <f>IF(C13=20,ROUND(PRODUCT(E13,F13,G13,H13),2),"— ")</f>
        <v xml:space="preserve">— </v>
      </c>
      <c r="O13" s="454" t="str">
        <f>IF(C13=25,ROUND(PRODUCT(E13,F13,G13,H13),2),"— ")</f>
        <v xml:space="preserve">— </v>
      </c>
      <c r="P13" s="454"/>
      <c r="Q13" s="454"/>
    </row>
    <row r="14" spans="1:17" ht="13.5">
      <c r="A14" s="452"/>
      <c r="B14" s="477" t="s">
        <v>51</v>
      </c>
      <c r="C14" s="2">
        <v>10</v>
      </c>
      <c r="D14" s="2" t="s">
        <v>18</v>
      </c>
      <c r="E14" s="562">
        <v>4</v>
      </c>
      <c r="F14" s="393" t="s">
        <v>19</v>
      </c>
      <c r="G14" s="389">
        <v>6</v>
      </c>
      <c r="H14" s="406">
        <v>1.1499999999999999</v>
      </c>
      <c r="I14" s="451"/>
      <c r="J14" s="454" t="str">
        <f t="shared" ref="J14:J53" si="0">IF(C14=8,ROUND(PRODUCT(E14,F14,G14,H14),2),"— ")</f>
        <v xml:space="preserve">— </v>
      </c>
      <c r="K14" s="454">
        <f t="shared" ref="K14:K53" si="1">IF(C14=10,ROUND(PRODUCT(E14,F14,G14,H14),2),"— ")</f>
        <v>27.6</v>
      </c>
      <c r="L14" s="454" t="str">
        <f t="shared" ref="L14:L53" si="2">IF(C14=12,ROUND(PRODUCT(E14,F14,G14,H14),2),"— ")</f>
        <v xml:space="preserve">— </v>
      </c>
      <c r="M14" s="454" t="str">
        <f t="shared" ref="M14:M53" si="3">IF(C14=16,ROUND(PRODUCT(E14,F14,G14,H14),2),"— ")</f>
        <v xml:space="preserve">— </v>
      </c>
      <c r="N14" s="454" t="str">
        <f t="shared" ref="N14:N53" si="4">IF(C14=20,ROUND(PRODUCT(E14,F14,G14,H14),2),"— ")</f>
        <v xml:space="preserve">— </v>
      </c>
      <c r="O14" s="454" t="str">
        <f t="shared" ref="O14:O53" si="5">IF(C14=25,ROUND(PRODUCT(E14,F14,G14,H14),2),"— ")</f>
        <v xml:space="preserve">— </v>
      </c>
      <c r="P14" s="454"/>
      <c r="Q14" s="454"/>
    </row>
    <row r="15" spans="1:17" ht="13.5">
      <c r="A15" s="452"/>
      <c r="B15" s="477" t="s">
        <v>31</v>
      </c>
      <c r="C15" s="2">
        <v>8</v>
      </c>
      <c r="D15" s="2" t="s">
        <v>18</v>
      </c>
      <c r="E15" s="562">
        <v>4</v>
      </c>
      <c r="F15" s="389" t="s">
        <v>19</v>
      </c>
      <c r="G15" s="389">
        <v>3</v>
      </c>
      <c r="H15" s="406">
        <v>0.9</v>
      </c>
      <c r="I15" s="451"/>
      <c r="J15" s="454">
        <f t="shared" si="0"/>
        <v>10.8</v>
      </c>
      <c r="K15" s="454" t="str">
        <f t="shared" si="1"/>
        <v xml:space="preserve">— </v>
      </c>
      <c r="L15" s="454" t="str">
        <f t="shared" si="2"/>
        <v xml:space="preserve">— </v>
      </c>
      <c r="M15" s="454" t="str">
        <f t="shared" si="3"/>
        <v xml:space="preserve">— </v>
      </c>
      <c r="N15" s="454" t="str">
        <f t="shared" si="4"/>
        <v xml:space="preserve">— </v>
      </c>
      <c r="O15" s="454" t="str">
        <f t="shared" si="5"/>
        <v xml:space="preserve">— </v>
      </c>
      <c r="P15" s="454"/>
      <c r="Q15" s="454"/>
    </row>
    <row r="16" spans="1:17" ht="13.5">
      <c r="A16" s="452"/>
      <c r="B16" s="477" t="s">
        <v>53</v>
      </c>
      <c r="C16" s="2">
        <v>12</v>
      </c>
      <c r="D16" s="2" t="s">
        <v>18</v>
      </c>
      <c r="E16" s="562">
        <v>4</v>
      </c>
      <c r="F16" s="389" t="s">
        <v>19</v>
      </c>
      <c r="G16" s="389">
        <v>4</v>
      </c>
      <c r="H16" s="406">
        <v>1.4</v>
      </c>
      <c r="I16" s="451"/>
      <c r="J16" s="454" t="str">
        <f t="shared" si="0"/>
        <v xml:space="preserve">— </v>
      </c>
      <c r="K16" s="454" t="str">
        <f t="shared" si="1"/>
        <v xml:space="preserve">— </v>
      </c>
      <c r="L16" s="454">
        <f t="shared" si="2"/>
        <v>22.4</v>
      </c>
      <c r="M16" s="454" t="str">
        <f t="shared" si="3"/>
        <v xml:space="preserve">— </v>
      </c>
      <c r="N16" s="454" t="str">
        <f t="shared" si="4"/>
        <v xml:space="preserve">— </v>
      </c>
      <c r="O16" s="454" t="str">
        <f t="shared" si="5"/>
        <v xml:space="preserve">— </v>
      </c>
      <c r="P16" s="454"/>
      <c r="Q16" s="454"/>
    </row>
    <row r="17" spans="1:17" ht="13.5">
      <c r="A17" s="452"/>
      <c r="B17" s="477" t="s">
        <v>51</v>
      </c>
      <c r="C17" s="2">
        <v>10</v>
      </c>
      <c r="D17" s="2" t="s">
        <v>18</v>
      </c>
      <c r="E17" s="562">
        <v>4</v>
      </c>
      <c r="F17" s="389" t="s">
        <v>19</v>
      </c>
      <c r="G17" s="389">
        <v>9</v>
      </c>
      <c r="H17" s="406">
        <v>1.1499999999999999</v>
      </c>
      <c r="I17" s="451"/>
      <c r="J17" s="454" t="str">
        <f t="shared" si="0"/>
        <v xml:space="preserve">— </v>
      </c>
      <c r="K17" s="454">
        <f t="shared" si="1"/>
        <v>41.4</v>
      </c>
      <c r="L17" s="454" t="str">
        <f t="shared" si="2"/>
        <v xml:space="preserve">— </v>
      </c>
      <c r="M17" s="454" t="str">
        <f t="shared" si="3"/>
        <v xml:space="preserve">— </v>
      </c>
      <c r="N17" s="454" t="str">
        <f t="shared" si="4"/>
        <v xml:space="preserve">— </v>
      </c>
      <c r="O17" s="454" t="str">
        <f t="shared" si="5"/>
        <v xml:space="preserve">— </v>
      </c>
      <c r="P17" s="454"/>
      <c r="Q17" s="454"/>
    </row>
    <row r="18" spans="1:17" ht="13.5">
      <c r="A18" s="452"/>
      <c r="B18" s="477" t="s">
        <v>31</v>
      </c>
      <c r="C18" s="2">
        <v>8</v>
      </c>
      <c r="D18" s="2" t="s">
        <v>18</v>
      </c>
      <c r="E18" s="562">
        <v>4</v>
      </c>
      <c r="F18" s="389" t="s">
        <v>19</v>
      </c>
      <c r="G18" s="389">
        <v>3</v>
      </c>
      <c r="H18" s="406">
        <v>1.4</v>
      </c>
      <c r="I18" s="451"/>
      <c r="J18" s="454">
        <f t="shared" si="0"/>
        <v>16.8</v>
      </c>
      <c r="K18" s="454" t="str">
        <f t="shared" si="1"/>
        <v xml:space="preserve">— </v>
      </c>
      <c r="L18" s="454" t="str">
        <f t="shared" si="2"/>
        <v xml:space="preserve">— </v>
      </c>
      <c r="M18" s="454" t="str">
        <f t="shared" si="3"/>
        <v xml:space="preserve">— </v>
      </c>
      <c r="N18" s="454" t="str">
        <f t="shared" si="4"/>
        <v xml:space="preserve">— </v>
      </c>
      <c r="O18" s="454" t="str">
        <f t="shared" si="5"/>
        <v xml:space="preserve">— </v>
      </c>
      <c r="P18" s="454"/>
      <c r="Q18" s="454"/>
    </row>
    <row r="19" spans="1:17" ht="13.5">
      <c r="A19" s="452"/>
      <c r="B19" s="477" t="s">
        <v>54</v>
      </c>
      <c r="C19" s="2">
        <v>12</v>
      </c>
      <c r="D19" s="2" t="s">
        <v>18</v>
      </c>
      <c r="E19" s="562">
        <v>2</v>
      </c>
      <c r="F19" s="389" t="s">
        <v>19</v>
      </c>
      <c r="G19" s="389">
        <v>4</v>
      </c>
      <c r="H19" s="406">
        <v>3.06</v>
      </c>
      <c r="I19" s="451"/>
      <c r="J19" s="454" t="str">
        <f t="shared" si="0"/>
        <v xml:space="preserve">— </v>
      </c>
      <c r="K19" s="454" t="str">
        <f t="shared" si="1"/>
        <v xml:space="preserve">— </v>
      </c>
      <c r="L19" s="454">
        <f t="shared" si="2"/>
        <v>24.48</v>
      </c>
      <c r="M19" s="454" t="str">
        <f t="shared" si="3"/>
        <v xml:space="preserve">— </v>
      </c>
      <c r="N19" s="454" t="str">
        <f t="shared" si="4"/>
        <v xml:space="preserve">— </v>
      </c>
      <c r="O19" s="454" t="str">
        <f t="shared" si="5"/>
        <v xml:space="preserve">— </v>
      </c>
      <c r="P19" s="454"/>
      <c r="Q19" s="454"/>
    </row>
    <row r="20" spans="1:17" ht="13.5">
      <c r="A20" s="452"/>
      <c r="B20" s="477" t="s">
        <v>22</v>
      </c>
      <c r="C20" s="2">
        <v>8</v>
      </c>
      <c r="D20" s="2" t="s">
        <v>18</v>
      </c>
      <c r="E20" s="562">
        <v>2</v>
      </c>
      <c r="F20" s="389" t="s">
        <v>19</v>
      </c>
      <c r="G20" s="389">
        <v>34</v>
      </c>
      <c r="H20" s="406">
        <v>0.68</v>
      </c>
      <c r="I20" s="451"/>
      <c r="J20" s="454">
        <f t="shared" si="0"/>
        <v>46.24</v>
      </c>
      <c r="K20" s="454" t="str">
        <f t="shared" si="1"/>
        <v xml:space="preserve">— </v>
      </c>
      <c r="L20" s="454" t="str">
        <f t="shared" si="2"/>
        <v xml:space="preserve">— </v>
      </c>
      <c r="M20" s="454" t="str">
        <f t="shared" si="3"/>
        <v xml:space="preserve">— </v>
      </c>
      <c r="N20" s="454" t="str">
        <f t="shared" si="4"/>
        <v xml:space="preserve">— </v>
      </c>
      <c r="O20" s="454" t="str">
        <f t="shared" si="5"/>
        <v xml:space="preserve">— </v>
      </c>
      <c r="P20" s="454"/>
      <c r="Q20" s="454"/>
    </row>
    <row r="21" spans="1:17" ht="13.5">
      <c r="A21" s="452"/>
      <c r="B21" s="477" t="s">
        <v>51</v>
      </c>
      <c r="C21" s="2">
        <v>10</v>
      </c>
      <c r="D21" s="2" t="s">
        <v>18</v>
      </c>
      <c r="E21" s="562">
        <v>2</v>
      </c>
      <c r="F21" s="389" t="s">
        <v>19</v>
      </c>
      <c r="G21" s="389">
        <v>20</v>
      </c>
      <c r="H21" s="406">
        <v>1.1499999999999999</v>
      </c>
      <c r="I21" s="451"/>
      <c r="J21" s="454" t="str">
        <f t="shared" si="0"/>
        <v xml:space="preserve">— </v>
      </c>
      <c r="K21" s="454">
        <f t="shared" si="1"/>
        <v>46</v>
      </c>
      <c r="L21" s="454" t="str">
        <f t="shared" si="2"/>
        <v xml:space="preserve">— </v>
      </c>
      <c r="M21" s="454" t="str">
        <f t="shared" si="3"/>
        <v xml:space="preserve">— </v>
      </c>
      <c r="N21" s="454" t="str">
        <f t="shared" si="4"/>
        <v xml:space="preserve">— </v>
      </c>
      <c r="O21" s="454" t="str">
        <f t="shared" si="5"/>
        <v xml:space="preserve">— </v>
      </c>
      <c r="P21" s="454"/>
      <c r="Q21" s="454"/>
    </row>
    <row r="22" spans="1:17" ht="13.5">
      <c r="A22" s="452"/>
      <c r="B22" s="477" t="s">
        <v>31</v>
      </c>
      <c r="C22" s="2">
        <v>8</v>
      </c>
      <c r="D22" s="2" t="s">
        <v>18</v>
      </c>
      <c r="E22" s="562">
        <v>2</v>
      </c>
      <c r="F22" s="393" t="s">
        <v>19</v>
      </c>
      <c r="G22" s="389">
        <v>3</v>
      </c>
      <c r="H22" s="406">
        <v>3.06</v>
      </c>
      <c r="I22" s="451"/>
      <c r="J22" s="454">
        <f t="shared" si="0"/>
        <v>18.36</v>
      </c>
      <c r="K22" s="454" t="str">
        <f t="shared" si="1"/>
        <v xml:space="preserve">— </v>
      </c>
      <c r="L22" s="454" t="str">
        <f t="shared" si="2"/>
        <v xml:space="preserve">— </v>
      </c>
      <c r="M22" s="454" t="str">
        <f t="shared" si="3"/>
        <v xml:space="preserve">— </v>
      </c>
      <c r="N22" s="454" t="str">
        <f t="shared" si="4"/>
        <v xml:space="preserve">— </v>
      </c>
      <c r="O22" s="454" t="str">
        <f t="shared" si="5"/>
        <v xml:space="preserve">— </v>
      </c>
      <c r="P22" s="454"/>
      <c r="Q22" s="454"/>
    </row>
    <row r="23" spans="1:17" ht="13.5">
      <c r="A23" s="452"/>
      <c r="B23" s="477" t="s">
        <v>54</v>
      </c>
      <c r="C23" s="2">
        <v>12</v>
      </c>
      <c r="D23" s="2" t="s">
        <v>18</v>
      </c>
      <c r="E23" s="562">
        <v>2</v>
      </c>
      <c r="F23" s="389" t="s">
        <v>19</v>
      </c>
      <c r="G23" s="389">
        <v>4</v>
      </c>
      <c r="H23" s="406">
        <v>3</v>
      </c>
      <c r="I23" s="451"/>
      <c r="J23" s="454" t="str">
        <f t="shared" si="0"/>
        <v xml:space="preserve">— </v>
      </c>
      <c r="K23" s="454" t="str">
        <f t="shared" si="1"/>
        <v xml:space="preserve">— </v>
      </c>
      <c r="L23" s="454">
        <f t="shared" si="2"/>
        <v>24</v>
      </c>
      <c r="M23" s="454" t="str">
        <f t="shared" si="3"/>
        <v xml:space="preserve">— </v>
      </c>
      <c r="N23" s="454" t="str">
        <f t="shared" si="4"/>
        <v xml:space="preserve">— </v>
      </c>
      <c r="O23" s="454" t="str">
        <f t="shared" si="5"/>
        <v xml:space="preserve">— </v>
      </c>
      <c r="P23" s="454"/>
      <c r="Q23" s="454"/>
    </row>
    <row r="24" spans="1:17" ht="13.5">
      <c r="A24" s="452"/>
      <c r="B24" s="477" t="s">
        <v>22</v>
      </c>
      <c r="C24" s="2">
        <v>8</v>
      </c>
      <c r="D24" s="2" t="s">
        <v>18</v>
      </c>
      <c r="E24" s="562">
        <v>2</v>
      </c>
      <c r="F24" s="389" t="s">
        <v>19</v>
      </c>
      <c r="G24" s="389">
        <v>33</v>
      </c>
      <c r="H24" s="406">
        <v>0.68</v>
      </c>
      <c r="I24" s="451"/>
      <c r="J24" s="454">
        <f t="shared" si="0"/>
        <v>44.88</v>
      </c>
      <c r="K24" s="454" t="str">
        <f t="shared" si="1"/>
        <v xml:space="preserve">— </v>
      </c>
      <c r="L24" s="454" t="str">
        <f t="shared" si="2"/>
        <v xml:space="preserve">— </v>
      </c>
      <c r="M24" s="454" t="str">
        <f t="shared" si="3"/>
        <v xml:space="preserve">— </v>
      </c>
      <c r="N24" s="454" t="str">
        <f t="shared" si="4"/>
        <v xml:space="preserve">— </v>
      </c>
      <c r="O24" s="454" t="str">
        <f t="shared" si="5"/>
        <v xml:space="preserve">— </v>
      </c>
      <c r="P24" s="454"/>
      <c r="Q24" s="454"/>
    </row>
    <row r="25" spans="1:17" ht="13.5">
      <c r="A25" s="452"/>
      <c r="B25" s="477" t="s">
        <v>51</v>
      </c>
      <c r="C25" s="2">
        <v>10</v>
      </c>
      <c r="D25" s="2" t="s">
        <v>18</v>
      </c>
      <c r="E25" s="562">
        <v>2</v>
      </c>
      <c r="F25" s="389" t="s">
        <v>19</v>
      </c>
      <c r="G25" s="389">
        <v>20</v>
      </c>
      <c r="H25" s="406">
        <v>1.1499999999999999</v>
      </c>
      <c r="I25" s="451"/>
      <c r="J25" s="454" t="str">
        <f t="shared" si="0"/>
        <v xml:space="preserve">— </v>
      </c>
      <c r="K25" s="454">
        <f t="shared" si="1"/>
        <v>46</v>
      </c>
      <c r="L25" s="454" t="str">
        <f t="shared" si="2"/>
        <v xml:space="preserve">— </v>
      </c>
      <c r="M25" s="454" t="str">
        <f t="shared" si="3"/>
        <v xml:space="preserve">— </v>
      </c>
      <c r="N25" s="454" t="str">
        <f t="shared" si="4"/>
        <v xml:space="preserve">— </v>
      </c>
      <c r="O25" s="454" t="str">
        <f t="shared" si="5"/>
        <v xml:space="preserve">— </v>
      </c>
      <c r="P25" s="454"/>
      <c r="Q25" s="454"/>
    </row>
    <row r="26" spans="1:17" ht="13.5">
      <c r="A26" s="452"/>
      <c r="B26" s="477" t="s">
        <v>31</v>
      </c>
      <c r="C26" s="2">
        <v>8</v>
      </c>
      <c r="D26" s="2" t="s">
        <v>18</v>
      </c>
      <c r="E26" s="562">
        <v>2</v>
      </c>
      <c r="F26" s="393" t="s">
        <v>19</v>
      </c>
      <c r="G26" s="389">
        <v>3</v>
      </c>
      <c r="H26" s="406">
        <v>3</v>
      </c>
      <c r="I26" s="451"/>
      <c r="J26" s="454">
        <f t="shared" si="0"/>
        <v>18</v>
      </c>
      <c r="K26" s="454" t="str">
        <f t="shared" si="1"/>
        <v xml:space="preserve">— </v>
      </c>
      <c r="L26" s="454" t="str">
        <f t="shared" si="2"/>
        <v xml:space="preserve">— </v>
      </c>
      <c r="M26" s="454" t="str">
        <f t="shared" si="3"/>
        <v xml:space="preserve">— </v>
      </c>
      <c r="N26" s="454" t="str">
        <f t="shared" si="4"/>
        <v xml:space="preserve">— </v>
      </c>
      <c r="O26" s="454" t="str">
        <f t="shared" si="5"/>
        <v xml:space="preserve">— </v>
      </c>
      <c r="P26" s="454"/>
      <c r="Q26" s="454"/>
    </row>
    <row r="27" spans="1:17" ht="13.5">
      <c r="A27" s="452"/>
      <c r="B27" s="477" t="s">
        <v>61</v>
      </c>
      <c r="C27" s="2">
        <v>12</v>
      </c>
      <c r="D27" s="2" t="s">
        <v>18</v>
      </c>
      <c r="E27" s="562">
        <v>4</v>
      </c>
      <c r="F27" s="389" t="s">
        <v>19</v>
      </c>
      <c r="G27" s="389">
        <v>4</v>
      </c>
      <c r="H27" s="406">
        <v>1.33</v>
      </c>
      <c r="I27" s="451"/>
      <c r="J27" s="454" t="str">
        <f t="shared" si="0"/>
        <v xml:space="preserve">— </v>
      </c>
      <c r="K27" s="454" t="str">
        <f t="shared" si="1"/>
        <v xml:space="preserve">— </v>
      </c>
      <c r="L27" s="454">
        <f t="shared" si="2"/>
        <v>21.28</v>
      </c>
      <c r="M27" s="454" t="str">
        <f t="shared" si="3"/>
        <v xml:space="preserve">— </v>
      </c>
      <c r="N27" s="454" t="str">
        <f t="shared" si="4"/>
        <v xml:space="preserve">— </v>
      </c>
      <c r="O27" s="454" t="str">
        <f t="shared" si="5"/>
        <v xml:space="preserve">— </v>
      </c>
      <c r="P27" s="454"/>
      <c r="Q27" s="454"/>
    </row>
    <row r="28" spans="1:17" ht="13.5">
      <c r="A28" s="452"/>
      <c r="B28" s="477" t="s">
        <v>22</v>
      </c>
      <c r="C28" s="2">
        <v>8</v>
      </c>
      <c r="D28" s="2" t="s">
        <v>18</v>
      </c>
      <c r="E28" s="562">
        <v>4</v>
      </c>
      <c r="F28" s="389" t="s">
        <v>19</v>
      </c>
      <c r="G28" s="389">
        <v>10</v>
      </c>
      <c r="H28" s="406">
        <v>0.68</v>
      </c>
      <c r="I28" s="451"/>
      <c r="J28" s="454">
        <f t="shared" si="0"/>
        <v>27.2</v>
      </c>
      <c r="K28" s="454" t="str">
        <f t="shared" si="1"/>
        <v xml:space="preserve">— </v>
      </c>
      <c r="L28" s="454" t="str">
        <f t="shared" si="2"/>
        <v xml:space="preserve">— </v>
      </c>
      <c r="M28" s="454" t="str">
        <f t="shared" si="3"/>
        <v xml:space="preserve">— </v>
      </c>
      <c r="N28" s="454" t="str">
        <f t="shared" si="4"/>
        <v xml:space="preserve">— </v>
      </c>
      <c r="O28" s="454" t="str">
        <f t="shared" si="5"/>
        <v xml:space="preserve">— </v>
      </c>
      <c r="P28" s="454"/>
      <c r="Q28" s="454"/>
    </row>
    <row r="29" spans="1:17" ht="13.5">
      <c r="A29" s="452"/>
      <c r="B29" s="477" t="s">
        <v>51</v>
      </c>
      <c r="C29" s="2">
        <v>10</v>
      </c>
      <c r="D29" s="2" t="s">
        <v>18</v>
      </c>
      <c r="E29" s="562">
        <v>4</v>
      </c>
      <c r="F29" s="389" t="s">
        <v>19</v>
      </c>
      <c r="G29" s="389">
        <v>9</v>
      </c>
      <c r="H29" s="406">
        <v>1.1499999999999999</v>
      </c>
      <c r="I29" s="451"/>
      <c r="J29" s="454" t="str">
        <f t="shared" si="0"/>
        <v xml:space="preserve">— </v>
      </c>
      <c r="K29" s="454">
        <f t="shared" si="1"/>
        <v>41.4</v>
      </c>
      <c r="L29" s="454" t="str">
        <f t="shared" si="2"/>
        <v xml:space="preserve">— </v>
      </c>
      <c r="M29" s="454" t="str">
        <f t="shared" si="3"/>
        <v xml:space="preserve">— </v>
      </c>
      <c r="N29" s="454" t="str">
        <f t="shared" si="4"/>
        <v xml:space="preserve">— </v>
      </c>
      <c r="O29" s="454" t="str">
        <f t="shared" si="5"/>
        <v xml:space="preserve">— </v>
      </c>
      <c r="P29" s="454"/>
      <c r="Q29" s="454"/>
    </row>
    <row r="30" spans="1:17" ht="13.5">
      <c r="A30" s="452"/>
      <c r="B30" s="477" t="s">
        <v>31</v>
      </c>
      <c r="C30" s="2">
        <v>8</v>
      </c>
      <c r="D30" s="2" t="s">
        <v>18</v>
      </c>
      <c r="E30" s="562">
        <v>4</v>
      </c>
      <c r="F30" s="393" t="s">
        <v>19</v>
      </c>
      <c r="G30" s="389">
        <v>3</v>
      </c>
      <c r="H30" s="406">
        <v>1.33</v>
      </c>
      <c r="I30" s="451"/>
      <c r="J30" s="454">
        <f t="shared" si="0"/>
        <v>15.96</v>
      </c>
      <c r="K30" s="454" t="str">
        <f t="shared" si="1"/>
        <v xml:space="preserve">— </v>
      </c>
      <c r="L30" s="454" t="str">
        <f t="shared" si="2"/>
        <v xml:space="preserve">— </v>
      </c>
      <c r="M30" s="454" t="str">
        <f t="shared" si="3"/>
        <v xml:space="preserve">— </v>
      </c>
      <c r="N30" s="454" t="str">
        <f t="shared" si="4"/>
        <v xml:space="preserve">— </v>
      </c>
      <c r="O30" s="454" t="str">
        <f t="shared" si="5"/>
        <v xml:space="preserve">— </v>
      </c>
      <c r="P30" s="454"/>
      <c r="Q30" s="454"/>
    </row>
    <row r="31" spans="1:17" ht="13.5">
      <c r="A31" s="452"/>
      <c r="B31" s="477" t="s">
        <v>429</v>
      </c>
      <c r="C31" s="2">
        <v>12</v>
      </c>
      <c r="D31" s="2" t="s">
        <v>18</v>
      </c>
      <c r="E31" s="562">
        <v>4</v>
      </c>
      <c r="F31" s="389" t="s">
        <v>19</v>
      </c>
      <c r="G31" s="389">
        <v>4</v>
      </c>
      <c r="H31" s="406">
        <v>2</v>
      </c>
      <c r="I31" s="451"/>
      <c r="J31" s="454" t="str">
        <f t="shared" si="0"/>
        <v xml:space="preserve">— </v>
      </c>
      <c r="K31" s="454" t="str">
        <f t="shared" si="1"/>
        <v xml:space="preserve">— </v>
      </c>
      <c r="L31" s="454">
        <f t="shared" si="2"/>
        <v>32</v>
      </c>
      <c r="M31" s="454" t="str">
        <f t="shared" si="3"/>
        <v xml:space="preserve">— </v>
      </c>
      <c r="N31" s="454" t="str">
        <f t="shared" si="4"/>
        <v xml:space="preserve">— </v>
      </c>
      <c r="O31" s="454" t="str">
        <f t="shared" si="5"/>
        <v xml:space="preserve">— </v>
      </c>
      <c r="P31" s="454"/>
      <c r="Q31" s="454"/>
    </row>
    <row r="32" spans="1:17" ht="13.5">
      <c r="A32" s="452"/>
      <c r="B32" s="477" t="s">
        <v>22</v>
      </c>
      <c r="C32" s="2">
        <v>8</v>
      </c>
      <c r="D32" s="2" t="s">
        <v>18</v>
      </c>
      <c r="E32" s="562">
        <v>4</v>
      </c>
      <c r="F32" s="389" t="s">
        <v>19</v>
      </c>
      <c r="G32" s="389">
        <v>20</v>
      </c>
      <c r="H32" s="406">
        <v>0.45</v>
      </c>
      <c r="I32" s="451"/>
      <c r="J32" s="454">
        <f t="shared" si="0"/>
        <v>36</v>
      </c>
      <c r="K32" s="454" t="str">
        <f t="shared" si="1"/>
        <v xml:space="preserve">— </v>
      </c>
      <c r="L32" s="454" t="str">
        <f t="shared" si="2"/>
        <v xml:space="preserve">— </v>
      </c>
      <c r="M32" s="454" t="str">
        <f t="shared" si="3"/>
        <v xml:space="preserve">— </v>
      </c>
      <c r="N32" s="454" t="str">
        <f t="shared" si="4"/>
        <v xml:space="preserve">— </v>
      </c>
      <c r="O32" s="454" t="str">
        <f t="shared" si="5"/>
        <v xml:space="preserve">— </v>
      </c>
      <c r="P32" s="454"/>
      <c r="Q32" s="454"/>
    </row>
    <row r="33" spans="1:17" ht="13.5">
      <c r="A33" s="452"/>
      <c r="B33" s="477" t="s">
        <v>59</v>
      </c>
      <c r="C33" s="2">
        <v>12</v>
      </c>
      <c r="D33" s="2" t="s">
        <v>18</v>
      </c>
      <c r="E33" s="562">
        <v>4</v>
      </c>
      <c r="F33" s="389" t="s">
        <v>19</v>
      </c>
      <c r="G33" s="389">
        <v>4</v>
      </c>
      <c r="H33" s="406">
        <v>1.35</v>
      </c>
      <c r="I33" s="451"/>
      <c r="J33" s="454" t="str">
        <f t="shared" si="0"/>
        <v xml:space="preserve">— </v>
      </c>
      <c r="K33" s="454" t="str">
        <f t="shared" si="1"/>
        <v xml:space="preserve">— </v>
      </c>
      <c r="L33" s="454">
        <f t="shared" si="2"/>
        <v>21.6</v>
      </c>
      <c r="M33" s="454" t="str">
        <f t="shared" si="3"/>
        <v xml:space="preserve">— </v>
      </c>
      <c r="N33" s="454" t="str">
        <f t="shared" si="4"/>
        <v xml:space="preserve">— </v>
      </c>
      <c r="O33" s="454" t="str">
        <f t="shared" si="5"/>
        <v xml:space="preserve">— </v>
      </c>
      <c r="P33" s="454"/>
      <c r="Q33" s="454"/>
    </row>
    <row r="34" spans="1:17" ht="13.5">
      <c r="A34" s="452"/>
      <c r="B34" s="477" t="s">
        <v>22</v>
      </c>
      <c r="C34" s="2">
        <v>8</v>
      </c>
      <c r="D34" s="2" t="s">
        <v>18</v>
      </c>
      <c r="E34" s="562">
        <v>4</v>
      </c>
      <c r="F34" s="389" t="s">
        <v>19</v>
      </c>
      <c r="G34" s="389">
        <v>14</v>
      </c>
      <c r="H34" s="406">
        <v>0.68</v>
      </c>
      <c r="I34" s="451"/>
      <c r="J34" s="454">
        <f t="shared" si="0"/>
        <v>38.08</v>
      </c>
      <c r="K34" s="454" t="str">
        <f t="shared" si="1"/>
        <v xml:space="preserve">— </v>
      </c>
      <c r="L34" s="454" t="str">
        <f t="shared" si="2"/>
        <v xml:space="preserve">— </v>
      </c>
      <c r="M34" s="454" t="str">
        <f t="shared" si="3"/>
        <v xml:space="preserve">— </v>
      </c>
      <c r="N34" s="454" t="str">
        <f t="shared" si="4"/>
        <v xml:space="preserve">— </v>
      </c>
      <c r="O34" s="454" t="str">
        <f t="shared" si="5"/>
        <v xml:space="preserve">— </v>
      </c>
      <c r="P34" s="454"/>
      <c r="Q34" s="454"/>
    </row>
    <row r="35" spans="1:17" ht="13.5">
      <c r="A35" s="452"/>
      <c r="B35" s="477" t="s">
        <v>29</v>
      </c>
      <c r="C35" s="2">
        <v>12</v>
      </c>
      <c r="D35" s="2" t="s">
        <v>18</v>
      </c>
      <c r="E35" s="562">
        <v>4</v>
      </c>
      <c r="F35" s="389" t="s">
        <v>19</v>
      </c>
      <c r="G35" s="389">
        <v>4</v>
      </c>
      <c r="H35" s="406">
        <v>2</v>
      </c>
      <c r="I35" s="451"/>
      <c r="J35" s="454" t="str">
        <f t="shared" si="0"/>
        <v xml:space="preserve">— </v>
      </c>
      <c r="K35" s="454" t="str">
        <f t="shared" si="1"/>
        <v xml:space="preserve">— </v>
      </c>
      <c r="L35" s="454">
        <f t="shared" si="2"/>
        <v>32</v>
      </c>
      <c r="M35" s="454" t="str">
        <f t="shared" si="3"/>
        <v xml:space="preserve">— </v>
      </c>
      <c r="N35" s="454" t="str">
        <f t="shared" si="4"/>
        <v xml:space="preserve">— </v>
      </c>
      <c r="O35" s="454" t="str">
        <f t="shared" si="5"/>
        <v xml:space="preserve">— </v>
      </c>
      <c r="P35" s="454"/>
      <c r="Q35" s="454"/>
    </row>
    <row r="36" spans="1:17" ht="13.5">
      <c r="A36" s="452"/>
      <c r="B36" s="477" t="s">
        <v>22</v>
      </c>
      <c r="C36" s="2">
        <v>8</v>
      </c>
      <c r="D36" s="2" t="s">
        <v>18</v>
      </c>
      <c r="E36" s="562">
        <v>4</v>
      </c>
      <c r="F36" s="389" t="s">
        <v>19</v>
      </c>
      <c r="G36" s="389">
        <v>20</v>
      </c>
      <c r="H36" s="406">
        <v>0.68</v>
      </c>
      <c r="I36" s="451"/>
      <c r="J36" s="454">
        <f t="shared" si="0"/>
        <v>54.4</v>
      </c>
      <c r="K36" s="454" t="str">
        <f t="shared" si="1"/>
        <v xml:space="preserve">— </v>
      </c>
      <c r="L36" s="454" t="str">
        <f t="shared" si="2"/>
        <v xml:space="preserve">— </v>
      </c>
      <c r="M36" s="454" t="str">
        <f t="shared" si="3"/>
        <v xml:space="preserve">— </v>
      </c>
      <c r="N36" s="454" t="str">
        <f t="shared" si="4"/>
        <v xml:space="preserve">— </v>
      </c>
      <c r="O36" s="454" t="str">
        <f t="shared" si="5"/>
        <v xml:space="preserve">— </v>
      </c>
      <c r="P36" s="454"/>
      <c r="Q36" s="454"/>
    </row>
    <row r="37" spans="1:17" ht="13.5">
      <c r="A37" s="452"/>
      <c r="B37" s="477" t="s">
        <v>60</v>
      </c>
      <c r="C37" s="2">
        <v>12</v>
      </c>
      <c r="D37" s="2" t="s">
        <v>18</v>
      </c>
      <c r="E37" s="562">
        <v>4</v>
      </c>
      <c r="F37" s="389" t="s">
        <v>19</v>
      </c>
      <c r="G37" s="389">
        <v>4</v>
      </c>
      <c r="H37" s="406">
        <v>1.65</v>
      </c>
      <c r="I37" s="451"/>
      <c r="J37" s="454" t="str">
        <f t="shared" si="0"/>
        <v xml:space="preserve">— </v>
      </c>
      <c r="K37" s="454" t="str">
        <f t="shared" si="1"/>
        <v xml:space="preserve">— </v>
      </c>
      <c r="L37" s="454">
        <f t="shared" si="2"/>
        <v>26.4</v>
      </c>
      <c r="M37" s="454" t="str">
        <f t="shared" si="3"/>
        <v xml:space="preserve">— </v>
      </c>
      <c r="N37" s="454" t="str">
        <f t="shared" si="4"/>
        <v xml:space="preserve">— </v>
      </c>
      <c r="O37" s="454" t="str">
        <f t="shared" si="5"/>
        <v xml:space="preserve">— </v>
      </c>
      <c r="P37" s="454"/>
      <c r="Q37" s="454"/>
    </row>
    <row r="38" spans="1:17" ht="13.5">
      <c r="A38" s="452"/>
      <c r="B38" s="477" t="s">
        <v>22</v>
      </c>
      <c r="C38" s="2">
        <v>8</v>
      </c>
      <c r="D38" s="2" t="s">
        <v>18</v>
      </c>
      <c r="E38" s="562">
        <v>4</v>
      </c>
      <c r="F38" s="389" t="s">
        <v>19</v>
      </c>
      <c r="G38" s="389">
        <v>16</v>
      </c>
      <c r="H38" s="406">
        <v>0.68</v>
      </c>
      <c r="I38" s="451"/>
      <c r="J38" s="454">
        <f t="shared" si="0"/>
        <v>43.52</v>
      </c>
      <c r="K38" s="454" t="str">
        <f t="shared" si="1"/>
        <v xml:space="preserve">— </v>
      </c>
      <c r="L38" s="454" t="str">
        <f t="shared" si="2"/>
        <v xml:space="preserve">— </v>
      </c>
      <c r="M38" s="454" t="str">
        <f t="shared" si="3"/>
        <v xml:space="preserve">— </v>
      </c>
      <c r="N38" s="454" t="str">
        <f t="shared" si="4"/>
        <v xml:space="preserve">— </v>
      </c>
      <c r="O38" s="454" t="str">
        <f t="shared" si="5"/>
        <v xml:space="preserve">— </v>
      </c>
      <c r="P38" s="454"/>
      <c r="Q38" s="454"/>
    </row>
    <row r="39" spans="1:17" ht="13.5">
      <c r="A39" s="452"/>
      <c r="B39" s="477" t="s">
        <v>61</v>
      </c>
      <c r="C39" s="2">
        <v>12</v>
      </c>
      <c r="D39" s="2" t="s">
        <v>18</v>
      </c>
      <c r="E39" s="562">
        <v>4</v>
      </c>
      <c r="F39" s="389" t="s">
        <v>19</v>
      </c>
      <c r="G39" s="389">
        <v>4</v>
      </c>
      <c r="H39" s="406">
        <v>1.23</v>
      </c>
      <c r="I39" s="451"/>
      <c r="J39" s="454" t="str">
        <f t="shared" si="0"/>
        <v xml:space="preserve">— </v>
      </c>
      <c r="K39" s="454" t="str">
        <f t="shared" si="1"/>
        <v xml:space="preserve">— </v>
      </c>
      <c r="L39" s="454">
        <f t="shared" si="2"/>
        <v>19.68</v>
      </c>
      <c r="M39" s="454" t="str">
        <f t="shared" si="3"/>
        <v xml:space="preserve">— </v>
      </c>
      <c r="N39" s="454" t="str">
        <f t="shared" si="4"/>
        <v xml:space="preserve">— </v>
      </c>
      <c r="O39" s="454" t="str">
        <f t="shared" si="5"/>
        <v xml:space="preserve">— </v>
      </c>
      <c r="P39" s="454"/>
      <c r="Q39" s="454"/>
    </row>
    <row r="40" spans="1:17" ht="13.5">
      <c r="A40" s="452"/>
      <c r="B40" s="477" t="s">
        <v>22</v>
      </c>
      <c r="C40" s="2">
        <v>8</v>
      </c>
      <c r="D40" s="2" t="s">
        <v>18</v>
      </c>
      <c r="E40" s="562">
        <v>4</v>
      </c>
      <c r="F40" s="393" t="s">
        <v>19</v>
      </c>
      <c r="G40" s="389">
        <v>13</v>
      </c>
      <c r="H40" s="406">
        <v>0.68</v>
      </c>
      <c r="I40" s="451"/>
      <c r="J40" s="454">
        <f t="shared" si="0"/>
        <v>35.36</v>
      </c>
      <c r="K40" s="454" t="str">
        <f t="shared" si="1"/>
        <v xml:space="preserve">— </v>
      </c>
      <c r="L40" s="454" t="str">
        <f t="shared" si="2"/>
        <v xml:space="preserve">— </v>
      </c>
      <c r="M40" s="454" t="str">
        <f t="shared" si="3"/>
        <v xml:space="preserve">— </v>
      </c>
      <c r="N40" s="454" t="str">
        <f t="shared" si="4"/>
        <v xml:space="preserve">— </v>
      </c>
      <c r="O40" s="454" t="str">
        <f t="shared" si="5"/>
        <v xml:space="preserve">— </v>
      </c>
      <c r="P40" s="454"/>
      <c r="Q40" s="454"/>
    </row>
    <row r="41" spans="1:17" ht="13.5">
      <c r="A41" s="452"/>
      <c r="B41" s="477" t="s">
        <v>62</v>
      </c>
      <c r="C41" s="2">
        <v>12</v>
      </c>
      <c r="D41" s="2" t="s">
        <v>18</v>
      </c>
      <c r="E41" s="562">
        <v>4</v>
      </c>
      <c r="F41" s="393" t="s">
        <v>19</v>
      </c>
      <c r="G41" s="389">
        <v>4</v>
      </c>
      <c r="H41" s="406">
        <v>1.45</v>
      </c>
      <c r="I41" s="451"/>
      <c r="J41" s="454" t="str">
        <f t="shared" si="0"/>
        <v xml:space="preserve">— </v>
      </c>
      <c r="K41" s="454" t="str">
        <f t="shared" si="1"/>
        <v xml:space="preserve">— </v>
      </c>
      <c r="L41" s="454">
        <f t="shared" si="2"/>
        <v>23.2</v>
      </c>
      <c r="M41" s="454" t="str">
        <f t="shared" si="3"/>
        <v xml:space="preserve">— </v>
      </c>
      <c r="N41" s="454" t="str">
        <f t="shared" si="4"/>
        <v xml:space="preserve">— </v>
      </c>
      <c r="O41" s="454" t="str">
        <f t="shared" si="5"/>
        <v xml:space="preserve">— </v>
      </c>
      <c r="P41" s="454"/>
      <c r="Q41" s="454"/>
    </row>
    <row r="42" spans="1:17" ht="13.5">
      <c r="A42" s="452"/>
      <c r="B42" s="477" t="s">
        <v>22</v>
      </c>
      <c r="C42" s="2">
        <v>8</v>
      </c>
      <c r="D42" s="2" t="s">
        <v>18</v>
      </c>
      <c r="E42" s="562">
        <v>4</v>
      </c>
      <c r="F42" s="389" t="s">
        <v>19</v>
      </c>
      <c r="G42" s="389">
        <v>13</v>
      </c>
      <c r="H42" s="406">
        <v>0.68</v>
      </c>
      <c r="I42" s="451"/>
      <c r="J42" s="454">
        <f t="shared" si="0"/>
        <v>35.36</v>
      </c>
      <c r="K42" s="454" t="str">
        <f t="shared" si="1"/>
        <v xml:space="preserve">— </v>
      </c>
      <c r="L42" s="454" t="str">
        <f t="shared" si="2"/>
        <v xml:space="preserve">— </v>
      </c>
      <c r="M42" s="454" t="str">
        <f t="shared" si="3"/>
        <v xml:space="preserve">— </v>
      </c>
      <c r="N42" s="454" t="str">
        <f t="shared" si="4"/>
        <v xml:space="preserve">— </v>
      </c>
      <c r="O42" s="454" t="str">
        <f t="shared" si="5"/>
        <v xml:space="preserve">— </v>
      </c>
      <c r="P42" s="454"/>
      <c r="Q42" s="454"/>
    </row>
    <row r="43" spans="1:17" ht="13.5">
      <c r="A43" s="452"/>
      <c r="B43" s="477" t="s">
        <v>63</v>
      </c>
      <c r="C43" s="2">
        <v>12</v>
      </c>
      <c r="D43" s="2" t="s">
        <v>18</v>
      </c>
      <c r="E43" s="562">
        <v>1</v>
      </c>
      <c r="F43" s="389" t="s">
        <v>19</v>
      </c>
      <c r="G43" s="389">
        <v>4</v>
      </c>
      <c r="H43" s="406">
        <v>2.4500000000000002</v>
      </c>
      <c r="I43" s="451"/>
      <c r="J43" s="454" t="str">
        <f t="shared" si="0"/>
        <v xml:space="preserve">— </v>
      </c>
      <c r="K43" s="454" t="str">
        <f t="shared" si="1"/>
        <v xml:space="preserve">— </v>
      </c>
      <c r="L43" s="454">
        <f t="shared" si="2"/>
        <v>9.8000000000000007</v>
      </c>
      <c r="M43" s="454" t="str">
        <f t="shared" si="3"/>
        <v xml:space="preserve">— </v>
      </c>
      <c r="N43" s="454" t="str">
        <f t="shared" si="4"/>
        <v xml:space="preserve">— </v>
      </c>
      <c r="O43" s="454" t="str">
        <f t="shared" si="5"/>
        <v xml:space="preserve">— </v>
      </c>
      <c r="P43" s="454"/>
      <c r="Q43" s="454"/>
    </row>
    <row r="44" spans="1:17" ht="13.5">
      <c r="A44" s="452"/>
      <c r="B44" s="477" t="s">
        <v>22</v>
      </c>
      <c r="C44" s="2">
        <v>8</v>
      </c>
      <c r="D44" s="2" t="s">
        <v>18</v>
      </c>
      <c r="E44" s="562">
        <v>1</v>
      </c>
      <c r="F44" s="389" t="s">
        <v>19</v>
      </c>
      <c r="G44" s="389">
        <v>26</v>
      </c>
      <c r="H44" s="406">
        <v>0.68</v>
      </c>
      <c r="I44" s="451"/>
      <c r="J44" s="454">
        <f t="shared" si="0"/>
        <v>17.68</v>
      </c>
      <c r="K44" s="454" t="str">
        <f t="shared" si="1"/>
        <v xml:space="preserve">— </v>
      </c>
      <c r="L44" s="454" t="str">
        <f t="shared" si="2"/>
        <v xml:space="preserve">— </v>
      </c>
      <c r="M44" s="454" t="str">
        <f t="shared" si="3"/>
        <v xml:space="preserve">— </v>
      </c>
      <c r="N44" s="454" t="str">
        <f t="shared" si="4"/>
        <v xml:space="preserve">— </v>
      </c>
      <c r="O44" s="454" t="str">
        <f t="shared" si="5"/>
        <v xml:space="preserve">— </v>
      </c>
      <c r="P44" s="454"/>
      <c r="Q44" s="454"/>
    </row>
    <row r="45" spans="1:17" ht="13.5">
      <c r="A45" s="452"/>
      <c r="B45" s="477" t="s">
        <v>60</v>
      </c>
      <c r="C45" s="2">
        <v>12</v>
      </c>
      <c r="D45" s="2" t="s">
        <v>18</v>
      </c>
      <c r="E45" s="562">
        <v>2</v>
      </c>
      <c r="F45" s="389" t="s">
        <v>19</v>
      </c>
      <c r="G45" s="389">
        <v>4</v>
      </c>
      <c r="H45" s="406">
        <v>1.65</v>
      </c>
      <c r="I45" s="451"/>
      <c r="J45" s="454" t="str">
        <f t="shared" si="0"/>
        <v xml:space="preserve">— </v>
      </c>
      <c r="K45" s="454" t="str">
        <f t="shared" si="1"/>
        <v xml:space="preserve">— </v>
      </c>
      <c r="L45" s="454">
        <f t="shared" si="2"/>
        <v>13.2</v>
      </c>
      <c r="M45" s="454" t="str">
        <f t="shared" si="3"/>
        <v xml:space="preserve">— </v>
      </c>
      <c r="N45" s="454" t="str">
        <f t="shared" si="4"/>
        <v xml:space="preserve">— </v>
      </c>
      <c r="O45" s="454" t="str">
        <f t="shared" si="5"/>
        <v xml:space="preserve">— </v>
      </c>
      <c r="P45" s="454"/>
      <c r="Q45" s="454"/>
    </row>
    <row r="46" spans="1:17" ht="13.5">
      <c r="A46" s="452"/>
      <c r="B46" s="477" t="s">
        <v>22</v>
      </c>
      <c r="C46" s="2">
        <v>8</v>
      </c>
      <c r="D46" s="2" t="s">
        <v>18</v>
      </c>
      <c r="E46" s="562">
        <v>2</v>
      </c>
      <c r="F46" s="389" t="s">
        <v>19</v>
      </c>
      <c r="G46" s="389">
        <v>18</v>
      </c>
      <c r="H46" s="406">
        <v>0.68</v>
      </c>
      <c r="I46" s="451"/>
      <c r="J46" s="454">
        <f t="shared" si="0"/>
        <v>24.48</v>
      </c>
      <c r="K46" s="454" t="str">
        <f t="shared" si="1"/>
        <v xml:space="preserve">— </v>
      </c>
      <c r="L46" s="454" t="str">
        <f t="shared" si="2"/>
        <v xml:space="preserve">— </v>
      </c>
      <c r="M46" s="454" t="str">
        <f t="shared" si="3"/>
        <v xml:space="preserve">— </v>
      </c>
      <c r="N46" s="454" t="str">
        <f t="shared" si="4"/>
        <v xml:space="preserve">— </v>
      </c>
      <c r="O46" s="454" t="str">
        <f t="shared" si="5"/>
        <v xml:space="preserve">— </v>
      </c>
      <c r="P46" s="454"/>
      <c r="Q46" s="454"/>
    </row>
    <row r="47" spans="1:17" ht="13.5">
      <c r="A47" s="452"/>
      <c r="B47" s="477" t="s">
        <v>747</v>
      </c>
      <c r="C47" s="2">
        <v>8</v>
      </c>
      <c r="D47" s="2" t="s">
        <v>18</v>
      </c>
      <c r="E47" s="562">
        <v>5</v>
      </c>
      <c r="F47" s="389" t="s">
        <v>19</v>
      </c>
      <c r="G47" s="389">
        <v>16</v>
      </c>
      <c r="H47" s="520">
        <v>2.4500000000000002</v>
      </c>
      <c r="I47" s="451"/>
      <c r="J47" s="454">
        <f t="shared" si="0"/>
        <v>196</v>
      </c>
      <c r="K47" s="454" t="str">
        <f t="shared" si="1"/>
        <v xml:space="preserve">— </v>
      </c>
      <c r="L47" s="454" t="str">
        <f t="shared" si="2"/>
        <v xml:space="preserve">— </v>
      </c>
      <c r="M47" s="454" t="str">
        <f t="shared" si="3"/>
        <v xml:space="preserve">— </v>
      </c>
      <c r="N47" s="454" t="str">
        <f t="shared" si="4"/>
        <v xml:space="preserve">— </v>
      </c>
      <c r="O47" s="454" t="str">
        <f t="shared" si="5"/>
        <v xml:space="preserve">— </v>
      </c>
      <c r="P47" s="454"/>
      <c r="Q47" s="454"/>
    </row>
    <row r="48" spans="1:17" ht="13.5">
      <c r="A48" s="452"/>
      <c r="B48" s="477" t="s">
        <v>476</v>
      </c>
      <c r="C48" s="2">
        <v>8</v>
      </c>
      <c r="D48" s="2" t="s">
        <v>18</v>
      </c>
      <c r="E48" s="562">
        <v>17</v>
      </c>
      <c r="F48" s="389" t="s">
        <v>19</v>
      </c>
      <c r="G48" s="389">
        <v>16</v>
      </c>
      <c r="H48" s="520">
        <v>0.55000000000000004</v>
      </c>
      <c r="I48" s="451"/>
      <c r="J48" s="454">
        <f t="shared" si="0"/>
        <v>149.6</v>
      </c>
      <c r="K48" s="454" t="str">
        <f t="shared" si="1"/>
        <v xml:space="preserve">— </v>
      </c>
      <c r="L48" s="454" t="str">
        <f t="shared" si="2"/>
        <v xml:space="preserve">— </v>
      </c>
      <c r="M48" s="454" t="str">
        <f t="shared" si="3"/>
        <v xml:space="preserve">— </v>
      </c>
      <c r="N48" s="454" t="str">
        <f t="shared" si="4"/>
        <v xml:space="preserve">— </v>
      </c>
      <c r="O48" s="454" t="str">
        <f t="shared" si="5"/>
        <v xml:space="preserve">— </v>
      </c>
      <c r="P48" s="454"/>
      <c r="Q48" s="454"/>
    </row>
    <row r="49" spans="1:17" ht="13.5">
      <c r="A49" s="452"/>
      <c r="B49" s="477" t="s">
        <v>475</v>
      </c>
      <c r="C49" s="2">
        <v>8</v>
      </c>
      <c r="D49" s="2" t="s">
        <v>18</v>
      </c>
      <c r="E49" s="562">
        <v>12</v>
      </c>
      <c r="F49" s="389" t="s">
        <v>19</v>
      </c>
      <c r="G49" s="389">
        <v>16</v>
      </c>
      <c r="H49" s="520">
        <v>0.55000000000000004</v>
      </c>
      <c r="I49" s="451"/>
      <c r="J49" s="454">
        <f t="shared" si="0"/>
        <v>105.6</v>
      </c>
      <c r="K49" s="454" t="str">
        <f t="shared" si="1"/>
        <v xml:space="preserve">— </v>
      </c>
      <c r="L49" s="454" t="str">
        <f t="shared" si="2"/>
        <v xml:space="preserve">— </v>
      </c>
      <c r="M49" s="454" t="str">
        <f t="shared" si="3"/>
        <v xml:space="preserve">— </v>
      </c>
      <c r="N49" s="454" t="str">
        <f t="shared" si="4"/>
        <v xml:space="preserve">— </v>
      </c>
      <c r="O49" s="454" t="str">
        <f t="shared" si="5"/>
        <v xml:space="preserve">— </v>
      </c>
      <c r="P49" s="454"/>
      <c r="Q49" s="454"/>
    </row>
    <row r="50" spans="1:17" ht="13.5">
      <c r="A50" s="452"/>
      <c r="B50" s="477" t="s">
        <v>475</v>
      </c>
      <c r="C50" s="2">
        <v>8</v>
      </c>
      <c r="D50" s="2" t="s">
        <v>18</v>
      </c>
      <c r="E50" s="562">
        <v>5</v>
      </c>
      <c r="F50" s="389" t="s">
        <v>19</v>
      </c>
      <c r="G50" s="389">
        <v>16</v>
      </c>
      <c r="H50" s="520">
        <v>1.85</v>
      </c>
      <c r="I50" s="451"/>
      <c r="J50" s="454">
        <f t="shared" si="0"/>
        <v>148</v>
      </c>
      <c r="K50" s="454" t="str">
        <f t="shared" si="1"/>
        <v xml:space="preserve">— </v>
      </c>
      <c r="L50" s="454" t="str">
        <f t="shared" si="2"/>
        <v xml:space="preserve">— </v>
      </c>
      <c r="M50" s="454" t="str">
        <f t="shared" si="3"/>
        <v xml:space="preserve">— </v>
      </c>
      <c r="N50" s="454" t="str">
        <f t="shared" si="4"/>
        <v xml:space="preserve">— </v>
      </c>
      <c r="O50" s="454" t="str">
        <f t="shared" si="5"/>
        <v xml:space="preserve">— </v>
      </c>
      <c r="P50" s="454"/>
      <c r="Q50" s="454"/>
    </row>
    <row r="51" spans="1:17" ht="13.5">
      <c r="A51" s="452"/>
      <c r="B51" s="477" t="s">
        <v>477</v>
      </c>
      <c r="C51" s="2">
        <v>12</v>
      </c>
      <c r="D51" s="2" t="s">
        <v>18</v>
      </c>
      <c r="E51" s="562">
        <v>2</v>
      </c>
      <c r="F51" s="389" t="s">
        <v>19</v>
      </c>
      <c r="G51" s="389">
        <v>10</v>
      </c>
      <c r="H51" s="520">
        <v>0.4</v>
      </c>
      <c r="I51" s="451"/>
      <c r="J51" s="454" t="str">
        <f t="shared" si="0"/>
        <v xml:space="preserve">— </v>
      </c>
      <c r="K51" s="454" t="str">
        <f t="shared" si="1"/>
        <v xml:space="preserve">— </v>
      </c>
      <c r="L51" s="454">
        <f t="shared" si="2"/>
        <v>8</v>
      </c>
      <c r="M51" s="454" t="str">
        <f t="shared" si="3"/>
        <v xml:space="preserve">— </v>
      </c>
      <c r="N51" s="454" t="str">
        <f t="shared" si="4"/>
        <v xml:space="preserve">— </v>
      </c>
      <c r="O51" s="454" t="str">
        <f t="shared" si="5"/>
        <v xml:space="preserve">— </v>
      </c>
      <c r="P51" s="454"/>
      <c r="Q51" s="454"/>
    </row>
    <row r="52" spans="1:17" ht="13.5">
      <c r="A52" s="452"/>
      <c r="B52" s="477" t="s">
        <v>478</v>
      </c>
      <c r="C52" s="2">
        <v>16</v>
      </c>
      <c r="D52" s="2" t="s">
        <v>18</v>
      </c>
      <c r="E52" s="562">
        <v>2</v>
      </c>
      <c r="F52" s="389" t="s">
        <v>19</v>
      </c>
      <c r="G52" s="389">
        <v>3</v>
      </c>
      <c r="H52" s="520">
        <v>1.93</v>
      </c>
      <c r="I52" s="451"/>
      <c r="J52" s="454" t="str">
        <f t="shared" si="0"/>
        <v xml:space="preserve">— </v>
      </c>
      <c r="K52" s="454" t="str">
        <f t="shared" si="1"/>
        <v xml:space="preserve">— </v>
      </c>
      <c r="L52" s="454" t="str">
        <f t="shared" si="2"/>
        <v xml:space="preserve">— </v>
      </c>
      <c r="M52" s="454">
        <f t="shared" si="3"/>
        <v>11.58</v>
      </c>
      <c r="N52" s="454" t="str">
        <f t="shared" si="4"/>
        <v xml:space="preserve">— </v>
      </c>
      <c r="O52" s="454" t="str">
        <f t="shared" si="5"/>
        <v xml:space="preserve">— </v>
      </c>
      <c r="P52" s="454"/>
      <c r="Q52" s="454"/>
    </row>
    <row r="53" spans="1:17" ht="13.5">
      <c r="A53" s="452"/>
      <c r="B53" s="477" t="s">
        <v>22</v>
      </c>
      <c r="C53" s="2">
        <v>8</v>
      </c>
      <c r="D53" s="2" t="s">
        <v>18</v>
      </c>
      <c r="E53" s="562">
        <v>1</v>
      </c>
      <c r="F53" s="389" t="s">
        <v>19</v>
      </c>
      <c r="G53" s="389">
        <v>19</v>
      </c>
      <c r="H53" s="520">
        <v>1.02</v>
      </c>
      <c r="I53" s="451"/>
      <c r="J53" s="454">
        <f t="shared" si="0"/>
        <v>19.38</v>
      </c>
      <c r="K53" s="454" t="str">
        <f t="shared" si="1"/>
        <v xml:space="preserve">— </v>
      </c>
      <c r="L53" s="454" t="str">
        <f t="shared" si="2"/>
        <v xml:space="preserve">— </v>
      </c>
      <c r="M53" s="454" t="str">
        <f t="shared" si="3"/>
        <v xml:space="preserve">— </v>
      </c>
      <c r="N53" s="454" t="str">
        <f t="shared" si="4"/>
        <v xml:space="preserve">— </v>
      </c>
      <c r="O53" s="454" t="str">
        <f t="shared" si="5"/>
        <v xml:space="preserve">— </v>
      </c>
      <c r="P53" s="454"/>
      <c r="Q53" s="454"/>
    </row>
    <row r="54" spans="1:17" ht="14.25">
      <c r="A54" s="452"/>
      <c r="B54" s="453"/>
      <c r="C54" s="455"/>
      <c r="D54" s="455"/>
      <c r="E54" s="563"/>
      <c r="F54" s="456"/>
      <c r="G54" s="457"/>
      <c r="H54" s="458" t="s">
        <v>21</v>
      </c>
      <c r="I54" s="458"/>
      <c r="J54" s="459">
        <f>SUM(J13:J53)</f>
        <v>1101.7000000000003</v>
      </c>
      <c r="K54" s="459">
        <f t="shared" ref="K54:O54" si="6">SUM(K13:K53)</f>
        <v>202.4</v>
      </c>
      <c r="L54" s="459">
        <f t="shared" si="6"/>
        <v>292.44</v>
      </c>
      <c r="M54" s="459">
        <f t="shared" si="6"/>
        <v>11.58</v>
      </c>
      <c r="N54" s="459">
        <f t="shared" si="6"/>
        <v>0</v>
      </c>
      <c r="O54" s="459">
        <f t="shared" si="6"/>
        <v>0</v>
      </c>
      <c r="P54" s="459"/>
      <c r="Q54" s="459"/>
    </row>
    <row r="55" spans="1:17" ht="12.75" customHeight="1">
      <c r="A55" s="448"/>
      <c r="B55" s="1041" t="s">
        <v>841</v>
      </c>
      <c r="C55" s="1042"/>
      <c r="D55" s="1042"/>
      <c r="E55" s="1042"/>
      <c r="F55" s="1042"/>
      <c r="G55" s="1042"/>
      <c r="H55" s="1043"/>
      <c r="I55" s="460"/>
      <c r="J55" s="7">
        <v>0.39500000000000002</v>
      </c>
      <c r="K55" s="8">
        <v>0.61699999999999999</v>
      </c>
      <c r="L55" s="8">
        <v>0.88800000000000001</v>
      </c>
      <c r="M55" s="9">
        <v>1.58</v>
      </c>
      <c r="N55" s="9">
        <v>2.4700000000000002</v>
      </c>
      <c r="O55" s="9">
        <v>3.85</v>
      </c>
      <c r="P55" s="9">
        <v>3.85</v>
      </c>
      <c r="Q55" s="461"/>
    </row>
    <row r="56" spans="1:17">
      <c r="A56" s="448"/>
      <c r="B56" s="1028" t="s">
        <v>20</v>
      </c>
      <c r="C56" s="1028"/>
      <c r="D56" s="1028"/>
      <c r="E56" s="1028"/>
      <c r="F56" s="1028"/>
      <c r="G56" s="1028"/>
      <c r="H56" s="1028"/>
      <c r="I56" s="462"/>
      <c r="J56" s="454">
        <f>ROUND(J54*J55,2)</f>
        <v>435.17</v>
      </c>
      <c r="K56" s="454">
        <f t="shared" ref="K56:O56" si="7">ROUND(K54*K55,2)</f>
        <v>124.88</v>
      </c>
      <c r="L56" s="454">
        <f t="shared" si="7"/>
        <v>259.69</v>
      </c>
      <c r="M56" s="454">
        <f t="shared" si="7"/>
        <v>18.3</v>
      </c>
      <c r="N56" s="454">
        <f t="shared" si="7"/>
        <v>0</v>
      </c>
      <c r="O56" s="454">
        <f t="shared" si="7"/>
        <v>0</v>
      </c>
      <c r="P56" s="454">
        <f>SUM(J56:O56)</f>
        <v>838.04</v>
      </c>
      <c r="Q56" s="447"/>
    </row>
    <row r="57" spans="1:17" ht="15">
      <c r="A57" s="448"/>
      <c r="B57" s="1029"/>
      <c r="C57" s="1029"/>
      <c r="D57" s="1029"/>
      <c r="E57" s="1029"/>
      <c r="F57" s="1029"/>
      <c r="G57" s="1029"/>
      <c r="H57" s="1029"/>
      <c r="I57" s="463"/>
      <c r="J57" s="463"/>
      <c r="K57" s="463"/>
      <c r="L57" s="456"/>
      <c r="M57" s="458"/>
      <c r="N57" s="1030" t="s">
        <v>21</v>
      </c>
      <c r="O57" s="1030"/>
      <c r="P57" s="459">
        <f>SUM(P56)</f>
        <v>838.04</v>
      </c>
      <c r="Q57" s="447" t="s">
        <v>46</v>
      </c>
    </row>
    <row r="58" spans="1:17" ht="15">
      <c r="A58" s="448"/>
      <c r="B58" s="1031" t="s">
        <v>760</v>
      </c>
      <c r="C58" s="1031"/>
      <c r="D58" s="1031"/>
      <c r="E58" s="1031"/>
      <c r="F58" s="1031"/>
      <c r="G58" s="1031"/>
      <c r="H58" s="1031"/>
      <c r="I58" s="1031"/>
      <c r="J58" s="1031"/>
      <c r="K58" s="1031"/>
      <c r="L58" s="1031"/>
      <c r="M58" s="464"/>
      <c r="N58" s="451"/>
      <c r="O58" s="451"/>
      <c r="P58" s="451"/>
      <c r="Q58" s="451"/>
    </row>
    <row r="59" spans="1:17" ht="13.5" thickBot="1">
      <c r="O59" s="1027" t="s">
        <v>501</v>
      </c>
      <c r="P59" s="1027"/>
      <c r="Q59" s="1027"/>
    </row>
    <row r="60" spans="1:17" ht="15">
      <c r="A60" s="1044" t="s">
        <v>473</v>
      </c>
      <c r="B60" s="1045"/>
      <c r="C60" s="1045"/>
      <c r="D60" s="1045"/>
      <c r="E60" s="1045"/>
      <c r="F60" s="1045"/>
      <c r="G60" s="1045"/>
      <c r="H60" s="1045"/>
      <c r="I60" s="1045"/>
      <c r="J60" s="1045"/>
      <c r="K60" s="1045"/>
      <c r="L60" s="1045"/>
      <c r="M60" s="1045"/>
      <c r="N60" s="1045"/>
      <c r="O60" s="1045"/>
      <c r="P60" s="1045"/>
      <c r="Q60" s="1046"/>
    </row>
    <row r="61" spans="1:17" ht="24.75" customHeight="1">
      <c r="A61" s="1047" t="str">
        <f>Measurment!A1063</f>
        <v>Name of work: Construction of Studio Apartment at Cozy Cot at LBSNAA,Mussoorie. (EFC Scheme No.12 A of 12th Five Year Plan).</v>
      </c>
      <c r="B61" s="1048"/>
      <c r="C61" s="1048"/>
      <c r="D61" s="1048"/>
      <c r="E61" s="1048"/>
      <c r="F61" s="1048"/>
      <c r="G61" s="1048"/>
      <c r="H61" s="1048"/>
      <c r="I61" s="1048"/>
      <c r="J61" s="1048"/>
      <c r="K61" s="1048"/>
      <c r="L61" s="1048"/>
      <c r="M61" s="1048"/>
      <c r="N61" s="1048"/>
      <c r="O61" s="1048"/>
      <c r="P61" s="1048"/>
      <c r="Q61" s="1049"/>
    </row>
    <row r="62" spans="1:17">
      <c r="A62" s="430" t="str">
        <f>Measurment!A1064</f>
        <v>Name of Contractor: Anil Dutt Sharma</v>
      </c>
      <c r="B62" s="431"/>
      <c r="C62" s="432"/>
      <c r="D62" s="432"/>
      <c r="E62" s="559"/>
      <c r="F62" s="433"/>
      <c r="G62" s="433"/>
      <c r="H62" s="433"/>
      <c r="I62" s="433"/>
      <c r="J62" s="433"/>
      <c r="K62" s="433"/>
      <c r="L62" s="432"/>
      <c r="M62" s="434"/>
      <c r="N62" s="434"/>
      <c r="O62" s="434"/>
      <c r="P62" s="434"/>
      <c r="Q62" s="509"/>
    </row>
    <row r="63" spans="1:17">
      <c r="A63" s="430" t="str">
        <f>Measurment!A1065</f>
        <v>Agmt. No. : 36/EE/MPD/2013-14</v>
      </c>
      <c r="B63" s="431"/>
      <c r="C63" s="432"/>
      <c r="D63" s="435"/>
      <c r="E63" s="560"/>
      <c r="F63" s="435"/>
      <c r="G63" s="435"/>
      <c r="H63" s="435"/>
      <c r="I63" s="435"/>
      <c r="J63" s="435"/>
      <c r="K63" s="435"/>
      <c r="L63" s="436" t="s">
        <v>474</v>
      </c>
      <c r="M63" s="436"/>
      <c r="N63" s="436"/>
      <c r="O63" s="434"/>
      <c r="P63" s="436"/>
      <c r="Q63" s="510"/>
    </row>
    <row r="64" spans="1:17" s="1" customFormat="1" ht="18" customHeight="1" thickBot="1">
      <c r="A64" s="1073" t="s">
        <v>753</v>
      </c>
      <c r="B64" s="1074"/>
      <c r="C64" s="1074"/>
      <c r="D64" s="1074"/>
      <c r="E64" s="1074"/>
      <c r="F64" s="1074"/>
      <c r="G64" s="1074"/>
      <c r="H64" s="1074"/>
      <c r="I64" s="1074"/>
      <c r="J64" s="1074"/>
      <c r="K64" s="614"/>
      <c r="L64" s="615"/>
      <c r="M64" s="615"/>
      <c r="N64" s="615"/>
      <c r="O64" s="615"/>
      <c r="P64" s="614"/>
      <c r="Q64" s="616"/>
    </row>
    <row r="65" spans="1:17" s="1" customFormat="1" ht="18" customHeight="1">
      <c r="A65" s="1075" t="s">
        <v>137</v>
      </c>
      <c r="B65" s="1075"/>
      <c r="C65" s="1075"/>
      <c r="D65" s="1075"/>
      <c r="E65" s="1075"/>
      <c r="F65" s="1075"/>
      <c r="G65" s="1075"/>
      <c r="H65" s="1075"/>
      <c r="I65" s="1075"/>
      <c r="J65" s="1075"/>
      <c r="K65" s="1075"/>
      <c r="L65" s="1075"/>
      <c r="M65" s="1075"/>
      <c r="N65" s="1075"/>
      <c r="O65" s="1075"/>
      <c r="P65" s="1075"/>
      <c r="Q65" s="1075"/>
    </row>
    <row r="66" spans="1:17" s="1" customFormat="1" ht="57" customHeight="1">
      <c r="A66" s="482"/>
      <c r="B66" s="1077" t="s">
        <v>125</v>
      </c>
      <c r="C66" s="1077"/>
      <c r="D66" s="1077"/>
      <c r="E66" s="1077"/>
      <c r="F66" s="1077"/>
      <c r="G66" s="1077"/>
      <c r="H66" s="1077"/>
      <c r="I66" s="506" t="s">
        <v>126</v>
      </c>
      <c r="J66" s="506" t="s">
        <v>127</v>
      </c>
      <c r="K66" s="506" t="s">
        <v>128</v>
      </c>
      <c r="L66" s="506" t="s">
        <v>129</v>
      </c>
      <c r="M66" s="506" t="s">
        <v>130</v>
      </c>
      <c r="N66" s="506" t="s">
        <v>131</v>
      </c>
      <c r="O66" s="10"/>
      <c r="P66" s="5"/>
      <c r="Q66" s="4"/>
    </row>
    <row r="67" spans="1:17" s="1" customFormat="1" ht="18" customHeight="1">
      <c r="A67" s="508" t="s">
        <v>132</v>
      </c>
      <c r="B67" s="1078" t="s">
        <v>749</v>
      </c>
      <c r="C67" s="1078"/>
      <c r="D67" s="1078"/>
      <c r="E67" s="1078"/>
      <c r="F67" s="1078"/>
      <c r="G67" s="1078"/>
      <c r="H67" s="1078"/>
      <c r="I67" s="38"/>
      <c r="J67" s="39"/>
      <c r="K67" s="39"/>
      <c r="L67" s="39"/>
      <c r="M67" s="39"/>
      <c r="N67" s="39"/>
      <c r="O67" s="10"/>
      <c r="P67" s="5"/>
      <c r="Q67" s="4"/>
    </row>
    <row r="68" spans="1:17" s="1" customFormat="1" ht="18" customHeight="1">
      <c r="A68" s="508"/>
      <c r="B68" s="1076"/>
      <c r="C68" s="1076"/>
      <c r="D68" s="1076"/>
      <c r="E68" s="1076"/>
      <c r="F68" s="1076"/>
      <c r="G68" s="1076"/>
      <c r="H68" s="1076"/>
      <c r="I68" s="485">
        <v>1</v>
      </c>
      <c r="J68" s="40">
        <v>4.42</v>
      </c>
      <c r="K68" s="40">
        <f>ROUND(J68/I68,3)</f>
        <v>4.42</v>
      </c>
      <c r="L68" s="39">
        <f>ROUND((K68)/1,3)</f>
        <v>4.42</v>
      </c>
      <c r="M68" s="483">
        <v>4.5</v>
      </c>
      <c r="N68" s="507">
        <f>L68</f>
        <v>4.42</v>
      </c>
      <c r="O68" s="10"/>
      <c r="P68" s="5"/>
      <c r="Q68" s="4"/>
    </row>
    <row r="69" spans="1:17" s="1" customFormat="1" ht="18" customHeight="1">
      <c r="A69" s="508" t="s">
        <v>133</v>
      </c>
      <c r="B69" s="1078" t="s">
        <v>750</v>
      </c>
      <c r="C69" s="1078"/>
      <c r="D69" s="1078"/>
      <c r="E69" s="1078"/>
      <c r="F69" s="1078"/>
      <c r="G69" s="1078"/>
      <c r="H69" s="1078"/>
      <c r="I69" s="38"/>
      <c r="J69" s="39"/>
      <c r="K69" s="39"/>
      <c r="L69" s="39"/>
      <c r="M69" s="484"/>
      <c r="N69" s="485"/>
      <c r="O69" s="10"/>
      <c r="P69" s="5"/>
      <c r="Q69" s="4"/>
    </row>
    <row r="70" spans="1:17" s="1" customFormat="1" ht="18" customHeight="1">
      <c r="A70" s="508"/>
      <c r="B70" s="1076"/>
      <c r="C70" s="1076"/>
      <c r="D70" s="1076"/>
      <c r="E70" s="1076"/>
      <c r="F70" s="1076"/>
      <c r="G70" s="1076"/>
      <c r="H70" s="1076"/>
      <c r="I70" s="486">
        <v>1</v>
      </c>
      <c r="J70" s="486">
        <v>3.41</v>
      </c>
      <c r="K70" s="486">
        <f>ROUND(J70/I70,3)</f>
        <v>3.41</v>
      </c>
      <c r="L70" s="487">
        <f>ROUND((K70)/1,3)</f>
        <v>3.41</v>
      </c>
      <c r="M70" s="484">
        <v>3.5</v>
      </c>
      <c r="N70" s="507">
        <f>L70</f>
        <v>3.41</v>
      </c>
      <c r="O70" s="10"/>
      <c r="P70" s="5"/>
      <c r="Q70" s="4"/>
    </row>
    <row r="71" spans="1:17" s="1" customFormat="1" ht="18" customHeight="1">
      <c r="A71" s="508" t="s">
        <v>134</v>
      </c>
      <c r="B71" s="1078" t="s">
        <v>751</v>
      </c>
      <c r="C71" s="1078"/>
      <c r="D71" s="1078"/>
      <c r="E71" s="1078"/>
      <c r="F71" s="1078"/>
      <c r="G71" s="1078"/>
      <c r="H71" s="1078"/>
      <c r="I71" s="486"/>
      <c r="J71" s="487"/>
      <c r="K71" s="487"/>
      <c r="L71" s="487"/>
      <c r="M71" s="484"/>
      <c r="N71" s="507"/>
      <c r="O71" s="10"/>
      <c r="P71" s="5"/>
      <c r="Q71" s="4"/>
    </row>
    <row r="72" spans="1:17" s="1" customFormat="1" ht="18" customHeight="1">
      <c r="A72" s="508"/>
      <c r="B72" s="1076"/>
      <c r="C72" s="1076"/>
      <c r="D72" s="1076"/>
      <c r="E72" s="1076"/>
      <c r="F72" s="1076"/>
      <c r="G72" s="1076"/>
      <c r="H72" s="1076"/>
      <c r="I72" s="486">
        <v>1</v>
      </c>
      <c r="J72" s="486">
        <v>0.21</v>
      </c>
      <c r="K72" s="486">
        <f>ROUND(J72/I72,3)</f>
        <v>0.21</v>
      </c>
      <c r="L72" s="487">
        <f>ROUND((K72)/1,3)</f>
        <v>0.21</v>
      </c>
      <c r="M72" s="484" t="s">
        <v>480</v>
      </c>
      <c r="N72" s="507">
        <f>L72</f>
        <v>0.21</v>
      </c>
      <c r="O72" s="10"/>
      <c r="P72" s="5"/>
      <c r="Q72" s="4"/>
    </row>
    <row r="73" spans="1:17" s="1" customFormat="1" ht="18" customHeight="1">
      <c r="A73" s="1070" t="s">
        <v>135</v>
      </c>
      <c r="B73" s="1071"/>
      <c r="C73" s="1071"/>
      <c r="D73" s="1071"/>
      <c r="E73" s="1071"/>
      <c r="F73" s="1071"/>
      <c r="G73" s="1071"/>
      <c r="H73" s="1071"/>
      <c r="I73" s="1071"/>
      <c r="J73" s="1071"/>
      <c r="K73" s="1071"/>
      <c r="L73" s="1071"/>
      <c r="M73" s="1071"/>
      <c r="N73" s="1071"/>
      <c r="O73" s="1071"/>
      <c r="P73" s="1071"/>
      <c r="Q73" s="1072"/>
    </row>
    <row r="75" spans="1:17" ht="13.5" thickBot="1">
      <c r="O75" s="1027" t="s">
        <v>712</v>
      </c>
      <c r="P75" s="1027"/>
      <c r="Q75" s="1027"/>
    </row>
    <row r="76" spans="1:17" ht="15">
      <c r="A76" s="1044" t="s">
        <v>473</v>
      </c>
      <c r="B76" s="1045"/>
      <c r="C76" s="1045"/>
      <c r="D76" s="1045"/>
      <c r="E76" s="1045"/>
      <c r="F76" s="1045"/>
      <c r="G76" s="1045"/>
      <c r="H76" s="1045"/>
      <c r="I76" s="1045"/>
      <c r="J76" s="1045"/>
      <c r="K76" s="1045"/>
      <c r="L76" s="1045"/>
      <c r="M76" s="1045"/>
      <c r="N76" s="1045"/>
      <c r="O76" s="1045"/>
      <c r="P76" s="1045"/>
      <c r="Q76" s="1046"/>
    </row>
    <row r="77" spans="1:17" ht="23.25" customHeight="1">
      <c r="A77" s="1047" t="str">
        <f>Measurment!A3</f>
        <v>Name of work: Construction of Studio Apartment at Cozy Cot at LBSNAA,Mussoorie. (EFC Scheme No.12 A of 12th Five Year Plan).</v>
      </c>
      <c r="B77" s="1048"/>
      <c r="C77" s="1048"/>
      <c r="D77" s="1048"/>
      <c r="E77" s="1048"/>
      <c r="F77" s="1048"/>
      <c r="G77" s="1048"/>
      <c r="H77" s="1048"/>
      <c r="I77" s="1048"/>
      <c r="J77" s="1048"/>
      <c r="K77" s="1048"/>
      <c r="L77" s="1048"/>
      <c r="M77" s="1048"/>
      <c r="N77" s="1048"/>
      <c r="O77" s="1048"/>
      <c r="P77" s="1048"/>
      <c r="Q77" s="1049"/>
    </row>
    <row r="78" spans="1:17">
      <c r="A78" s="430" t="str">
        <f>Measurment!A4</f>
        <v>Name of Contractor: Anil Dutt Sharma</v>
      </c>
      <c r="B78" s="431"/>
      <c r="C78" s="432"/>
      <c r="D78" s="432"/>
      <c r="E78" s="559"/>
      <c r="F78" s="433"/>
      <c r="G78" s="433"/>
      <c r="H78" s="433"/>
      <c r="I78" s="433"/>
      <c r="J78" s="433"/>
      <c r="K78" s="433"/>
      <c r="L78" s="432"/>
      <c r="M78" s="434"/>
      <c r="N78" s="434"/>
      <c r="O78" s="434"/>
      <c r="P78" s="434"/>
      <c r="Q78" s="509"/>
    </row>
    <row r="79" spans="1:17">
      <c r="A79" s="430" t="str">
        <f>Measurment!A5</f>
        <v>Agmt. No. : 36/EE/MPD/2013-14</v>
      </c>
      <c r="B79" s="431"/>
      <c r="C79" s="432"/>
      <c r="D79" s="435"/>
      <c r="E79" s="560"/>
      <c r="F79" s="435"/>
      <c r="G79" s="435"/>
      <c r="H79" s="435"/>
      <c r="I79" s="435"/>
      <c r="J79" s="435"/>
      <c r="K79" s="435"/>
      <c r="L79" s="436" t="s">
        <v>474</v>
      </c>
      <c r="M79" s="436"/>
      <c r="N79" s="436"/>
      <c r="O79" s="434"/>
      <c r="P79" s="436"/>
      <c r="Q79" s="510"/>
    </row>
    <row r="80" spans="1:17" ht="14.25">
      <c r="A80" s="1050" t="s">
        <v>921</v>
      </c>
      <c r="B80" s="1051"/>
      <c r="C80" s="1051"/>
      <c r="D80" s="1051"/>
      <c r="E80" s="1051"/>
      <c r="F80" s="1051"/>
      <c r="G80" s="1051"/>
      <c r="H80" s="1051"/>
      <c r="I80" s="1051"/>
      <c r="J80" s="1051"/>
      <c r="K80" s="1051"/>
      <c r="L80" s="1051"/>
      <c r="M80" s="1051"/>
      <c r="N80" s="437"/>
      <c r="O80" s="437"/>
      <c r="P80" s="437"/>
      <c r="Q80" s="511"/>
    </row>
    <row r="81" spans="1:17" ht="15.75" thickBot="1">
      <c r="A81" s="438"/>
      <c r="B81" s="439"/>
      <c r="C81" s="439"/>
      <c r="D81" s="439"/>
      <c r="E81" s="561"/>
      <c r="F81" s="439"/>
      <c r="G81" s="439"/>
      <c r="H81" s="439"/>
      <c r="I81" s="439"/>
      <c r="J81" s="439"/>
      <c r="K81" s="439"/>
      <c r="L81" s="439"/>
      <c r="M81" s="439"/>
      <c r="N81" s="440"/>
      <c r="O81" s="440"/>
      <c r="P81" s="440"/>
      <c r="Q81" s="512"/>
    </row>
    <row r="82" spans="1:17" ht="13.5" thickBot="1">
      <c r="A82" s="1052" t="s">
        <v>4</v>
      </c>
      <c r="B82" s="1054" t="s">
        <v>5</v>
      </c>
      <c r="C82" s="1056" t="s">
        <v>6</v>
      </c>
      <c r="D82" s="1057"/>
      <c r="E82" s="1060" t="s">
        <v>7</v>
      </c>
      <c r="F82" s="1061"/>
      <c r="G82" s="1062"/>
      <c r="H82" s="1066" t="s">
        <v>8</v>
      </c>
      <c r="I82" s="441"/>
      <c r="J82" s="441"/>
      <c r="K82" s="441"/>
      <c r="L82" s="1032" t="s">
        <v>9</v>
      </c>
      <c r="M82" s="1033"/>
      <c r="N82" s="1033"/>
      <c r="O82" s="1033"/>
      <c r="P82" s="1068" t="s">
        <v>10</v>
      </c>
      <c r="Q82" s="1068"/>
    </row>
    <row r="83" spans="1:17" ht="24.75" thickBot="1">
      <c r="A83" s="1053"/>
      <c r="B83" s="1055"/>
      <c r="C83" s="1058"/>
      <c r="D83" s="1059"/>
      <c r="E83" s="1063"/>
      <c r="F83" s="1064"/>
      <c r="G83" s="1065"/>
      <c r="H83" s="1067"/>
      <c r="I83" s="478"/>
      <c r="J83" s="479" t="s">
        <v>721</v>
      </c>
      <c r="K83" s="480" t="s">
        <v>722</v>
      </c>
      <c r="L83" s="601" t="s">
        <v>723</v>
      </c>
      <c r="M83" s="601" t="s">
        <v>724</v>
      </c>
      <c r="N83" s="480"/>
      <c r="O83" s="481"/>
      <c r="P83" s="1069"/>
      <c r="Q83" s="1069"/>
    </row>
    <row r="84" spans="1:17" ht="33.75" customHeight="1">
      <c r="A84" s="443">
        <v>29</v>
      </c>
      <c r="B84" s="1034" t="s">
        <v>670</v>
      </c>
      <c r="C84" s="1035"/>
      <c r="D84" s="1035"/>
      <c r="E84" s="1035"/>
      <c r="F84" s="1035"/>
      <c r="G84" s="1035"/>
      <c r="H84" s="1035"/>
      <c r="I84" s="1035"/>
      <c r="J84" s="1035"/>
      <c r="K84" s="1035"/>
      <c r="L84" s="1035"/>
      <c r="M84" s="1035"/>
      <c r="N84" s="1035"/>
      <c r="O84" s="1036"/>
      <c r="P84" s="444"/>
      <c r="Q84" s="444"/>
    </row>
    <row r="85" spans="1:17" ht="15" thickBot="1">
      <c r="A85" s="445">
        <v>29.1</v>
      </c>
      <c r="B85" s="1037" t="s">
        <v>671</v>
      </c>
      <c r="C85" s="1038"/>
      <c r="D85" s="1038"/>
      <c r="E85" s="1038"/>
      <c r="F85" s="1038"/>
      <c r="G85" s="1038"/>
      <c r="H85" s="1038"/>
      <c r="I85" s="1038"/>
      <c r="J85" s="1038"/>
      <c r="K85" s="1038"/>
      <c r="L85" s="1038"/>
      <c r="M85" s="1038"/>
      <c r="N85" s="1038"/>
      <c r="O85" s="1039"/>
      <c r="P85" s="446"/>
      <c r="Q85" s="446"/>
    </row>
    <row r="86" spans="1:17" ht="24.75" thickBot="1">
      <c r="A86" s="448"/>
      <c r="B86" s="1040"/>
      <c r="C86" s="1040"/>
      <c r="D86" s="1040"/>
      <c r="E86" s="1040"/>
      <c r="F86" s="1040"/>
      <c r="G86" s="1040"/>
      <c r="H86" s="1040"/>
      <c r="I86" s="529"/>
      <c r="J86" s="479" t="s">
        <v>721</v>
      </c>
      <c r="K86" s="480" t="s">
        <v>722</v>
      </c>
      <c r="L86" s="601" t="s">
        <v>726</v>
      </c>
      <c r="M86" s="601" t="s">
        <v>723</v>
      </c>
      <c r="N86" s="601" t="s">
        <v>752</v>
      </c>
      <c r="O86" s="481"/>
      <c r="P86" s="450"/>
      <c r="Q86" s="450"/>
    </row>
    <row r="87" spans="1:17" ht="13.5">
      <c r="A87" s="452"/>
      <c r="B87" s="477" t="s">
        <v>725</v>
      </c>
      <c r="C87" s="2">
        <v>10</v>
      </c>
      <c r="D87" s="2" t="s">
        <v>18</v>
      </c>
      <c r="E87" s="562">
        <v>2</v>
      </c>
      <c r="F87" s="389" t="s">
        <v>19</v>
      </c>
      <c r="G87" s="389">
        <v>1</v>
      </c>
      <c r="H87" s="520">
        <v>1</v>
      </c>
      <c r="I87" s="451">
        <v>0.15</v>
      </c>
      <c r="J87" s="454" t="str">
        <f>IF(C87=12,ROUND(PRODUCT(E87,F87,G87,H87,I87),2),"— ")</f>
        <v xml:space="preserve">— </v>
      </c>
      <c r="K87" s="454">
        <f>IF(C87=10,ROUND(PRODUCT(E87,F87,G87,H87,I87),2),"— ")</f>
        <v>0.3</v>
      </c>
      <c r="L87" s="454" t="str">
        <f>IF(C87=8,ROUND(PRODUCT(E87,F87,G87,H87,I87),2),"— ")</f>
        <v xml:space="preserve">— </v>
      </c>
      <c r="M87" s="454" t="str">
        <f>IF(C87=50,ROUND(PRODUCT(E87,F87,G87,H87,I87),2),"— ")</f>
        <v xml:space="preserve">— </v>
      </c>
      <c r="N87" s="454" t="str">
        <f>IF(C87=40,ROUND(PRODUCT(E87,F87,G87,H87),2),"— ")</f>
        <v xml:space="preserve">— </v>
      </c>
      <c r="O87" s="454" t="str">
        <f>IF(C87=25,ROUND(PRODUCT(E87,F87,G87,H87),2),"— ")</f>
        <v xml:space="preserve">— </v>
      </c>
      <c r="P87" s="454"/>
      <c r="Q87" s="454"/>
    </row>
    <row r="88" spans="1:17" ht="13.5">
      <c r="A88" s="452"/>
      <c r="B88" s="477"/>
      <c r="C88" s="2">
        <v>10</v>
      </c>
      <c r="D88" s="2" t="s">
        <v>18</v>
      </c>
      <c r="E88" s="562">
        <v>2</v>
      </c>
      <c r="F88" s="393" t="s">
        <v>19</v>
      </c>
      <c r="G88" s="389">
        <v>2</v>
      </c>
      <c r="H88" s="520">
        <v>0.33</v>
      </c>
      <c r="I88" s="451">
        <v>0.15</v>
      </c>
      <c r="J88" s="454" t="str">
        <f t="shared" ref="J88:J108" si="8">IF(C88=12,ROUND(PRODUCT(E88,F88,G88,H88,I88),2),"— ")</f>
        <v xml:space="preserve">— </v>
      </c>
      <c r="K88" s="454">
        <f t="shared" ref="K88:K108" si="9">IF(C88=10,ROUND(PRODUCT(E88,F88,G88,H88,I88),2),"— ")</f>
        <v>0.2</v>
      </c>
      <c r="L88" s="454" t="str">
        <f t="shared" ref="L88:L108" si="10">IF(C88=8,ROUND(PRODUCT(E88,F88,G88,H88,I88),2),"— ")</f>
        <v xml:space="preserve">— </v>
      </c>
      <c r="M88" s="454" t="str">
        <f t="shared" ref="M88:M108" si="11">IF(C88=50,ROUND(PRODUCT(E88,F88,G88,H88,I88),2),"— ")</f>
        <v xml:space="preserve">— </v>
      </c>
      <c r="N88" s="454" t="str">
        <f t="shared" ref="N88:N108" si="12">IF(C88=40,ROUND(PRODUCT(E88,F88,G88,H88),2),"— ")</f>
        <v xml:space="preserve">— </v>
      </c>
      <c r="O88" s="454" t="str">
        <f t="shared" ref="O88:O108" si="13">IF(C88=25,ROUND(PRODUCT(E88,F88,G88,H88),2),"— ")</f>
        <v xml:space="preserve">— </v>
      </c>
      <c r="P88" s="454"/>
      <c r="Q88" s="454"/>
    </row>
    <row r="89" spans="1:17" ht="13.5">
      <c r="A89" s="452"/>
      <c r="B89" s="477"/>
      <c r="C89" s="2">
        <v>10</v>
      </c>
      <c r="D89" s="2" t="s">
        <v>18</v>
      </c>
      <c r="E89" s="562">
        <v>2</v>
      </c>
      <c r="F89" s="389" t="s">
        <v>19</v>
      </c>
      <c r="G89" s="389">
        <v>2</v>
      </c>
      <c r="H89" s="520">
        <v>0.4</v>
      </c>
      <c r="I89" s="451">
        <v>0.15</v>
      </c>
      <c r="J89" s="454" t="str">
        <f t="shared" si="8"/>
        <v xml:space="preserve">— </v>
      </c>
      <c r="K89" s="454">
        <f t="shared" si="9"/>
        <v>0.24</v>
      </c>
      <c r="L89" s="454" t="str">
        <f t="shared" si="10"/>
        <v xml:space="preserve">— </v>
      </c>
      <c r="M89" s="454" t="str">
        <f t="shared" si="11"/>
        <v xml:space="preserve">— </v>
      </c>
      <c r="N89" s="454" t="str">
        <f t="shared" si="12"/>
        <v xml:space="preserve">— </v>
      </c>
      <c r="O89" s="454" t="str">
        <f t="shared" si="13"/>
        <v xml:space="preserve">— </v>
      </c>
      <c r="P89" s="454"/>
      <c r="Q89" s="454"/>
    </row>
    <row r="90" spans="1:17" ht="13.5">
      <c r="A90" s="452"/>
      <c r="B90" s="477"/>
      <c r="C90" s="2">
        <v>10</v>
      </c>
      <c r="D90" s="2" t="s">
        <v>18</v>
      </c>
      <c r="E90" s="562">
        <v>2</v>
      </c>
      <c r="F90" s="389" t="s">
        <v>19</v>
      </c>
      <c r="G90" s="389">
        <v>2</v>
      </c>
      <c r="H90" s="520">
        <v>0.45</v>
      </c>
      <c r="I90" s="451">
        <v>0.15</v>
      </c>
      <c r="J90" s="454" t="str">
        <f t="shared" si="8"/>
        <v xml:space="preserve">— </v>
      </c>
      <c r="K90" s="454">
        <f t="shared" si="9"/>
        <v>0.27</v>
      </c>
      <c r="L90" s="454" t="str">
        <f t="shared" si="10"/>
        <v xml:space="preserve">— </v>
      </c>
      <c r="M90" s="454" t="str">
        <f t="shared" si="11"/>
        <v xml:space="preserve">— </v>
      </c>
      <c r="N90" s="454" t="str">
        <f t="shared" si="12"/>
        <v xml:space="preserve">— </v>
      </c>
      <c r="O90" s="454" t="str">
        <f t="shared" si="13"/>
        <v xml:space="preserve">— </v>
      </c>
      <c r="P90" s="454"/>
      <c r="Q90" s="454"/>
    </row>
    <row r="91" spans="1:17" ht="13.5">
      <c r="A91" s="452"/>
      <c r="B91" s="477"/>
      <c r="C91" s="2">
        <v>10</v>
      </c>
      <c r="D91" s="2" t="s">
        <v>18</v>
      </c>
      <c r="E91" s="562">
        <v>2</v>
      </c>
      <c r="F91" s="389" t="s">
        <v>19</v>
      </c>
      <c r="G91" s="389">
        <v>2</v>
      </c>
      <c r="H91" s="520">
        <v>0.54</v>
      </c>
      <c r="I91" s="451">
        <v>0.15</v>
      </c>
      <c r="J91" s="454" t="str">
        <f t="shared" si="8"/>
        <v xml:space="preserve">— </v>
      </c>
      <c r="K91" s="454">
        <f t="shared" si="9"/>
        <v>0.32</v>
      </c>
      <c r="L91" s="454" t="str">
        <f t="shared" si="10"/>
        <v xml:space="preserve">— </v>
      </c>
      <c r="M91" s="454" t="str">
        <f t="shared" si="11"/>
        <v xml:space="preserve">— </v>
      </c>
      <c r="N91" s="454" t="str">
        <f t="shared" si="12"/>
        <v xml:space="preserve">— </v>
      </c>
      <c r="O91" s="454" t="str">
        <f t="shared" si="13"/>
        <v xml:space="preserve">— </v>
      </c>
      <c r="P91" s="454"/>
      <c r="Q91" s="454"/>
    </row>
    <row r="92" spans="1:17" ht="13.5">
      <c r="A92" s="452"/>
      <c r="B92" s="477"/>
      <c r="C92" s="2">
        <v>10</v>
      </c>
      <c r="D92" s="2" t="s">
        <v>18</v>
      </c>
      <c r="E92" s="562">
        <v>2</v>
      </c>
      <c r="F92" s="389" t="s">
        <v>19</v>
      </c>
      <c r="G92" s="389">
        <v>1</v>
      </c>
      <c r="H92" s="520">
        <v>0.3</v>
      </c>
      <c r="I92" s="461">
        <v>7.4999999999999997E-2</v>
      </c>
      <c r="J92" s="454" t="str">
        <f t="shared" si="8"/>
        <v xml:space="preserve">— </v>
      </c>
      <c r="K92" s="454">
        <f t="shared" si="9"/>
        <v>0.05</v>
      </c>
      <c r="L92" s="454" t="str">
        <f t="shared" si="10"/>
        <v xml:space="preserve">— </v>
      </c>
      <c r="M92" s="454" t="str">
        <f t="shared" si="11"/>
        <v xml:space="preserve">— </v>
      </c>
      <c r="N92" s="454" t="str">
        <f t="shared" si="12"/>
        <v xml:space="preserve">— </v>
      </c>
      <c r="O92" s="454" t="str">
        <f t="shared" si="13"/>
        <v xml:space="preserve">— </v>
      </c>
      <c r="P92" s="454"/>
      <c r="Q92" s="454"/>
    </row>
    <row r="93" spans="1:17" ht="13.5">
      <c r="A93" s="452"/>
      <c r="B93" s="477"/>
      <c r="C93" s="2">
        <v>10</v>
      </c>
      <c r="D93" s="2" t="s">
        <v>18</v>
      </c>
      <c r="E93" s="562">
        <v>4</v>
      </c>
      <c r="F93" s="389" t="s">
        <v>19</v>
      </c>
      <c r="G93" s="389">
        <v>1</v>
      </c>
      <c r="H93" s="520">
        <v>0.63</v>
      </c>
      <c r="I93" s="451">
        <v>0.15</v>
      </c>
      <c r="J93" s="454" t="str">
        <f t="shared" si="8"/>
        <v xml:space="preserve">— </v>
      </c>
      <c r="K93" s="454">
        <f t="shared" si="9"/>
        <v>0.38</v>
      </c>
      <c r="L93" s="454" t="str">
        <f t="shared" si="10"/>
        <v xml:space="preserve">— </v>
      </c>
      <c r="M93" s="454" t="str">
        <f t="shared" si="11"/>
        <v xml:space="preserve">— </v>
      </c>
      <c r="N93" s="454" t="str">
        <f t="shared" si="12"/>
        <v xml:space="preserve">— </v>
      </c>
      <c r="O93" s="454" t="str">
        <f t="shared" si="13"/>
        <v xml:space="preserve">— </v>
      </c>
      <c r="P93" s="454"/>
      <c r="Q93" s="454"/>
    </row>
    <row r="94" spans="1:17" ht="13.5">
      <c r="A94" s="452"/>
      <c r="B94" s="477"/>
      <c r="C94" s="2">
        <v>10</v>
      </c>
      <c r="D94" s="2" t="s">
        <v>18</v>
      </c>
      <c r="E94" s="562">
        <v>4</v>
      </c>
      <c r="F94" s="389" t="s">
        <v>19</v>
      </c>
      <c r="G94" s="389">
        <v>2</v>
      </c>
      <c r="H94" s="520">
        <v>0.5</v>
      </c>
      <c r="I94" s="451">
        <v>0.15</v>
      </c>
      <c r="J94" s="454" t="str">
        <f t="shared" si="8"/>
        <v xml:space="preserve">— </v>
      </c>
      <c r="K94" s="454">
        <f t="shared" si="9"/>
        <v>0.6</v>
      </c>
      <c r="L94" s="454" t="str">
        <f t="shared" si="10"/>
        <v xml:space="preserve">— </v>
      </c>
      <c r="M94" s="454" t="str">
        <f t="shared" si="11"/>
        <v xml:space="preserve">— </v>
      </c>
      <c r="N94" s="454" t="str">
        <f t="shared" si="12"/>
        <v xml:space="preserve">— </v>
      </c>
      <c r="O94" s="454" t="str">
        <f t="shared" si="13"/>
        <v xml:space="preserve">— </v>
      </c>
      <c r="P94" s="454"/>
      <c r="Q94" s="454"/>
    </row>
    <row r="95" spans="1:17" ht="13.5">
      <c r="A95" s="452"/>
      <c r="B95" s="477"/>
      <c r="C95" s="2">
        <v>10</v>
      </c>
      <c r="D95" s="2" t="s">
        <v>18</v>
      </c>
      <c r="E95" s="562">
        <v>4</v>
      </c>
      <c r="F95" s="389" t="s">
        <v>19</v>
      </c>
      <c r="G95" s="389">
        <v>1</v>
      </c>
      <c r="H95" s="520">
        <v>0.42</v>
      </c>
      <c r="I95" s="451">
        <v>0.15</v>
      </c>
      <c r="J95" s="454" t="str">
        <f t="shared" si="8"/>
        <v xml:space="preserve">— </v>
      </c>
      <c r="K95" s="454">
        <f t="shared" si="9"/>
        <v>0.25</v>
      </c>
      <c r="L95" s="454" t="str">
        <f t="shared" si="10"/>
        <v xml:space="preserve">— </v>
      </c>
      <c r="M95" s="454" t="str">
        <f t="shared" si="11"/>
        <v xml:space="preserve">— </v>
      </c>
      <c r="N95" s="454" t="str">
        <f t="shared" si="12"/>
        <v xml:space="preserve">— </v>
      </c>
      <c r="O95" s="454" t="str">
        <f t="shared" si="13"/>
        <v xml:space="preserve">— </v>
      </c>
      <c r="P95" s="454"/>
      <c r="Q95" s="454"/>
    </row>
    <row r="96" spans="1:17" ht="13.5">
      <c r="A96" s="452"/>
      <c r="B96" s="477"/>
      <c r="C96" s="2">
        <v>10</v>
      </c>
      <c r="D96" s="2" t="s">
        <v>18</v>
      </c>
      <c r="E96" s="562">
        <v>4</v>
      </c>
      <c r="F96" s="393" t="s">
        <v>19</v>
      </c>
      <c r="G96" s="389">
        <v>6</v>
      </c>
      <c r="H96" s="520">
        <v>0.45</v>
      </c>
      <c r="I96" s="451">
        <v>0.15</v>
      </c>
      <c r="J96" s="454" t="str">
        <f t="shared" si="8"/>
        <v xml:space="preserve">— </v>
      </c>
      <c r="K96" s="454">
        <f t="shared" si="9"/>
        <v>1.62</v>
      </c>
      <c r="L96" s="454" t="str">
        <f t="shared" si="10"/>
        <v xml:space="preserve">— </v>
      </c>
      <c r="M96" s="454" t="str">
        <f t="shared" si="11"/>
        <v xml:space="preserve">— </v>
      </c>
      <c r="N96" s="454" t="str">
        <f t="shared" si="12"/>
        <v xml:space="preserve">— </v>
      </c>
      <c r="O96" s="454" t="str">
        <f t="shared" si="13"/>
        <v xml:space="preserve">— </v>
      </c>
      <c r="P96" s="454"/>
      <c r="Q96" s="454"/>
    </row>
    <row r="97" spans="1:17" ht="13.5">
      <c r="A97" s="452"/>
      <c r="B97" s="477"/>
      <c r="C97" s="2">
        <v>10</v>
      </c>
      <c r="D97" s="2" t="s">
        <v>18</v>
      </c>
      <c r="E97" s="562">
        <v>2</v>
      </c>
      <c r="F97" s="389" t="s">
        <v>19</v>
      </c>
      <c r="G97" s="389">
        <v>2</v>
      </c>
      <c r="H97" s="520">
        <v>0.45</v>
      </c>
      <c r="I97" s="451">
        <v>0.15</v>
      </c>
      <c r="J97" s="454" t="str">
        <f t="shared" si="8"/>
        <v xml:space="preserve">— </v>
      </c>
      <c r="K97" s="454">
        <f t="shared" si="9"/>
        <v>0.27</v>
      </c>
      <c r="L97" s="454" t="str">
        <f t="shared" si="10"/>
        <v xml:space="preserve">— </v>
      </c>
      <c r="M97" s="454" t="str">
        <f t="shared" si="11"/>
        <v xml:space="preserve">— </v>
      </c>
      <c r="N97" s="454" t="str">
        <f t="shared" si="12"/>
        <v xml:space="preserve">— </v>
      </c>
      <c r="O97" s="454" t="str">
        <f t="shared" si="13"/>
        <v xml:space="preserve">— </v>
      </c>
      <c r="P97" s="454"/>
      <c r="Q97" s="454"/>
    </row>
    <row r="98" spans="1:17" ht="13.5">
      <c r="A98" s="452"/>
      <c r="B98" s="477"/>
      <c r="C98" s="2">
        <v>10</v>
      </c>
      <c r="D98" s="2" t="s">
        <v>18</v>
      </c>
      <c r="E98" s="562">
        <v>2</v>
      </c>
      <c r="F98" s="389" t="s">
        <v>19</v>
      </c>
      <c r="G98" s="389">
        <v>4</v>
      </c>
      <c r="H98" s="520">
        <v>0.43</v>
      </c>
      <c r="I98" s="451">
        <v>0.15</v>
      </c>
      <c r="J98" s="454" t="str">
        <f t="shared" si="8"/>
        <v xml:space="preserve">— </v>
      </c>
      <c r="K98" s="454">
        <f t="shared" si="9"/>
        <v>0.52</v>
      </c>
      <c r="L98" s="454" t="str">
        <f t="shared" si="10"/>
        <v xml:space="preserve">— </v>
      </c>
      <c r="M98" s="454" t="str">
        <f t="shared" si="11"/>
        <v xml:space="preserve">— </v>
      </c>
      <c r="N98" s="454" t="str">
        <f t="shared" si="12"/>
        <v xml:space="preserve">— </v>
      </c>
      <c r="O98" s="454" t="str">
        <f t="shared" si="13"/>
        <v xml:space="preserve">— </v>
      </c>
      <c r="P98" s="454"/>
      <c r="Q98" s="454"/>
    </row>
    <row r="99" spans="1:17" ht="13.5">
      <c r="A99" s="452"/>
      <c r="B99" s="477" t="s">
        <v>727</v>
      </c>
      <c r="C99" s="2">
        <v>12</v>
      </c>
      <c r="D99" s="2" t="s">
        <v>18</v>
      </c>
      <c r="E99" s="562">
        <v>2</v>
      </c>
      <c r="F99" s="389" t="s">
        <v>19</v>
      </c>
      <c r="G99" s="389">
        <v>1</v>
      </c>
      <c r="H99" s="520">
        <v>1</v>
      </c>
      <c r="I99" s="451">
        <v>0.64</v>
      </c>
      <c r="J99" s="454">
        <f t="shared" si="8"/>
        <v>1.28</v>
      </c>
      <c r="K99" s="454" t="str">
        <f t="shared" si="9"/>
        <v xml:space="preserve">— </v>
      </c>
      <c r="L99" s="454" t="str">
        <f t="shared" si="10"/>
        <v xml:space="preserve">— </v>
      </c>
      <c r="M99" s="454" t="str">
        <f t="shared" si="11"/>
        <v xml:space="preserve">— </v>
      </c>
      <c r="N99" s="454" t="str">
        <f t="shared" si="12"/>
        <v xml:space="preserve">— </v>
      </c>
      <c r="O99" s="454" t="str">
        <f t="shared" si="13"/>
        <v xml:space="preserve">— </v>
      </c>
      <c r="P99" s="454"/>
      <c r="Q99" s="454"/>
    </row>
    <row r="100" spans="1:17" ht="13.5">
      <c r="A100" s="452"/>
      <c r="B100" s="477"/>
      <c r="C100" s="2">
        <v>12</v>
      </c>
      <c r="D100" s="2" t="s">
        <v>18</v>
      </c>
      <c r="E100" s="562">
        <v>4</v>
      </c>
      <c r="F100" s="393" t="s">
        <v>19</v>
      </c>
      <c r="G100" s="389">
        <v>1</v>
      </c>
      <c r="H100" s="520">
        <v>0.63</v>
      </c>
      <c r="I100" s="451">
        <v>0.54</v>
      </c>
      <c r="J100" s="454">
        <f t="shared" si="8"/>
        <v>1.36</v>
      </c>
      <c r="K100" s="454" t="str">
        <f t="shared" si="9"/>
        <v xml:space="preserve">— </v>
      </c>
      <c r="L100" s="454" t="str">
        <f t="shared" si="10"/>
        <v xml:space="preserve">— </v>
      </c>
      <c r="M100" s="454" t="str">
        <f t="shared" si="11"/>
        <v xml:space="preserve">— </v>
      </c>
      <c r="N100" s="454" t="str">
        <f t="shared" si="12"/>
        <v xml:space="preserve">— </v>
      </c>
      <c r="O100" s="454" t="str">
        <f t="shared" si="13"/>
        <v xml:space="preserve">— </v>
      </c>
      <c r="P100" s="454"/>
      <c r="Q100" s="454"/>
    </row>
    <row r="101" spans="1:17" ht="13.5">
      <c r="A101" s="452"/>
      <c r="B101" s="477"/>
      <c r="C101" s="2">
        <v>8</v>
      </c>
      <c r="D101" s="2" t="s">
        <v>18</v>
      </c>
      <c r="E101" s="562">
        <v>6</v>
      </c>
      <c r="F101" s="389" t="s">
        <v>19</v>
      </c>
      <c r="G101" s="389">
        <v>4</v>
      </c>
      <c r="H101" s="520">
        <v>0.15</v>
      </c>
      <c r="I101" s="451">
        <v>0.15</v>
      </c>
      <c r="J101" s="454" t="str">
        <f t="shared" si="8"/>
        <v xml:space="preserve">— </v>
      </c>
      <c r="K101" s="454" t="str">
        <f t="shared" si="9"/>
        <v xml:space="preserve">— </v>
      </c>
      <c r="L101" s="454">
        <f t="shared" si="10"/>
        <v>0.54</v>
      </c>
      <c r="M101" s="454" t="str">
        <f t="shared" si="11"/>
        <v xml:space="preserve">— </v>
      </c>
      <c r="N101" s="454" t="str">
        <f t="shared" si="12"/>
        <v xml:space="preserve">— </v>
      </c>
      <c r="O101" s="454" t="str">
        <f t="shared" si="13"/>
        <v xml:space="preserve">— </v>
      </c>
      <c r="P101" s="454"/>
      <c r="Q101" s="454"/>
    </row>
    <row r="102" spans="1:17" ht="13.5">
      <c r="A102" s="452"/>
      <c r="B102" s="477"/>
      <c r="C102" s="2">
        <v>8</v>
      </c>
      <c r="D102" s="2" t="s">
        <v>18</v>
      </c>
      <c r="E102" s="562">
        <v>2</v>
      </c>
      <c r="F102" s="389" t="s">
        <v>19</v>
      </c>
      <c r="G102" s="389">
        <v>2</v>
      </c>
      <c r="H102" s="520">
        <v>0.15</v>
      </c>
      <c r="I102" s="451">
        <v>0.15</v>
      </c>
      <c r="J102" s="454" t="str">
        <f t="shared" si="8"/>
        <v xml:space="preserve">— </v>
      </c>
      <c r="K102" s="454" t="str">
        <f t="shared" si="9"/>
        <v xml:space="preserve">— </v>
      </c>
      <c r="L102" s="454">
        <f t="shared" si="10"/>
        <v>0.09</v>
      </c>
      <c r="M102" s="454" t="str">
        <f t="shared" si="11"/>
        <v xml:space="preserve">— </v>
      </c>
      <c r="N102" s="454" t="str">
        <f t="shared" si="12"/>
        <v xml:space="preserve">— </v>
      </c>
      <c r="O102" s="454" t="str">
        <f t="shared" si="13"/>
        <v xml:space="preserve">— </v>
      </c>
      <c r="P102" s="454"/>
      <c r="Q102" s="454"/>
    </row>
    <row r="103" spans="1:17" ht="13.5">
      <c r="A103" s="452"/>
      <c r="B103" s="477"/>
      <c r="C103" s="2">
        <v>8</v>
      </c>
      <c r="D103" s="2" t="s">
        <v>18</v>
      </c>
      <c r="E103" s="562">
        <v>2</v>
      </c>
      <c r="F103" s="389" t="s">
        <v>19</v>
      </c>
      <c r="G103" s="389">
        <v>2</v>
      </c>
      <c r="H103" s="520">
        <v>0.15</v>
      </c>
      <c r="I103" s="451">
        <v>0.15</v>
      </c>
      <c r="J103" s="454" t="str">
        <f t="shared" si="8"/>
        <v xml:space="preserve">— </v>
      </c>
      <c r="K103" s="454" t="str">
        <f t="shared" si="9"/>
        <v xml:space="preserve">— </v>
      </c>
      <c r="L103" s="454">
        <f t="shared" si="10"/>
        <v>0.09</v>
      </c>
      <c r="M103" s="454" t="str">
        <f t="shared" si="11"/>
        <v xml:space="preserve">— </v>
      </c>
      <c r="N103" s="454" t="str">
        <f t="shared" si="12"/>
        <v xml:space="preserve">— </v>
      </c>
      <c r="O103" s="454" t="str">
        <f t="shared" si="13"/>
        <v xml:space="preserve">— </v>
      </c>
      <c r="P103" s="454"/>
      <c r="Q103" s="454"/>
    </row>
    <row r="104" spans="1:17" ht="13.5">
      <c r="A104" s="452"/>
      <c r="B104" s="477"/>
      <c r="C104" s="2">
        <v>8</v>
      </c>
      <c r="D104" s="2" t="s">
        <v>18</v>
      </c>
      <c r="E104" s="562">
        <v>2</v>
      </c>
      <c r="F104" s="393" t="s">
        <v>19</v>
      </c>
      <c r="G104" s="389">
        <v>4</v>
      </c>
      <c r="H104" s="520">
        <v>0.25</v>
      </c>
      <c r="I104" s="451">
        <v>0.15</v>
      </c>
      <c r="J104" s="454" t="str">
        <f t="shared" si="8"/>
        <v xml:space="preserve">— </v>
      </c>
      <c r="K104" s="454" t="str">
        <f t="shared" si="9"/>
        <v xml:space="preserve">— </v>
      </c>
      <c r="L104" s="454">
        <f t="shared" si="10"/>
        <v>0.3</v>
      </c>
      <c r="M104" s="454" t="str">
        <f t="shared" si="11"/>
        <v xml:space="preserve">— </v>
      </c>
      <c r="N104" s="454" t="str">
        <f t="shared" si="12"/>
        <v xml:space="preserve">— </v>
      </c>
      <c r="O104" s="454" t="str">
        <f t="shared" si="13"/>
        <v xml:space="preserve">— </v>
      </c>
      <c r="P104" s="454"/>
      <c r="Q104" s="454"/>
    </row>
    <row r="105" spans="1:17" ht="13.5">
      <c r="A105" s="452"/>
      <c r="B105" s="477" t="s">
        <v>728</v>
      </c>
      <c r="C105" s="2">
        <v>50</v>
      </c>
      <c r="D105" s="2" t="s">
        <v>18</v>
      </c>
      <c r="E105" s="562">
        <v>4</v>
      </c>
      <c r="F105" s="389" t="s">
        <v>19</v>
      </c>
      <c r="G105" s="389">
        <v>2</v>
      </c>
      <c r="H105" s="520">
        <v>6.8</v>
      </c>
      <c r="I105" s="451"/>
      <c r="J105" s="454" t="str">
        <f t="shared" si="8"/>
        <v xml:space="preserve">— </v>
      </c>
      <c r="K105" s="454" t="str">
        <f t="shared" si="9"/>
        <v xml:space="preserve">— </v>
      </c>
      <c r="L105" s="454" t="str">
        <f t="shared" si="10"/>
        <v xml:space="preserve">— </v>
      </c>
      <c r="M105" s="454">
        <f t="shared" si="11"/>
        <v>54.4</v>
      </c>
      <c r="N105" s="454" t="str">
        <f t="shared" si="12"/>
        <v xml:space="preserve">— </v>
      </c>
      <c r="O105" s="454" t="str">
        <f t="shared" si="13"/>
        <v xml:space="preserve">— </v>
      </c>
      <c r="P105" s="454"/>
      <c r="Q105" s="454"/>
    </row>
    <row r="106" spans="1:17" ht="13.5">
      <c r="A106" s="452"/>
      <c r="B106" s="477" t="s">
        <v>729</v>
      </c>
      <c r="C106" s="2">
        <v>40</v>
      </c>
      <c r="D106" s="2" t="s">
        <v>18</v>
      </c>
      <c r="E106" s="562">
        <v>14</v>
      </c>
      <c r="F106" s="389" t="s">
        <v>19</v>
      </c>
      <c r="G106" s="389">
        <v>2</v>
      </c>
      <c r="H106" s="520">
        <v>1.56</v>
      </c>
      <c r="I106" s="451"/>
      <c r="J106" s="454" t="str">
        <f t="shared" si="8"/>
        <v xml:space="preserve">— </v>
      </c>
      <c r="K106" s="454" t="str">
        <f t="shared" si="9"/>
        <v xml:space="preserve">— </v>
      </c>
      <c r="L106" s="454" t="str">
        <f t="shared" si="10"/>
        <v xml:space="preserve">— </v>
      </c>
      <c r="M106" s="454" t="str">
        <f t="shared" si="11"/>
        <v xml:space="preserve">— </v>
      </c>
      <c r="N106" s="454">
        <f t="shared" si="12"/>
        <v>43.68</v>
      </c>
      <c r="O106" s="454" t="str">
        <f t="shared" si="13"/>
        <v xml:space="preserve">— </v>
      </c>
      <c r="P106" s="454"/>
      <c r="Q106" s="454"/>
    </row>
    <row r="107" spans="1:17" ht="13.5">
      <c r="A107" s="452"/>
      <c r="B107" s="477"/>
      <c r="C107" s="2">
        <v>40</v>
      </c>
      <c r="D107" s="2" t="s">
        <v>18</v>
      </c>
      <c r="E107" s="562">
        <v>4</v>
      </c>
      <c r="F107" s="389" t="s">
        <v>19</v>
      </c>
      <c r="G107" s="389">
        <v>8</v>
      </c>
      <c r="H107" s="520">
        <v>1.56</v>
      </c>
      <c r="I107" s="451"/>
      <c r="J107" s="454" t="str">
        <f t="shared" si="8"/>
        <v xml:space="preserve">— </v>
      </c>
      <c r="K107" s="454" t="str">
        <f t="shared" si="9"/>
        <v xml:space="preserve">— </v>
      </c>
      <c r="L107" s="454" t="str">
        <f t="shared" si="10"/>
        <v xml:space="preserve">— </v>
      </c>
      <c r="M107" s="454" t="str">
        <f t="shared" si="11"/>
        <v xml:space="preserve">— </v>
      </c>
      <c r="N107" s="454">
        <f t="shared" si="12"/>
        <v>49.92</v>
      </c>
      <c r="O107" s="454" t="str">
        <f t="shared" si="13"/>
        <v xml:space="preserve">— </v>
      </c>
      <c r="P107" s="454"/>
      <c r="Q107" s="454"/>
    </row>
    <row r="108" spans="1:17" ht="13.5">
      <c r="A108" s="452"/>
      <c r="B108" s="477"/>
      <c r="C108" s="2">
        <v>40</v>
      </c>
      <c r="D108" s="2" t="s">
        <v>18</v>
      </c>
      <c r="E108" s="562">
        <v>7</v>
      </c>
      <c r="F108" s="389" t="s">
        <v>19</v>
      </c>
      <c r="G108" s="389">
        <v>2</v>
      </c>
      <c r="H108" s="520">
        <v>1.56</v>
      </c>
      <c r="I108" s="451"/>
      <c r="J108" s="454" t="str">
        <f t="shared" si="8"/>
        <v xml:space="preserve">— </v>
      </c>
      <c r="K108" s="454" t="str">
        <f t="shared" si="9"/>
        <v xml:space="preserve">— </v>
      </c>
      <c r="L108" s="454" t="str">
        <f t="shared" si="10"/>
        <v xml:space="preserve">— </v>
      </c>
      <c r="M108" s="454" t="str">
        <f t="shared" si="11"/>
        <v xml:space="preserve">— </v>
      </c>
      <c r="N108" s="454">
        <f t="shared" si="12"/>
        <v>21.84</v>
      </c>
      <c r="O108" s="454" t="str">
        <f t="shared" si="13"/>
        <v xml:space="preserve">— </v>
      </c>
      <c r="P108" s="454"/>
      <c r="Q108" s="454"/>
    </row>
    <row r="109" spans="1:17" ht="14.25">
      <c r="A109" s="452"/>
      <c r="B109" s="453"/>
      <c r="C109" s="455"/>
      <c r="D109" s="455"/>
      <c r="E109" s="563"/>
      <c r="F109" s="456"/>
      <c r="G109" s="457"/>
      <c r="H109" s="458" t="s">
        <v>21</v>
      </c>
      <c r="I109" s="458"/>
      <c r="J109" s="459">
        <f>SUM(J87:J108)</f>
        <v>2.64</v>
      </c>
      <c r="K109" s="459">
        <f t="shared" ref="K109:O109" si="14">SUM(K87:K108)</f>
        <v>5.0199999999999996</v>
      </c>
      <c r="L109" s="459">
        <f t="shared" si="14"/>
        <v>1.02</v>
      </c>
      <c r="M109" s="459">
        <f t="shared" si="14"/>
        <v>54.4</v>
      </c>
      <c r="N109" s="459">
        <f t="shared" si="14"/>
        <v>115.44</v>
      </c>
      <c r="O109" s="459">
        <f t="shared" si="14"/>
        <v>0</v>
      </c>
      <c r="P109" s="459"/>
      <c r="Q109" s="459"/>
    </row>
    <row r="110" spans="1:17" ht="22.5" customHeight="1">
      <c r="A110" s="448"/>
      <c r="B110" s="1041" t="s">
        <v>842</v>
      </c>
      <c r="C110" s="1042"/>
      <c r="D110" s="1042"/>
      <c r="E110" s="1042"/>
      <c r="F110" s="1042"/>
      <c r="G110" s="1042"/>
      <c r="H110" s="1043"/>
      <c r="I110" s="460"/>
      <c r="J110" s="602">
        <v>94</v>
      </c>
      <c r="K110" s="8">
        <v>78.430000000000007</v>
      </c>
      <c r="L110" s="8">
        <v>62.74</v>
      </c>
      <c r="M110" s="8">
        <f>N68</f>
        <v>4.42</v>
      </c>
      <c r="N110" s="8">
        <f>N70</f>
        <v>3.41</v>
      </c>
      <c r="O110" s="9"/>
      <c r="P110" s="9"/>
      <c r="Q110" s="461"/>
    </row>
    <row r="111" spans="1:17">
      <c r="A111" s="448"/>
      <c r="B111" s="1028" t="s">
        <v>20</v>
      </c>
      <c r="C111" s="1028"/>
      <c r="D111" s="1028"/>
      <c r="E111" s="1028"/>
      <c r="F111" s="1028"/>
      <c r="G111" s="1028"/>
      <c r="H111" s="1028"/>
      <c r="I111" s="527"/>
      <c r="J111" s="454">
        <f>ROUND(J109*J110,2)</f>
        <v>248.16</v>
      </c>
      <c r="K111" s="454">
        <f t="shared" ref="K111:O111" si="15">ROUND(K109*K110,2)</f>
        <v>393.72</v>
      </c>
      <c r="L111" s="454">
        <f t="shared" si="15"/>
        <v>63.99</v>
      </c>
      <c r="M111" s="454">
        <f t="shared" si="15"/>
        <v>240.45</v>
      </c>
      <c r="N111" s="454">
        <f t="shared" si="15"/>
        <v>393.65</v>
      </c>
      <c r="O111" s="454">
        <f t="shared" si="15"/>
        <v>0</v>
      </c>
      <c r="P111" s="454">
        <f>SUM(J111:O111)</f>
        <v>1339.9699999999998</v>
      </c>
      <c r="Q111" s="447"/>
    </row>
    <row r="112" spans="1:17" ht="15">
      <c r="A112" s="448"/>
      <c r="B112" s="1029"/>
      <c r="C112" s="1029"/>
      <c r="D112" s="1029"/>
      <c r="E112" s="1029"/>
      <c r="F112" s="1029"/>
      <c r="G112" s="1029"/>
      <c r="H112" s="1029"/>
      <c r="I112" s="528"/>
      <c r="J112" s="528"/>
      <c r="K112" s="528"/>
      <c r="L112" s="456"/>
      <c r="M112" s="458"/>
      <c r="N112" s="1030" t="s">
        <v>21</v>
      </c>
      <c r="O112" s="1030"/>
      <c r="P112" s="459">
        <f>SUM(P111)</f>
        <v>1339.9699999999998</v>
      </c>
      <c r="Q112" s="447" t="s">
        <v>46</v>
      </c>
    </row>
    <row r="113" spans="1:17" ht="15">
      <c r="A113" s="448"/>
      <c r="B113" s="1031" t="s">
        <v>761</v>
      </c>
      <c r="C113" s="1031"/>
      <c r="D113" s="1031"/>
      <c r="E113" s="1031"/>
      <c r="F113" s="1031"/>
      <c r="G113" s="1031"/>
      <c r="H113" s="1031"/>
      <c r="I113" s="1031"/>
      <c r="J113" s="1031"/>
      <c r="K113" s="1031"/>
      <c r="L113" s="1031"/>
      <c r="M113" s="464"/>
      <c r="N113" s="451"/>
      <c r="O113" s="451"/>
      <c r="P113" s="451"/>
      <c r="Q113" s="451"/>
    </row>
  </sheetData>
  <mergeCells count="51">
    <mergeCell ref="B113:L113"/>
    <mergeCell ref="A60:Q60"/>
    <mergeCell ref="A61:Q61"/>
    <mergeCell ref="B111:H111"/>
    <mergeCell ref="O75:Q75"/>
    <mergeCell ref="A77:Q77"/>
    <mergeCell ref="A80:M80"/>
    <mergeCell ref="A82:A83"/>
    <mergeCell ref="B82:B83"/>
    <mergeCell ref="C82:D83"/>
    <mergeCell ref="E82:G83"/>
    <mergeCell ref="H82:H83"/>
    <mergeCell ref="L82:O82"/>
    <mergeCell ref="P82:Q83"/>
    <mergeCell ref="B85:O85"/>
    <mergeCell ref="B86:H86"/>
    <mergeCell ref="B112:H112"/>
    <mergeCell ref="B84:O84"/>
    <mergeCell ref="B110:H110"/>
    <mergeCell ref="A76:Q76"/>
    <mergeCell ref="N112:O112"/>
    <mergeCell ref="E8:G9"/>
    <mergeCell ref="H8:H9"/>
    <mergeCell ref="P8:Q9"/>
    <mergeCell ref="A73:Q73"/>
    <mergeCell ref="A64:J64"/>
    <mergeCell ref="O59:Q59"/>
    <mergeCell ref="A65:Q65"/>
    <mergeCell ref="B68:H68"/>
    <mergeCell ref="B66:H66"/>
    <mergeCell ref="B67:H67"/>
    <mergeCell ref="B69:H69"/>
    <mergeCell ref="B70:H70"/>
    <mergeCell ref="B71:H71"/>
    <mergeCell ref="B72:H72"/>
    <mergeCell ref="O1:Q1"/>
    <mergeCell ref="B56:H56"/>
    <mergeCell ref="B57:H57"/>
    <mergeCell ref="N57:O57"/>
    <mergeCell ref="B58:L58"/>
    <mergeCell ref="L8:O8"/>
    <mergeCell ref="B10:O10"/>
    <mergeCell ref="B11:O11"/>
    <mergeCell ref="B12:H12"/>
    <mergeCell ref="B55:H55"/>
    <mergeCell ref="A2:Q2"/>
    <mergeCell ref="A3:Q3"/>
    <mergeCell ref="A6:M6"/>
    <mergeCell ref="A8:A9"/>
    <mergeCell ref="B8:B9"/>
    <mergeCell ref="C8:D9"/>
  </mergeCells>
  <pageMargins left="0.19685039370078741" right="0.19685039370078741" top="0.39370078740157483" bottom="0.39370078740157483" header="0.31496062992125984" footer="0.11811023622047245"/>
  <pageSetup paperSize="9" scale="95" orientation="portrait" r:id="rId1"/>
  <headerFooter>
    <oddFooter>&amp;LSignature of Contractor&amp;CSignature of JE&amp;RSignature of AE</oddFooter>
  </headerFooter>
  <rowBreaks count="2" manualBreakCount="2">
    <brk id="58" max="16383" man="1"/>
    <brk id="7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81"/>
  <sheetViews>
    <sheetView view="pageBreakPreview" zoomScale="110" zoomScaleSheetLayoutView="110" workbookViewId="0">
      <selection activeCell="B174" sqref="B174"/>
    </sheetView>
  </sheetViews>
  <sheetFormatPr defaultRowHeight="12.75"/>
  <cols>
    <col min="1" max="1" width="9.28515625" style="42" customWidth="1"/>
    <col min="2" max="2" width="57.140625" style="114" customWidth="1"/>
    <col min="3" max="3" width="8.140625" style="42" customWidth="1"/>
    <col min="4" max="4" width="13" style="42" customWidth="1"/>
    <col min="5" max="5" width="3.7109375" style="42" customWidth="1"/>
    <col min="6" max="9" width="9.140625" style="42"/>
    <col min="10" max="10" width="19.42578125" style="42" customWidth="1"/>
    <col min="11" max="16384" width="9.140625" style="42"/>
  </cols>
  <sheetData>
    <row r="1" spans="1:7" ht="26.25" customHeight="1">
      <c r="A1" s="1093" t="s">
        <v>630</v>
      </c>
      <c r="B1" s="1094"/>
      <c r="C1" s="1094"/>
      <c r="D1" s="1095"/>
      <c r="E1" s="539"/>
      <c r="F1" s="539"/>
      <c r="G1" s="539"/>
    </row>
    <row r="2" spans="1:7">
      <c r="A2" s="292"/>
      <c r="B2" s="540"/>
      <c r="C2" s="43"/>
      <c r="D2" s="44"/>
    </row>
    <row r="3" spans="1:7" ht="25.5" customHeight="1">
      <c r="A3" s="1047" t="str">
        <f>Measurment!A3</f>
        <v>Name of work: Construction of Studio Apartment at Cozy Cot at LBSNAA,Mussoorie. (EFC Scheme No.12 A of 12th Five Year Plan).</v>
      </c>
      <c r="B3" s="1048"/>
      <c r="C3" s="1048"/>
      <c r="D3" s="1049"/>
    </row>
    <row r="4" spans="1:7">
      <c r="A4" s="1096" t="str">
        <f>Measurment!A4</f>
        <v>Name of Contractor: Anil Dutt Sharma</v>
      </c>
      <c r="B4" s="1097"/>
      <c r="C4" s="43"/>
      <c r="D4" s="44"/>
    </row>
    <row r="5" spans="1:7">
      <c r="A5" s="1096" t="str">
        <f>Measurment!A5</f>
        <v>Agmt. No. : 36/EE/MPD/2013-14</v>
      </c>
      <c r="B5" s="1097"/>
      <c r="C5" s="43"/>
      <c r="D5" s="44"/>
    </row>
    <row r="6" spans="1:7">
      <c r="A6" s="1091" t="s">
        <v>674</v>
      </c>
      <c r="B6" s="1092"/>
      <c r="C6" s="43"/>
      <c r="D6" s="44"/>
    </row>
    <row r="7" spans="1:7">
      <c r="A7" s="1091" t="s">
        <v>675</v>
      </c>
      <c r="B7" s="1092"/>
      <c r="C7" s="43"/>
      <c r="D7" s="44"/>
    </row>
    <row r="8" spans="1:7" ht="13.5" thickBot="1">
      <c r="A8" s="1079" t="s">
        <v>759</v>
      </c>
      <c r="B8" s="1080"/>
      <c r="C8" s="1081" t="s">
        <v>627</v>
      </c>
      <c r="D8" s="1082"/>
    </row>
    <row r="9" spans="1:7" ht="13.5" thickBot="1">
      <c r="A9" s="295"/>
      <c r="B9" s="541"/>
      <c r="C9" s="296"/>
      <c r="D9" s="297"/>
    </row>
    <row r="10" spans="1:7">
      <c r="A10" s="1083" t="s">
        <v>140</v>
      </c>
      <c r="B10" s="1085" t="s">
        <v>69</v>
      </c>
      <c r="C10" s="1087" t="s">
        <v>71</v>
      </c>
      <c r="D10" s="1089" t="s">
        <v>395</v>
      </c>
    </row>
    <row r="11" spans="1:7">
      <c r="A11" s="1084"/>
      <c r="B11" s="1086"/>
      <c r="C11" s="1088"/>
      <c r="D11" s="1090"/>
    </row>
    <row r="12" spans="1:7" ht="13.5" thickBot="1">
      <c r="A12" s="49" t="s">
        <v>145</v>
      </c>
      <c r="B12" s="50" t="s">
        <v>28</v>
      </c>
      <c r="C12" s="542" t="s">
        <v>628</v>
      </c>
      <c r="D12" s="543" t="s">
        <v>27</v>
      </c>
    </row>
    <row r="13" spans="1:7">
      <c r="A13" s="544"/>
      <c r="B13" s="545"/>
      <c r="C13" s="546"/>
      <c r="D13" s="547"/>
    </row>
    <row r="14" spans="1:7" ht="72" customHeight="1">
      <c r="A14" s="544">
        <f>Measurment!A862</f>
        <v>1</v>
      </c>
      <c r="B14" s="554" t="str">
        <f>Measurment!B862</f>
        <v>Earth work in excavation by mechanical means (Hydraulic excavator )/ manual means over areas (exceeding 30cm in depth. 1.5m in width as well as 10 sqm on plan) including disposal of  excavated earth, lead upto 50m and lift upto 1.5m, disposed earth to be levelled and neatly dressed.</v>
      </c>
      <c r="C14" s="546"/>
      <c r="D14" s="547"/>
    </row>
    <row r="15" spans="1:7">
      <c r="A15" s="544">
        <f>Measurment!A863</f>
        <v>1.1000000000000001</v>
      </c>
      <c r="B15" s="554" t="str">
        <f>Measurment!B863</f>
        <v>All kinds of soil</v>
      </c>
      <c r="C15" s="546"/>
      <c r="D15" s="547"/>
    </row>
    <row r="16" spans="1:7">
      <c r="A16" s="544"/>
      <c r="B16" s="549" t="s">
        <v>767</v>
      </c>
      <c r="C16" s="550" t="str">
        <f>Measurment!I871</f>
        <v>cum</v>
      </c>
      <c r="D16" s="551">
        <f>Measurment!H871</f>
        <v>81.179999999999993</v>
      </c>
    </row>
    <row r="17" spans="1:4">
      <c r="A17" s="544"/>
      <c r="B17" s="552" t="s">
        <v>807</v>
      </c>
      <c r="C17" s="546" t="str">
        <f>C16</f>
        <v>cum</v>
      </c>
      <c r="D17" s="553">
        <f>SUM(D15:D16)</f>
        <v>81.179999999999993</v>
      </c>
    </row>
    <row r="18" spans="1:4">
      <c r="A18" s="544"/>
      <c r="B18" s="552"/>
      <c r="C18" s="546"/>
      <c r="D18" s="547"/>
    </row>
    <row r="19" spans="1:4" ht="38.25">
      <c r="A19" s="544">
        <f>Measurment!A885</f>
        <v>8</v>
      </c>
      <c r="B19" s="554" t="str">
        <f>Measurment!B885</f>
        <v>Providing and laying in position cement concrete of specified grade excluding the cost of centring and shuttering - All work upto plinth level :</v>
      </c>
      <c r="C19" s="546"/>
      <c r="D19" s="547"/>
    </row>
    <row r="20" spans="1:4" ht="25.5">
      <c r="A20" s="544">
        <f>Measurment!A886</f>
        <v>8.1999999999999993</v>
      </c>
      <c r="B20" s="554" t="str">
        <f>Measurment!B886</f>
        <v xml:space="preserve">1:5:10 (1 cement : 5 coarse sand : 10 graded stone aggregate 40 mm nominal size) </v>
      </c>
      <c r="C20" s="546"/>
      <c r="D20" s="547"/>
    </row>
    <row r="21" spans="1:4">
      <c r="A21" s="544"/>
      <c r="B21" s="549" t="s">
        <v>768</v>
      </c>
      <c r="C21" s="550" t="str">
        <f>Measurment!I893</f>
        <v>cum</v>
      </c>
      <c r="D21" s="551">
        <f>Measurment!H893</f>
        <v>5.0599999999999996</v>
      </c>
    </row>
    <row r="22" spans="1:4">
      <c r="A22" s="544"/>
      <c r="B22" s="552" t="s">
        <v>808</v>
      </c>
      <c r="C22" s="546" t="str">
        <f>C21</f>
        <v>cum</v>
      </c>
      <c r="D22" s="553">
        <f>SUM(D20:D21)</f>
        <v>5.0599999999999996</v>
      </c>
    </row>
    <row r="23" spans="1:4">
      <c r="A23" s="544"/>
      <c r="B23" s="552"/>
      <c r="C23" s="546"/>
      <c r="D23" s="547"/>
    </row>
    <row r="24" spans="1:4" ht="153">
      <c r="A24" s="544">
        <f>Measurment!A412</f>
        <v>10</v>
      </c>
      <c r="B24" s="554" t="str">
        <f>Measurment!B412</f>
        <v>Providing and laying in position machine batched and machine mixed design mix M-25 grade cement concrete for reinforced cement concrete work, using cement content as per approved design mix, including pumping of concrete to site of laying but excluding the cost of centering, shuttering, finishing and reinforcement, including admixtures in recommended proportions as per IS: 9103 to accelerate, retard setting of concrete, improve workability without impairing strength and durability as per direction of Engineer-in-charge
(Note :- Cement content considered in this item is @ 330 kg/cum. Excess/less cement used as per design mix is payable/recoverable separately).</v>
      </c>
      <c r="C24" s="546"/>
      <c r="D24" s="547"/>
    </row>
    <row r="25" spans="1:4">
      <c r="A25" s="544">
        <f>Measurment!A413</f>
        <v>10.1</v>
      </c>
      <c r="B25" s="554" t="str">
        <f>Measurment!B413</f>
        <v>All works upto plinth level.</v>
      </c>
      <c r="C25" s="546"/>
      <c r="D25" s="547"/>
    </row>
    <row r="26" spans="1:4">
      <c r="A26" s="544"/>
      <c r="B26" s="549" t="s">
        <v>769</v>
      </c>
      <c r="C26" s="550" t="str">
        <f>Measurment!I419</f>
        <v>cum</v>
      </c>
      <c r="D26" s="551">
        <f>Measurment!H419</f>
        <v>3.33</v>
      </c>
    </row>
    <row r="27" spans="1:4">
      <c r="A27" s="544"/>
      <c r="B27" s="552" t="s">
        <v>809</v>
      </c>
      <c r="C27" s="546" t="str">
        <f>C26</f>
        <v>cum</v>
      </c>
      <c r="D27" s="553">
        <f>SUM(D25:D26)</f>
        <v>3.33</v>
      </c>
    </row>
    <row r="28" spans="1:4">
      <c r="A28" s="544"/>
      <c r="B28" s="552"/>
      <c r="C28" s="546"/>
      <c r="D28" s="547"/>
    </row>
    <row r="29" spans="1:4">
      <c r="A29" s="544">
        <f>Measurment!A433</f>
        <v>10.199999999999999</v>
      </c>
      <c r="B29" s="554" t="str">
        <f>Measurment!B433</f>
        <v>All works above plinth level upto floor V level</v>
      </c>
      <c r="C29" s="546"/>
      <c r="D29" s="547"/>
    </row>
    <row r="30" spans="1:4">
      <c r="A30" s="544"/>
      <c r="B30" s="549" t="s">
        <v>770</v>
      </c>
      <c r="C30" s="550" t="str">
        <f>Measurment!I456</f>
        <v>cum</v>
      </c>
      <c r="D30" s="551">
        <f>Measurment!H456</f>
        <v>8.0700000000000038</v>
      </c>
    </row>
    <row r="31" spans="1:4">
      <c r="A31" s="544"/>
      <c r="B31" s="552" t="s">
        <v>809</v>
      </c>
      <c r="C31" s="546" t="str">
        <f>C30</f>
        <v>cum</v>
      </c>
      <c r="D31" s="553">
        <f>SUM(D29:D30)</f>
        <v>8.0700000000000038</v>
      </c>
    </row>
    <row r="32" spans="1:4">
      <c r="A32" s="544"/>
      <c r="B32" s="552"/>
      <c r="C32" s="546"/>
      <c r="D32" s="547"/>
    </row>
    <row r="33" spans="1:4" ht="25.5">
      <c r="A33" s="544">
        <f>Measurment!A469</f>
        <v>11</v>
      </c>
      <c r="B33" s="554" t="str">
        <f>Measurment!B469</f>
        <v>Centring and shuttering including strutting, propping etc. and removal of form for :</v>
      </c>
      <c r="C33" s="546"/>
      <c r="D33" s="547"/>
    </row>
    <row r="34" spans="1:4">
      <c r="A34" s="544">
        <f>Measurment!A536</f>
        <v>11.1</v>
      </c>
      <c r="B34" s="554" t="str">
        <f>Measurment!B536</f>
        <v>Foundations, footings, bases of columns, etc. for mass concrete.</v>
      </c>
      <c r="C34" s="546"/>
      <c r="D34" s="547"/>
    </row>
    <row r="35" spans="1:4">
      <c r="A35" s="544"/>
      <c r="B35" s="549" t="s">
        <v>771</v>
      </c>
      <c r="C35" s="550" t="str">
        <f>Measurment!I544</f>
        <v>sqm</v>
      </c>
      <c r="D35" s="551">
        <f>Measurment!H544</f>
        <v>4.83</v>
      </c>
    </row>
    <row r="36" spans="1:4">
      <c r="A36" s="544"/>
      <c r="B36" s="552" t="s">
        <v>810</v>
      </c>
      <c r="C36" s="546" t="str">
        <f>C35</f>
        <v>sqm</v>
      </c>
      <c r="D36" s="553">
        <f>SUM(D34:D35)</f>
        <v>4.83</v>
      </c>
    </row>
    <row r="37" spans="1:4">
      <c r="A37" s="544"/>
      <c r="B37" s="552"/>
      <c r="C37" s="546"/>
      <c r="D37" s="547"/>
    </row>
    <row r="38" spans="1:4" ht="25.5">
      <c r="A38" s="544">
        <f>Measurment!A558</f>
        <v>11.2</v>
      </c>
      <c r="B38" s="554" t="str">
        <f>Measurment!B558</f>
        <v>Walls (any thickness) including attached pilasters, buttresses, plinth and string courses etc.</v>
      </c>
      <c r="C38" s="546"/>
      <c r="D38" s="547"/>
    </row>
    <row r="39" spans="1:4">
      <c r="A39" s="544"/>
      <c r="B39" s="549" t="s">
        <v>772</v>
      </c>
      <c r="C39" s="550" t="str">
        <f>Measurment!I564</f>
        <v>sqm</v>
      </c>
      <c r="D39" s="551">
        <f>Measurment!H564</f>
        <v>21.23</v>
      </c>
    </row>
    <row r="40" spans="1:4">
      <c r="A40" s="544"/>
      <c r="B40" s="552" t="s">
        <v>810</v>
      </c>
      <c r="C40" s="546" t="str">
        <f>C39</f>
        <v>sqm</v>
      </c>
      <c r="D40" s="553">
        <f>SUM(D38:D39)</f>
        <v>21.23</v>
      </c>
    </row>
    <row r="41" spans="1:4">
      <c r="A41" s="544"/>
      <c r="B41" s="552"/>
      <c r="C41" s="546"/>
      <c r="D41" s="547"/>
    </row>
    <row r="42" spans="1:4" ht="25.5">
      <c r="A42" s="544">
        <f>Measurment!A470</f>
        <v>11.5</v>
      </c>
      <c r="B42" s="554" t="str">
        <f>Measurment!B470</f>
        <v>Lintels, beams, plinth beams, girders, bressumers and cantilevers.</v>
      </c>
      <c r="C42" s="546"/>
      <c r="D42" s="547"/>
    </row>
    <row r="43" spans="1:4">
      <c r="A43" s="544"/>
      <c r="B43" s="549" t="s">
        <v>773</v>
      </c>
      <c r="C43" s="550" t="str">
        <f>Measurment!I498</f>
        <v>sqm</v>
      </c>
      <c r="D43" s="551">
        <f>Measurment!H498</f>
        <v>29.369999999999997</v>
      </c>
    </row>
    <row r="44" spans="1:4">
      <c r="A44" s="544"/>
      <c r="B44" s="552" t="s">
        <v>810</v>
      </c>
      <c r="C44" s="546" t="str">
        <f>C43</f>
        <v>sqm</v>
      </c>
      <c r="D44" s="553">
        <f>SUM(D42:D43)</f>
        <v>29.369999999999997</v>
      </c>
    </row>
    <row r="45" spans="1:4">
      <c r="A45" s="544"/>
      <c r="B45" s="552"/>
      <c r="C45" s="546"/>
      <c r="D45" s="547"/>
    </row>
    <row r="46" spans="1:4" ht="33.75" customHeight="1">
      <c r="A46" s="544">
        <f>Cozymeasurement!A10</f>
        <v>12</v>
      </c>
      <c r="B46" s="548" t="str">
        <f>Cozymeasurement!B10</f>
        <v>Steel Reinforcement for R.C.C. work including straightening, cutting, bending, placing in position and binding all complete.</v>
      </c>
      <c r="C46" s="546"/>
      <c r="D46" s="547"/>
    </row>
    <row r="47" spans="1:4">
      <c r="A47" s="544">
        <f>Cozymeasurement!A11</f>
        <v>12.2</v>
      </c>
      <c r="B47" s="548" t="str">
        <f>Cozymeasurement!B11</f>
        <v>Thermo-Mechanically Treated bars. above plinth level.</v>
      </c>
      <c r="C47" s="546"/>
      <c r="D47" s="547"/>
    </row>
    <row r="48" spans="1:4">
      <c r="A48" s="544"/>
      <c r="B48" s="549" t="s">
        <v>774</v>
      </c>
      <c r="C48" s="550" t="str">
        <f>Cozymeasurement!Q57</f>
        <v>Kg</v>
      </c>
      <c r="D48" s="551">
        <f>Cozymeasurement!P57</f>
        <v>838.04</v>
      </c>
    </row>
    <row r="49" spans="1:4">
      <c r="A49" s="544"/>
      <c r="B49" s="552" t="s">
        <v>811</v>
      </c>
      <c r="C49" s="546" t="str">
        <f>C48</f>
        <v>Kg</v>
      </c>
      <c r="D49" s="553">
        <f>SUM(D48)</f>
        <v>838.04</v>
      </c>
    </row>
    <row r="50" spans="1:4">
      <c r="A50" s="544"/>
      <c r="B50" s="552"/>
      <c r="C50" s="546"/>
      <c r="D50" s="547"/>
    </row>
    <row r="51" spans="1:4" ht="25.5">
      <c r="A51" s="544">
        <f>Measurment!A293</f>
        <v>13</v>
      </c>
      <c r="B51" s="554" t="str">
        <f>Measurment!B293</f>
        <v>Brick work with common burnt clay F.P.S. (non modular) bricks of class designation 7.5 in foundation and plinth in:</v>
      </c>
      <c r="C51" s="546"/>
      <c r="D51" s="547"/>
    </row>
    <row r="52" spans="1:4">
      <c r="A52" s="544">
        <f>Measurment!A294</f>
        <v>13.2</v>
      </c>
      <c r="B52" s="554" t="str">
        <f>Measurment!B294</f>
        <v>Cement mortar 1:6 (1 cement : 6 coarse sand)</v>
      </c>
      <c r="C52" s="546"/>
      <c r="D52" s="547"/>
    </row>
    <row r="53" spans="1:4">
      <c r="A53" s="544"/>
      <c r="B53" s="549" t="s">
        <v>775</v>
      </c>
      <c r="C53" s="550" t="str">
        <f>Measurment!I304</f>
        <v>cum</v>
      </c>
      <c r="D53" s="551">
        <f>Measurment!H304</f>
        <v>6.6799999999999988</v>
      </c>
    </row>
    <row r="54" spans="1:4">
      <c r="A54" s="544"/>
      <c r="B54" s="552" t="s">
        <v>811</v>
      </c>
      <c r="C54" s="546" t="str">
        <f>C53</f>
        <v>cum</v>
      </c>
      <c r="D54" s="553">
        <f>SUM(D53)</f>
        <v>6.6799999999999988</v>
      </c>
    </row>
    <row r="55" spans="1:4">
      <c r="A55" s="544"/>
      <c r="B55" s="552"/>
      <c r="C55" s="546"/>
      <c r="D55" s="547"/>
    </row>
    <row r="56" spans="1:4" ht="38.25">
      <c r="A56" s="544">
        <f>Measurment!A317</f>
        <v>14</v>
      </c>
      <c r="B56" s="554" t="str">
        <f>Measurment!B317</f>
        <v>Brick work with common burnt clay F.P.S. (non modular) bricks of class designation 7.5 in superstructure above plinth level up to floor V level in all shapes and sizes in :</v>
      </c>
      <c r="C56" s="546"/>
      <c r="D56" s="547"/>
    </row>
    <row r="57" spans="1:4">
      <c r="A57" s="544">
        <f>Measurment!A318</f>
        <v>14.1</v>
      </c>
      <c r="B57" s="554" t="str">
        <f>Measurment!B318</f>
        <v xml:space="preserve">Cement mortar 1:6 (1 cement : 6 coarse sand)      </v>
      </c>
      <c r="C57" s="546"/>
      <c r="D57" s="547"/>
    </row>
    <row r="58" spans="1:4">
      <c r="A58" s="544"/>
      <c r="B58" s="549" t="s">
        <v>776</v>
      </c>
      <c r="C58" s="550" t="str">
        <f>Measurment!I371</f>
        <v>cum</v>
      </c>
      <c r="D58" s="551">
        <f>Measurment!H371</f>
        <v>78.269999999999982</v>
      </c>
    </row>
    <row r="59" spans="1:4">
      <c r="A59" s="544"/>
      <c r="B59" s="552" t="s">
        <v>811</v>
      </c>
      <c r="C59" s="546" t="str">
        <f>C58</f>
        <v>cum</v>
      </c>
      <c r="D59" s="553">
        <f>SUM(D57:D58)</f>
        <v>78.269999999999982</v>
      </c>
    </row>
    <row r="60" spans="1:4">
      <c r="A60" s="544"/>
      <c r="B60" s="552"/>
      <c r="C60" s="546"/>
      <c r="D60" s="547"/>
    </row>
    <row r="61" spans="1:4" ht="38.25">
      <c r="A61" s="544">
        <f>Measurment!A384</f>
        <v>15</v>
      </c>
      <c r="B61" s="554" t="str">
        <f>Measurment!B384</f>
        <v>Half brick masonry with common burnt clay F.P.S. (non modular) bricks of class designation 7.5 in superstructure above plinth level up to floor V level.</v>
      </c>
      <c r="C61" s="546"/>
      <c r="D61" s="547"/>
    </row>
    <row r="62" spans="1:4">
      <c r="A62" s="544">
        <f>Measurment!A385</f>
        <v>15.1</v>
      </c>
      <c r="B62" s="554" t="str">
        <f>Measurment!B385</f>
        <v>cement mortar 1:4 (1 cement : 4 coarse sand)</v>
      </c>
      <c r="C62" s="546"/>
      <c r="D62" s="547"/>
    </row>
    <row r="63" spans="1:4">
      <c r="A63" s="544"/>
      <c r="B63" s="549" t="s">
        <v>777</v>
      </c>
      <c r="C63" s="550" t="str">
        <f>Measurment!I398</f>
        <v>sqm</v>
      </c>
      <c r="D63" s="551">
        <f>Measurment!H398</f>
        <v>71.81</v>
      </c>
    </row>
    <row r="64" spans="1:4">
      <c r="A64" s="544"/>
      <c r="B64" s="552" t="s">
        <v>812</v>
      </c>
      <c r="C64" s="546" t="str">
        <f>C63</f>
        <v>sqm</v>
      </c>
      <c r="D64" s="553">
        <f>SUM(D62:D63)</f>
        <v>71.81</v>
      </c>
    </row>
    <row r="65" spans="1:4">
      <c r="A65" s="544"/>
      <c r="B65" s="552"/>
      <c r="C65" s="546"/>
      <c r="D65" s="547"/>
    </row>
    <row r="66" spans="1:4" ht="51">
      <c r="A66" s="544">
        <f>Measurment!A975</f>
        <v>19</v>
      </c>
      <c r="B66" s="554" t="str">
        <f>Measurment!B975</f>
        <v>Providing wood work in frames of doors, windows, clerestory windows and other frames, wrought framed and fixed in position with hold fast lugs or with dash fasteners of required dia &amp; length ( hold fast lugs or dash fastener shall be paid for separately).</v>
      </c>
      <c r="C66" s="546"/>
      <c r="D66" s="547"/>
    </row>
    <row r="67" spans="1:4" ht="25.5">
      <c r="A67" s="544">
        <f>Measurment!A976</f>
        <v>19.100000000000001</v>
      </c>
      <c r="B67" s="554" t="str">
        <f>Measurment!B976</f>
        <v xml:space="preserve">Second class teak wood
</v>
      </c>
      <c r="C67" s="546"/>
      <c r="D67" s="547"/>
    </row>
    <row r="68" spans="1:4">
      <c r="A68" s="544"/>
      <c r="B68" s="549" t="s">
        <v>778</v>
      </c>
      <c r="C68" s="550" t="str">
        <f>Measurment!I1001</f>
        <v>cum</v>
      </c>
      <c r="D68" s="551">
        <f>Measurment!H1001</f>
        <v>1.6200000000000006</v>
      </c>
    </row>
    <row r="69" spans="1:4">
      <c r="A69" s="544"/>
      <c r="B69" s="552" t="s">
        <v>813</v>
      </c>
      <c r="C69" s="546" t="str">
        <f>C68</f>
        <v>cum</v>
      </c>
      <c r="D69" s="553">
        <f>SUM(D67:D68)</f>
        <v>1.6200000000000006</v>
      </c>
    </row>
    <row r="70" spans="1:4">
      <c r="A70" s="544"/>
      <c r="B70" s="552"/>
      <c r="C70" s="546"/>
      <c r="D70" s="547"/>
    </row>
    <row r="71" spans="1:4" ht="63.75">
      <c r="A71" s="544">
        <f>Measurment!A1043</f>
        <v>26</v>
      </c>
      <c r="B71" s="554" t="str">
        <f>Measurment!B1043</f>
        <v>Steel work in built up tubular ( round, square or rectangular hollow tubes etc.) trusses etc. including cutting, hoisting, fixing in position and applying a priming coat of approved steel primer, including welding and bolted with special shaped washers etc. complete.</v>
      </c>
      <c r="C71" s="546"/>
      <c r="D71" s="547"/>
    </row>
    <row r="72" spans="1:4">
      <c r="A72" s="544">
        <f>Measurment!A1044</f>
        <v>26.1</v>
      </c>
      <c r="B72" s="554" t="str">
        <f>Measurment!B1044</f>
        <v>Hot finished welded type tubes</v>
      </c>
      <c r="C72" s="546"/>
      <c r="D72" s="547"/>
    </row>
    <row r="73" spans="1:4">
      <c r="A73" s="544"/>
      <c r="B73" s="549" t="s">
        <v>779</v>
      </c>
      <c r="C73" s="550" t="str">
        <f>Measurment!I1056</f>
        <v>kg</v>
      </c>
      <c r="D73" s="551">
        <f>Measurment!H1056</f>
        <v>356.19</v>
      </c>
    </row>
    <row r="74" spans="1:4">
      <c r="A74" s="544"/>
      <c r="B74" s="552" t="s">
        <v>813</v>
      </c>
      <c r="C74" s="546" t="str">
        <f>C73</f>
        <v>kg</v>
      </c>
      <c r="D74" s="553">
        <f>SUM(D72:D73)</f>
        <v>356.19</v>
      </c>
    </row>
    <row r="75" spans="1:4">
      <c r="A75" s="544"/>
      <c r="B75" s="552"/>
      <c r="C75" s="546"/>
      <c r="D75" s="547"/>
    </row>
    <row r="76" spans="1:4" ht="38.25">
      <c r="A76" s="544">
        <f>Cozymeasurement!A84</f>
        <v>29</v>
      </c>
      <c r="B76" s="554" t="str">
        <f>Cozymeasurement!B84</f>
        <v>Steel work welded in built up sections/ framed work including cutting, hoisting, fixing in position and applying a priming coat of approved steel primer using structural steel etc. as required.</v>
      </c>
      <c r="C76" s="546"/>
      <c r="D76" s="547"/>
    </row>
    <row r="77" spans="1:4" ht="25.5">
      <c r="A77" s="544">
        <f>Cozymeasurement!A85</f>
        <v>29.1</v>
      </c>
      <c r="B77" s="554" t="str">
        <f>Cozymeasurement!B85</f>
        <v>In gratings, frames, guard bar, ladder, railings, brackets, gates and similar works.</v>
      </c>
      <c r="C77" s="546"/>
      <c r="D77" s="547"/>
    </row>
    <row r="78" spans="1:4">
      <c r="A78" s="544"/>
      <c r="B78" s="549" t="s">
        <v>780</v>
      </c>
      <c r="C78" s="550" t="str">
        <f>Cozymeasurement!Q112</f>
        <v>Kg</v>
      </c>
      <c r="D78" s="551">
        <f>Cozymeasurement!P112</f>
        <v>1339.9699999999998</v>
      </c>
    </row>
    <row r="79" spans="1:4">
      <c r="A79" s="544"/>
      <c r="B79" s="552" t="s">
        <v>814</v>
      </c>
      <c r="C79" s="546" t="str">
        <f>C78</f>
        <v>Kg</v>
      </c>
      <c r="D79" s="553">
        <f>SUM(D77:D78)</f>
        <v>1339.9699999999998</v>
      </c>
    </row>
    <row r="80" spans="1:4">
      <c r="A80" s="544"/>
      <c r="B80" s="552"/>
      <c r="C80" s="546"/>
      <c r="D80" s="547"/>
    </row>
    <row r="81" spans="1:4" ht="165.75">
      <c r="A81" s="544">
        <f>Measurment!A906</f>
        <v>35</v>
      </c>
      <c r="B81" s="554" t="str">
        <f>Measurment!B906</f>
        <v>Providing and fixing precoated galvanised iron profile sheets (size, shape and pitch of corrugation as approved by Engineer-in-charge) 0.50 mm + 0.05 %, total coated thickness with zinc coating 120 gsm as per IS: 277 in 240 mpa steel grade, 5-7 microns epoxy primer on both side of the sheet and polyester top coat 15-18 microns. Sheet should have protective guard film of 25 microns minimum to avoid scratches while transportation and should be supplied in single length upto 12 metre or as desired by Engineer-in-charge. The sheet shall be fixed using self drilling /self tapping screws of size (5.5x 55mm) with EPDM seal, complete upto any pitch in horizontal/ vertical or curved surfaces excluding the cost of purlins, rafters and trusses and including cutting to size and shape wherever required.</v>
      </c>
      <c r="C81" s="546"/>
      <c r="D81" s="547"/>
    </row>
    <row r="82" spans="1:4">
      <c r="A82" s="544"/>
      <c r="B82" s="549" t="s">
        <v>781</v>
      </c>
      <c r="C82" s="550" t="str">
        <f>Measurment!I916</f>
        <v>sqm</v>
      </c>
      <c r="D82" s="551">
        <f>Measurment!H916</f>
        <v>416.57000000000005</v>
      </c>
    </row>
    <row r="83" spans="1:4">
      <c r="A83" s="544"/>
      <c r="B83" s="552" t="s">
        <v>814</v>
      </c>
      <c r="C83" s="546" t="str">
        <f>C82</f>
        <v>sqm</v>
      </c>
      <c r="D83" s="553">
        <f>SUM(D81:D82)</f>
        <v>416.57000000000005</v>
      </c>
    </row>
    <row r="84" spans="1:4">
      <c r="A84" s="544"/>
      <c r="B84" s="552"/>
      <c r="C84" s="546"/>
      <c r="D84" s="547"/>
    </row>
    <row r="85" spans="1:4" ht="76.5">
      <c r="A85" s="544">
        <f>Measurment!A930</f>
        <v>36</v>
      </c>
      <c r="B85" s="554" t="str">
        <f>Measurment!B930</f>
        <v>Providing and fixing precoated galvanised steel sheet roofing accessories 0.50 mm + 0.05 % total coated thickness, Zinc coating 120gsm as per IS: 277 in 240 mpa steel grade, 5-7 microns epoxy primer on both side of the sheet and polyester top coat 15-18 microns using self drilling/ self tapping screws complete :</v>
      </c>
      <c r="C85" s="546"/>
      <c r="D85" s="547"/>
    </row>
    <row r="86" spans="1:4" ht="25.5">
      <c r="A86" s="544">
        <f>Measurment!A931</f>
        <v>36.1</v>
      </c>
      <c r="B86" s="554" t="str">
        <f>Measurment!B931</f>
        <v xml:space="preserve">Ridges plain (500 - 600mm).
</v>
      </c>
      <c r="C86" s="546"/>
      <c r="D86" s="547"/>
    </row>
    <row r="87" spans="1:4">
      <c r="A87" s="544"/>
      <c r="B87" s="549" t="s">
        <v>798</v>
      </c>
      <c r="C87" s="550" t="str">
        <f>Measurment!I939</f>
        <v>mtr</v>
      </c>
      <c r="D87" s="551">
        <f>Measurment!H939</f>
        <v>47.099999999999994</v>
      </c>
    </row>
    <row r="88" spans="1:4">
      <c r="A88" s="544"/>
      <c r="B88" s="552" t="s">
        <v>815</v>
      </c>
      <c r="C88" s="546" t="str">
        <f>C87</f>
        <v>mtr</v>
      </c>
      <c r="D88" s="553">
        <f>SUM(D86:D87)</f>
        <v>47.099999999999994</v>
      </c>
    </row>
    <row r="89" spans="1:4">
      <c r="A89" s="544"/>
      <c r="B89" s="552"/>
      <c r="C89" s="546"/>
      <c r="D89" s="547"/>
    </row>
    <row r="90" spans="1:4" ht="25.5">
      <c r="A90" s="544">
        <f>Measurment!A954</f>
        <v>36.299999999999997</v>
      </c>
      <c r="B90" s="554" t="str">
        <f>Measurment!B954</f>
        <v xml:space="preserve">Gutter .(600 mm over all girth).
</v>
      </c>
      <c r="C90" s="546"/>
      <c r="D90" s="547"/>
    </row>
    <row r="91" spans="1:4">
      <c r="A91" s="544"/>
      <c r="B91" s="549" t="s">
        <v>799</v>
      </c>
      <c r="C91" s="550" t="str">
        <f>Measurment!I962</f>
        <v>mtr</v>
      </c>
      <c r="D91" s="551">
        <f>Measurment!H962</f>
        <v>76.400000000000006</v>
      </c>
    </row>
    <row r="92" spans="1:4">
      <c r="A92" s="544"/>
      <c r="B92" s="552" t="s">
        <v>815</v>
      </c>
      <c r="C92" s="546" t="str">
        <f>C91</f>
        <v>mtr</v>
      </c>
      <c r="D92" s="553">
        <f>SUM(D90:D91)</f>
        <v>76.400000000000006</v>
      </c>
    </row>
    <row r="93" spans="1:4">
      <c r="A93" s="544"/>
      <c r="B93" s="552"/>
      <c r="C93" s="546"/>
      <c r="D93" s="547"/>
    </row>
    <row r="94" spans="1:4" ht="114.75">
      <c r="A94" s="544">
        <f>Measurment!A577</f>
        <v>45</v>
      </c>
      <c r="B94" s="554" t="str">
        <f>Measurment!B577</f>
        <v>Providing and applying 12 mm thick (average) premixed formulated one coat gypsum lightweight plaster having additives and light weight aggregates as vermiculite/ perlite respectively conforming to IS: 2547 (Part - 1 &amp; II) 1976 (made by standard companies such as Gyproc of Saint Gobain, Ferrous crete India Pvt. Ltd. or Shri Ram cement or equivalent as per approval of Engineer-in-charge), applied on hacked / uneven background such as bare brick/ block/ RCC work on walls &amp; ceiling at all floors and locations, finished in smooth line and level etc. complete.</v>
      </c>
      <c r="C94" s="546"/>
      <c r="D94" s="547"/>
    </row>
    <row r="95" spans="1:4">
      <c r="A95" s="544" t="str">
        <f>Measurment!A578</f>
        <v>(a)</v>
      </c>
      <c r="B95" s="554" t="str">
        <f>Measurment!B578</f>
        <v>6 mm</v>
      </c>
      <c r="C95" s="546"/>
      <c r="D95" s="547"/>
    </row>
    <row r="96" spans="1:4">
      <c r="A96" s="544"/>
      <c r="B96" s="549" t="s">
        <v>797</v>
      </c>
      <c r="C96" s="550" t="str">
        <f>Measurment!I684</f>
        <v>sqm</v>
      </c>
      <c r="D96" s="551">
        <f>Measurment!H684</f>
        <v>410.7000000000001</v>
      </c>
    </row>
    <row r="97" spans="1:4">
      <c r="A97" s="544"/>
      <c r="B97" s="552" t="s">
        <v>815</v>
      </c>
      <c r="C97" s="546" t="str">
        <f>C96</f>
        <v>sqm</v>
      </c>
      <c r="D97" s="553">
        <f>SUM(D95:D96)</f>
        <v>410.7000000000001</v>
      </c>
    </row>
    <row r="98" spans="1:4">
      <c r="A98" s="544"/>
      <c r="B98" s="552"/>
      <c r="C98" s="546"/>
      <c r="D98" s="547"/>
    </row>
    <row r="99" spans="1:4">
      <c r="A99" s="544" t="str">
        <f>Measurment!A698</f>
        <v>(b)</v>
      </c>
      <c r="B99" s="554" t="str">
        <f>Measurment!B698</f>
        <v>12 mm</v>
      </c>
      <c r="C99" s="546"/>
      <c r="D99" s="547"/>
    </row>
    <row r="100" spans="1:4">
      <c r="A100" s="544"/>
      <c r="B100" s="549" t="s">
        <v>629</v>
      </c>
      <c r="C100" s="550" t="str">
        <f>Measurment!I768</f>
        <v>sqm</v>
      </c>
      <c r="D100" s="551">
        <f>Measurment!H768</f>
        <v>289.71000000000004</v>
      </c>
    </row>
    <row r="101" spans="1:4">
      <c r="A101" s="544"/>
      <c r="B101" s="552" t="s">
        <v>815</v>
      </c>
      <c r="C101" s="546" t="str">
        <f>C100</f>
        <v>sqm</v>
      </c>
      <c r="D101" s="553">
        <f>SUM(D99:D100)</f>
        <v>289.71000000000004</v>
      </c>
    </row>
    <row r="102" spans="1:4">
      <c r="A102" s="544"/>
      <c r="B102" s="552"/>
      <c r="C102" s="546"/>
      <c r="D102" s="547"/>
    </row>
    <row r="103" spans="1:4">
      <c r="A103" s="544" t="str">
        <f>Measurment!A782</f>
        <v>(c )</v>
      </c>
      <c r="B103" s="554" t="str">
        <f>Measurment!B782</f>
        <v>15 mm</v>
      </c>
      <c r="C103" s="546"/>
      <c r="D103" s="547"/>
    </row>
    <row r="104" spans="1:4">
      <c r="A104" s="544"/>
      <c r="B104" s="549" t="s">
        <v>629</v>
      </c>
      <c r="C104" s="550" t="str">
        <f>Measurment!I848</f>
        <v>sqm</v>
      </c>
      <c r="D104" s="551">
        <f>Measurment!H848</f>
        <v>366.4899999999999</v>
      </c>
    </row>
    <row r="105" spans="1:4">
      <c r="A105" s="544"/>
      <c r="B105" s="552" t="s">
        <v>815</v>
      </c>
      <c r="C105" s="546" t="str">
        <f>C104</f>
        <v>sqm</v>
      </c>
      <c r="D105" s="553">
        <f>SUM(D103:D104)</f>
        <v>366.4899999999999</v>
      </c>
    </row>
    <row r="106" spans="1:4">
      <c r="A106" s="544"/>
      <c r="B106" s="552"/>
      <c r="C106" s="546"/>
      <c r="D106" s="547"/>
    </row>
    <row r="107" spans="1:4">
      <c r="A107" s="544"/>
      <c r="B107" s="552"/>
      <c r="C107" s="546"/>
      <c r="D107" s="547"/>
    </row>
    <row r="108" spans="1:4">
      <c r="A108" s="544">
        <f>Measurment!A154</f>
        <v>47</v>
      </c>
      <c r="B108" s="554" t="str">
        <f>Measurment!B154</f>
        <v xml:space="preserve">Providing and fixing soil, waste and vent pipes : </v>
      </c>
      <c r="C108" s="546"/>
      <c r="D108" s="547"/>
    </row>
    <row r="109" spans="1:4">
      <c r="A109" s="544">
        <f>Measurment!A155</f>
        <v>47.1</v>
      </c>
      <c r="B109" s="554" t="str">
        <f>Measurment!B155</f>
        <v>100 mm dia.</v>
      </c>
      <c r="C109" s="546"/>
      <c r="D109" s="547"/>
    </row>
    <row r="110" spans="1:4" ht="25.5">
      <c r="A110" s="544" t="str">
        <f>Measurment!A156</f>
        <v>47.1.1</v>
      </c>
      <c r="B110" s="554" t="str">
        <f>Measurment!B156</f>
        <v>Centrifugally cast (spun) iron socket &amp; spigot (S&amp;S) pipe as per IS: 3989.</v>
      </c>
      <c r="C110" s="546"/>
      <c r="D110" s="547"/>
    </row>
    <row r="111" spans="1:4">
      <c r="A111" s="544"/>
      <c r="B111" s="549" t="s">
        <v>790</v>
      </c>
      <c r="C111" s="550" t="str">
        <f>Measurment!I171</f>
        <v>mtr</v>
      </c>
      <c r="D111" s="551">
        <f>Measurment!H171</f>
        <v>58.8</v>
      </c>
    </row>
    <row r="112" spans="1:4">
      <c r="A112" s="544"/>
      <c r="B112" s="552" t="s">
        <v>816</v>
      </c>
      <c r="C112" s="546" t="str">
        <f>C111</f>
        <v>mtr</v>
      </c>
      <c r="D112" s="553">
        <f>SUM(D110:D111)</f>
        <v>58.8</v>
      </c>
    </row>
    <row r="113" spans="1:4">
      <c r="A113" s="544"/>
      <c r="B113" s="552"/>
      <c r="C113" s="546"/>
      <c r="D113" s="547"/>
    </row>
    <row r="114" spans="1:4">
      <c r="A114" s="544">
        <f>Measurment!A271</f>
        <v>50</v>
      </c>
      <c r="B114" s="554" t="str">
        <f>Measurment!B271</f>
        <v>Providing and fixing plain bend of required degree.</v>
      </c>
      <c r="C114" s="546"/>
      <c r="D114" s="547"/>
    </row>
    <row r="115" spans="1:4">
      <c r="A115" s="544">
        <f>Measurment!A272</f>
        <v>50.1</v>
      </c>
      <c r="B115" s="554" t="str">
        <f>Measurment!B272</f>
        <v>100 mm</v>
      </c>
      <c r="C115" s="546"/>
      <c r="D115" s="547"/>
    </row>
    <row r="116" spans="1:4">
      <c r="A116" s="544" t="str">
        <f>Measurment!A273</f>
        <v>50.1.1</v>
      </c>
      <c r="B116" s="554" t="str">
        <f>Measurment!B273</f>
        <v>Sand cast iron S&amp;S as per IS : 3989</v>
      </c>
      <c r="C116" s="546"/>
      <c r="D116" s="547"/>
    </row>
    <row r="117" spans="1:4">
      <c r="A117" s="544"/>
      <c r="B117" s="549" t="s">
        <v>795</v>
      </c>
      <c r="C117" s="550" t="str">
        <f>Measurment!I280</f>
        <v>each</v>
      </c>
      <c r="D117" s="551">
        <f>Measurment!H280</f>
        <v>15</v>
      </c>
    </row>
    <row r="118" spans="1:4">
      <c r="A118" s="544"/>
      <c r="B118" s="552" t="s">
        <v>816</v>
      </c>
      <c r="C118" s="546" t="str">
        <f>C117</f>
        <v>each</v>
      </c>
      <c r="D118" s="553">
        <f>SUM(D116:D117)</f>
        <v>15</v>
      </c>
    </row>
    <row r="119" spans="1:4">
      <c r="A119" s="544"/>
      <c r="B119" s="552"/>
      <c r="C119" s="546"/>
      <c r="D119" s="547"/>
    </row>
    <row r="120" spans="1:4" ht="38.25">
      <c r="A120" s="544">
        <f>Measurment!A228</f>
        <v>52</v>
      </c>
      <c r="B120" s="554" t="str">
        <f>Measurment!B228</f>
        <v xml:space="preserve">Providing and fixing single equal plain junction of required degree with access door, insertion rubber washer 3 mm thick, bolts and nuts complete.       </v>
      </c>
      <c r="C120" s="546"/>
      <c r="D120" s="547"/>
    </row>
    <row r="121" spans="1:4">
      <c r="A121" s="544">
        <f>Measurment!A229</f>
        <v>52.1</v>
      </c>
      <c r="B121" s="554" t="str">
        <f>Measurment!B229</f>
        <v>100x100x100 mm</v>
      </c>
      <c r="C121" s="546"/>
      <c r="D121" s="547"/>
    </row>
    <row r="122" spans="1:4">
      <c r="A122" s="544" t="str">
        <f>Measurment!A230</f>
        <v>52.1.1</v>
      </c>
      <c r="B122" s="554" t="str">
        <f>Measurment!B230</f>
        <v>Sand cast iron S&amp;S as per IS - 3989</v>
      </c>
      <c r="C122" s="546"/>
      <c r="D122" s="547"/>
    </row>
    <row r="123" spans="1:4">
      <c r="A123" s="544"/>
      <c r="B123" s="549" t="s">
        <v>793</v>
      </c>
      <c r="C123" s="550" t="str">
        <f>Measurment!I237</f>
        <v>each</v>
      </c>
      <c r="D123" s="551">
        <f>Measurment!H237</f>
        <v>32</v>
      </c>
    </row>
    <row r="124" spans="1:4">
      <c r="A124" s="544"/>
      <c r="B124" s="552" t="s">
        <v>816</v>
      </c>
      <c r="C124" s="546" t="str">
        <f>C123</f>
        <v>each</v>
      </c>
      <c r="D124" s="553">
        <f>SUM(D122:D123)</f>
        <v>32</v>
      </c>
    </row>
    <row r="125" spans="1:4">
      <c r="A125" s="544"/>
      <c r="B125" s="552"/>
      <c r="C125" s="546"/>
      <c r="D125" s="547"/>
    </row>
    <row r="126" spans="1:4" ht="25.5">
      <c r="A126" s="544">
        <f>Measurment!A206</f>
        <v>53</v>
      </c>
      <c r="B126" s="554" t="str">
        <f>Measurment!B206</f>
        <v>Providing and fixing single equal plain junction of required  degree :</v>
      </c>
      <c r="C126" s="546"/>
      <c r="D126" s="547"/>
    </row>
    <row r="127" spans="1:4">
      <c r="A127" s="544">
        <f>Measurment!A207</f>
        <v>53.1</v>
      </c>
      <c r="B127" s="554" t="str">
        <f>Measurment!B207</f>
        <v>100x100x100 mm</v>
      </c>
      <c r="C127" s="546"/>
      <c r="D127" s="547"/>
    </row>
    <row r="128" spans="1:4">
      <c r="A128" s="544" t="str">
        <f>Measurment!A208</f>
        <v>53.1.1</v>
      </c>
      <c r="B128" s="554" t="str">
        <f>Measurment!B208</f>
        <v>Sand cast iron S&amp;S as per IS - 3989</v>
      </c>
      <c r="C128" s="546"/>
      <c r="D128" s="547"/>
    </row>
    <row r="129" spans="1:4">
      <c r="A129" s="544"/>
      <c r="B129" s="549" t="s">
        <v>792</v>
      </c>
      <c r="C129" s="550" t="str">
        <f>Measurment!I214</f>
        <v>each</v>
      </c>
      <c r="D129" s="551">
        <f>Measurment!H214</f>
        <v>15</v>
      </c>
    </row>
    <row r="130" spans="1:4">
      <c r="A130" s="544"/>
      <c r="B130" s="552" t="s">
        <v>816</v>
      </c>
      <c r="C130" s="546" t="str">
        <f>C129</f>
        <v>each</v>
      </c>
      <c r="D130" s="553">
        <f>SUM(D128:D129)</f>
        <v>15</v>
      </c>
    </row>
    <row r="131" spans="1:4">
      <c r="A131" s="544"/>
      <c r="B131" s="552"/>
      <c r="C131" s="546"/>
      <c r="D131" s="547"/>
    </row>
    <row r="132" spans="1:4" ht="25.5">
      <c r="A132" s="544">
        <f>Measurment!A251</f>
        <v>56</v>
      </c>
      <c r="B132" s="554" t="str">
        <f>Measurment!B251</f>
        <v xml:space="preserve">Providing lead caulked joints to sand cast iron/ centrifugally cast (spun) iron pipes and fittings of diameter: </v>
      </c>
      <c r="C132" s="546"/>
      <c r="D132" s="547"/>
    </row>
    <row r="133" spans="1:4">
      <c r="A133" s="544">
        <f>Measurment!A252</f>
        <v>56.1</v>
      </c>
      <c r="B133" s="554" t="str">
        <f>Measurment!B252</f>
        <v>100 mm</v>
      </c>
      <c r="C133" s="546"/>
      <c r="D133" s="547"/>
    </row>
    <row r="134" spans="1:4">
      <c r="A134" s="544"/>
      <c r="B134" s="549" t="s">
        <v>794</v>
      </c>
      <c r="C134" s="550" t="str">
        <f>Measurment!I258</f>
        <v>each</v>
      </c>
      <c r="D134" s="551">
        <f>Measurment!H258</f>
        <v>150</v>
      </c>
    </row>
    <row r="135" spans="1:4">
      <c r="A135" s="544"/>
      <c r="B135" s="552" t="s">
        <v>816</v>
      </c>
      <c r="C135" s="546" t="str">
        <f>C134</f>
        <v>each</v>
      </c>
      <c r="D135" s="553">
        <f>SUM(D133:D134)</f>
        <v>150</v>
      </c>
    </row>
    <row r="136" spans="1:4">
      <c r="A136" s="544"/>
      <c r="B136" s="552"/>
      <c r="C136" s="546"/>
      <c r="D136" s="547"/>
    </row>
    <row r="137" spans="1:4" ht="38.25">
      <c r="A137" s="544">
        <f>Measurment!A184</f>
        <v>57</v>
      </c>
      <c r="B137" s="554" t="str">
        <f>Measurment!B184</f>
        <v>Providing and fixing trap of self cleansing design with screwed down or hinged grating with or without vent arm complete, including cost of cutting and making good the walls and floors :</v>
      </c>
      <c r="C137" s="546"/>
      <c r="D137" s="547"/>
    </row>
    <row r="138" spans="1:4">
      <c r="A138" s="544">
        <f>Measurment!A185</f>
        <v>57.1</v>
      </c>
      <c r="B138" s="554" t="str">
        <f>Measurment!B185</f>
        <v>100 mm inlet and 100 mm outlet</v>
      </c>
      <c r="C138" s="546"/>
      <c r="D138" s="547"/>
    </row>
    <row r="139" spans="1:4">
      <c r="A139" s="544" t="str">
        <f>Measurment!A186</f>
        <v>57.1.1</v>
      </c>
      <c r="B139" s="554" t="str">
        <f>Measurment!B186</f>
        <v>Sand  cast iron S&amp;S as per IS: 3989.</v>
      </c>
      <c r="C139" s="546"/>
      <c r="D139" s="547"/>
    </row>
    <row r="140" spans="1:4">
      <c r="A140" s="544"/>
      <c r="B140" s="549" t="s">
        <v>791</v>
      </c>
      <c r="C140" s="550" t="str">
        <f>Measurment!I193</f>
        <v>each</v>
      </c>
      <c r="D140" s="551">
        <f>Measurment!H193</f>
        <v>45</v>
      </c>
    </row>
    <row r="141" spans="1:4">
      <c r="A141" s="544"/>
      <c r="B141" s="552" t="s">
        <v>817</v>
      </c>
      <c r="C141" s="546" t="str">
        <f>C140</f>
        <v>each</v>
      </c>
      <c r="D141" s="553">
        <f>SUM(D139:D140)</f>
        <v>45</v>
      </c>
    </row>
    <row r="142" spans="1:4">
      <c r="A142" s="544"/>
      <c r="B142" s="552"/>
      <c r="C142" s="546"/>
      <c r="D142" s="547"/>
    </row>
    <row r="143" spans="1:4" ht="51">
      <c r="A143" s="544">
        <f>Measurment!A62</f>
        <v>59</v>
      </c>
      <c r="B143" s="554" t="str">
        <f>Measurment!B62</f>
        <v>Providing and fixing G.I. pipes complete with G.I. fittings and clamps including making good the walls etc. concealed pipe including painting with anti corrosive bitumastic paint, cutting chases and making good the wall.</v>
      </c>
      <c r="C143" s="546"/>
      <c r="D143" s="547"/>
    </row>
    <row r="144" spans="1:4">
      <c r="A144" s="544">
        <f>Measurment!A63</f>
        <v>59.1</v>
      </c>
      <c r="B144" s="554" t="str">
        <f>Measurment!B63</f>
        <v>15 mm dia nominal bore</v>
      </c>
      <c r="C144" s="546"/>
      <c r="D144" s="547"/>
    </row>
    <row r="145" spans="1:4">
      <c r="A145" s="544"/>
      <c r="B145" s="549" t="s">
        <v>786</v>
      </c>
      <c r="C145" s="550" t="str">
        <f>Measurment!I73</f>
        <v>mtr</v>
      </c>
      <c r="D145" s="551">
        <f>Measurment!H73</f>
        <v>240</v>
      </c>
    </row>
    <row r="146" spans="1:4">
      <c r="A146" s="544"/>
      <c r="B146" s="549" t="s">
        <v>787</v>
      </c>
      <c r="C146" s="550" t="str">
        <f>Measurment!I97</f>
        <v>mtr</v>
      </c>
      <c r="D146" s="551">
        <f>Measurment!H97</f>
        <v>71.7</v>
      </c>
    </row>
    <row r="147" spans="1:4">
      <c r="A147" s="544"/>
      <c r="B147" s="552" t="s">
        <v>817</v>
      </c>
      <c r="C147" s="546" t="str">
        <f>C145</f>
        <v>mtr</v>
      </c>
      <c r="D147" s="553">
        <f>SUM(D145:D146)</f>
        <v>311.7</v>
      </c>
    </row>
    <row r="148" spans="1:4">
      <c r="A148" s="544"/>
      <c r="B148" s="552"/>
      <c r="C148" s="546"/>
      <c r="D148" s="547"/>
    </row>
    <row r="149" spans="1:4" ht="51">
      <c r="A149" s="544">
        <f>Measurment!A111</f>
        <v>65</v>
      </c>
      <c r="B149" s="554" t="str">
        <f>Measurment!B111</f>
        <v>Providing and fixing G.I. Union in existing G.I. pipe line, cutting and threading the pipe and making long screws including excavation, refilling the earth or cutting of wall and making good the same complete wherever required :</v>
      </c>
      <c r="C149" s="546"/>
      <c r="D149" s="547"/>
    </row>
    <row r="150" spans="1:4">
      <c r="A150" s="544">
        <f>Measurment!A112</f>
        <v>65.099999999999994</v>
      </c>
      <c r="B150" s="554" t="str">
        <f>Measurment!B112</f>
        <v>15 mm nominal bore.</v>
      </c>
      <c r="C150" s="546"/>
      <c r="D150" s="547"/>
    </row>
    <row r="151" spans="1:4">
      <c r="A151" s="544"/>
      <c r="B151" s="549" t="s">
        <v>788</v>
      </c>
      <c r="C151" s="550" t="str">
        <f>Measurment!I120</f>
        <v>each</v>
      </c>
      <c r="D151" s="551">
        <f>Measurment!H120</f>
        <v>32</v>
      </c>
    </row>
    <row r="152" spans="1:4">
      <c r="A152" s="544"/>
      <c r="B152" s="552" t="s">
        <v>817</v>
      </c>
      <c r="C152" s="546" t="str">
        <f>C151</f>
        <v>each</v>
      </c>
      <c r="D152" s="553">
        <f>SUM(D150:D151)</f>
        <v>32</v>
      </c>
    </row>
    <row r="153" spans="1:4">
      <c r="A153" s="544"/>
      <c r="B153" s="552"/>
      <c r="C153" s="546"/>
      <c r="D153" s="547"/>
    </row>
    <row r="154" spans="1:4" ht="51">
      <c r="A154" s="544">
        <f>Measurment!A134</f>
        <v>103</v>
      </c>
      <c r="B154" s="554" t="str">
        <f>Measurment!B134</f>
        <v>Providing and fixing CP Brass high flow single lever consealed divertor for bath and shower system Jaquar make (VGN-CHR-27079 &amp; ALD-CHR-79 ) or equivalent of approved quality complete as per direction of  Engineer-In-Charge.</v>
      </c>
      <c r="C154" s="546"/>
      <c r="D154" s="547"/>
    </row>
    <row r="155" spans="1:4">
      <c r="A155" s="544"/>
      <c r="B155" s="549" t="s">
        <v>789</v>
      </c>
      <c r="C155" s="550" t="str">
        <f>Measurment!I140</f>
        <v>each</v>
      </c>
      <c r="D155" s="551">
        <f>Measurment!H140</f>
        <v>15</v>
      </c>
    </row>
    <row r="156" spans="1:4">
      <c r="A156" s="544"/>
      <c r="B156" s="552" t="s">
        <v>817</v>
      </c>
      <c r="C156" s="546" t="str">
        <f>C155</f>
        <v>each</v>
      </c>
      <c r="D156" s="553">
        <f>SUM(D154:D155)</f>
        <v>15</v>
      </c>
    </row>
    <row r="157" spans="1:4">
      <c r="A157" s="544"/>
      <c r="B157" s="552"/>
      <c r="C157" s="546"/>
      <c r="D157" s="547"/>
    </row>
    <row r="158" spans="1:4" ht="114.75">
      <c r="A158" s="544">
        <f>Measurment!A9</f>
        <v>125</v>
      </c>
      <c r="B158" s="554" t="str">
        <f>Measurment!B9</f>
        <v>Providing and applying two component cementitious acrylic flexible water proofing coating with Brush bond RFX of FOSROC / PIDIFIN 2K of pidilite / Master seal 550EL of BASF includingembeding polypropylene fibre matt having weight 50gms per sqm in between first and second coating of treatment including cleaning the surface all lifts and lead etc complete. Application of two component system shall be done as per manufacture's specification, recommendation and as per direction of Engineer-In-Charge.</v>
      </c>
      <c r="C158" s="546"/>
      <c r="D158" s="547"/>
    </row>
    <row r="159" spans="1:4">
      <c r="A159" s="544"/>
      <c r="B159" s="549" t="s">
        <v>784</v>
      </c>
      <c r="C159" s="550" t="str">
        <f>Measurment!I22</f>
        <v>sqm</v>
      </c>
      <c r="D159" s="551">
        <f>Measurment!H22</f>
        <v>117.26</v>
      </c>
    </row>
    <row r="160" spans="1:4">
      <c r="A160" s="544"/>
      <c r="B160" s="552" t="s">
        <v>818</v>
      </c>
      <c r="C160" s="546" t="str">
        <f>C159</f>
        <v>sqm</v>
      </c>
      <c r="D160" s="553">
        <f>SUM(D159)</f>
        <v>117.26</v>
      </c>
    </row>
    <row r="161" spans="1:4">
      <c r="A161" s="544"/>
      <c r="B161" s="552"/>
      <c r="C161" s="546"/>
      <c r="D161" s="547"/>
    </row>
    <row r="162" spans="1:4" ht="25.5">
      <c r="A162" s="544" t="str">
        <f>Measurment!A511</f>
        <v>EIS1/2</v>
      </c>
      <c r="B162" s="554" t="str">
        <f>Measurment!B511</f>
        <v>Centring and shuttering including strutting, propping etc. and removal of form for :</v>
      </c>
      <c r="C162" s="546"/>
      <c r="D162" s="547"/>
    </row>
    <row r="163" spans="1:4">
      <c r="A163" s="544"/>
      <c r="B163" s="554" t="str">
        <f>Measurment!B512</f>
        <v>Weather shade, Chajjas, corbels etc., including edges.</v>
      </c>
      <c r="C163" s="546"/>
      <c r="D163" s="547"/>
    </row>
    <row r="164" spans="1:4">
      <c r="A164" s="544"/>
      <c r="B164" s="549" t="s">
        <v>796</v>
      </c>
      <c r="C164" s="550" t="str">
        <f>Measurment!I523</f>
        <v>sqm</v>
      </c>
      <c r="D164" s="551">
        <f>Measurment!H523</f>
        <v>15.019999999999998</v>
      </c>
    </row>
    <row r="165" spans="1:4">
      <c r="A165" s="544"/>
      <c r="B165" s="552" t="s">
        <v>819</v>
      </c>
      <c r="C165" s="546" t="str">
        <f>C164</f>
        <v>sqm</v>
      </c>
      <c r="D165" s="553">
        <f>SUM(D163:D164)</f>
        <v>15.019999999999998</v>
      </c>
    </row>
    <row r="166" spans="1:4">
      <c r="A166" s="544"/>
      <c r="B166" s="552"/>
      <c r="C166" s="546"/>
      <c r="D166" s="547"/>
    </row>
    <row r="167" spans="1:4" ht="63.75">
      <c r="A167" s="544" t="str">
        <f>Measurment!A1015</f>
        <v>EIS  1/4</v>
      </c>
      <c r="B167" s="554" t="str">
        <f>Measurment!B1015</f>
        <v>Providing 40x5 mm flat iron hold fast 40 cm long including fixing to frame with 10 mm diameter bolts, nuts and wooden plugs and embeddings in cement concrete block 30x10x15cm 1:3:6 mix (1 cement : 3 coarse sand : 6 graded stone aggregate 20mm nominal size)</v>
      </c>
      <c r="C167" s="546"/>
      <c r="D167" s="547"/>
    </row>
    <row r="168" spans="1:4">
      <c r="A168" s="544"/>
      <c r="B168" s="549" t="s">
        <v>800</v>
      </c>
      <c r="C168" s="550" t="str">
        <f>Measurment!I1030</f>
        <v>each</v>
      </c>
      <c r="D168" s="551">
        <f>Measurment!H1030</f>
        <v>264</v>
      </c>
    </row>
    <row r="169" spans="1:4">
      <c r="A169" s="544"/>
      <c r="B169" s="552" t="s">
        <v>819</v>
      </c>
      <c r="C169" s="546" t="str">
        <f>C168</f>
        <v>each</v>
      </c>
      <c r="D169" s="553">
        <f>SUM(D167:D168)</f>
        <v>264</v>
      </c>
    </row>
    <row r="170" spans="1:4">
      <c r="A170" s="544"/>
      <c r="B170" s="552"/>
      <c r="C170" s="546"/>
      <c r="D170" s="547"/>
    </row>
    <row r="171" spans="1:4" ht="25.5">
      <c r="A171" s="544" t="str">
        <f>Measurment!A36</f>
        <v>EIS-1/5</v>
      </c>
      <c r="B171" s="554" t="str">
        <f>Measurment!B36</f>
        <v>12 mm cement plaster finished with a floating coat of neat cement of mix :</v>
      </c>
      <c r="C171" s="546"/>
      <c r="D171" s="547"/>
    </row>
    <row r="172" spans="1:4">
      <c r="A172" s="544"/>
      <c r="B172" s="554" t="str">
        <f>Measurment!B37</f>
        <v>1:4 (1 cement: 4 Coarse sand)</v>
      </c>
      <c r="C172" s="546"/>
      <c r="D172" s="547"/>
    </row>
    <row r="173" spans="1:4">
      <c r="A173" s="544"/>
      <c r="B173" s="549" t="s">
        <v>785</v>
      </c>
      <c r="C173" s="550" t="str">
        <f>Measurment!I49</f>
        <v>sqm</v>
      </c>
      <c r="D173" s="551">
        <f>Measurment!H49</f>
        <v>117.26</v>
      </c>
    </row>
    <row r="174" spans="1:4">
      <c r="A174" s="544"/>
      <c r="B174" s="552" t="s">
        <v>820</v>
      </c>
      <c r="C174" s="546" t="str">
        <f>C173</f>
        <v>sqm</v>
      </c>
      <c r="D174" s="553">
        <f>SUM(D173)</f>
        <v>117.26</v>
      </c>
    </row>
    <row r="175" spans="1:4">
      <c r="A175" s="544"/>
      <c r="B175" s="552"/>
      <c r="C175" s="546"/>
      <c r="D175" s="547"/>
    </row>
    <row r="176" spans="1:4">
      <c r="A176" s="544" t="str">
        <f>Measurment!A1069</f>
        <v>EIS-1/6</v>
      </c>
      <c r="B176" s="554" t="str">
        <f>Measurment!B1069</f>
        <v>Providing and fixing bolts including nuts and washers complete.</v>
      </c>
      <c r="C176" s="546"/>
      <c r="D176" s="547"/>
    </row>
    <row r="177" spans="1:4">
      <c r="A177" s="544"/>
      <c r="B177" s="549" t="s">
        <v>801</v>
      </c>
      <c r="C177" s="550" t="str">
        <f>Measurment!I1089</f>
        <v>kg</v>
      </c>
      <c r="D177" s="551">
        <f>Measurment!H1089</f>
        <v>240.24</v>
      </c>
    </row>
    <row r="178" spans="1:4">
      <c r="A178" s="544"/>
      <c r="B178" s="552" t="s">
        <v>820</v>
      </c>
      <c r="C178" s="546" t="str">
        <f>C177</f>
        <v>kg</v>
      </c>
      <c r="D178" s="553">
        <f>SUM(D177:D177)</f>
        <v>240.24</v>
      </c>
    </row>
    <row r="179" spans="1:4">
      <c r="A179" s="544"/>
      <c r="B179" s="552"/>
      <c r="C179" s="546"/>
      <c r="D179" s="547"/>
    </row>
    <row r="180" spans="1:4">
      <c r="A180" s="544"/>
      <c r="B180" s="552"/>
      <c r="C180" s="546"/>
      <c r="D180" s="547"/>
    </row>
    <row r="181" spans="1:4">
      <c r="A181" s="544"/>
      <c r="B181" s="545"/>
      <c r="C181" s="546"/>
      <c r="D181" s="547"/>
    </row>
  </sheetData>
  <mergeCells count="12">
    <mergeCell ref="A7:B7"/>
    <mergeCell ref="A1:D1"/>
    <mergeCell ref="A3:D3"/>
    <mergeCell ref="A4:B4"/>
    <mergeCell ref="A5:B5"/>
    <mergeCell ref="A6:B6"/>
    <mergeCell ref="A8:B8"/>
    <mergeCell ref="C8:D8"/>
    <mergeCell ref="A10:A11"/>
    <mergeCell ref="B10:B11"/>
    <mergeCell ref="C10:C11"/>
    <mergeCell ref="D10:D11"/>
  </mergeCells>
  <printOptions horizontalCentered="1"/>
  <pageMargins left="0.19685039370078741" right="0.23622047244094491" top="0.47244094488188981" bottom="0.43307086614173229" header="0.19685039370078741" footer="0.15748031496062992"/>
  <pageSetup paperSize="9" firstPageNumber="42" orientation="portrait" useFirstPageNumber="1" horizontalDpi="300" verticalDpi="300" r:id="rId1"/>
  <headerFooter alignWithMargins="0">
    <oddHeader>&amp;CPage- &amp;P</oddHeader>
    <oddFooter>&amp;LSignature of Contractor&amp;CSignature of JE&amp;RSignature of AE</oddFooter>
  </headerFooter>
  <rowBreaks count="4" manualBreakCount="4">
    <brk id="37" max="3" man="1"/>
    <brk id="75" max="3" man="1"/>
    <brk id="98" max="3" man="1"/>
    <brk id="142" max="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M376"/>
  <sheetViews>
    <sheetView tabSelected="1" view="pageBreakPreview" zoomScale="110" zoomScaleSheetLayoutView="110" workbookViewId="0">
      <selection activeCell="F4" sqref="F4"/>
    </sheetView>
  </sheetViews>
  <sheetFormatPr defaultColWidth="9.140625" defaultRowHeight="12.75"/>
  <cols>
    <col min="1" max="1" width="4.85546875" style="42" customWidth="1"/>
    <col min="2" max="2" width="26.28515625" style="114" customWidth="1"/>
    <col min="3" max="3" width="8.42578125" style="42" customWidth="1"/>
    <col min="4" max="4" width="8.85546875" style="42" customWidth="1"/>
    <col min="5" max="5" width="5.42578125" style="42" customWidth="1"/>
    <col min="6" max="6" width="9.7109375" style="42" customWidth="1"/>
    <col min="7" max="7" width="13.28515625" style="42" customWidth="1"/>
    <col min="8" max="8" width="12.140625" style="42" customWidth="1"/>
    <col min="9" max="9" width="10.7109375" style="42" customWidth="1"/>
    <col min="10" max="10" width="11.5703125" style="42" customWidth="1"/>
    <col min="11" max="11" width="10.5703125" style="42" bestFit="1" customWidth="1"/>
    <col min="12" max="12" width="19.42578125" style="42" customWidth="1"/>
    <col min="13" max="16384" width="9.140625" style="42"/>
  </cols>
  <sheetData>
    <row r="1" spans="1:9" s="41" customFormat="1" ht="25.5">
      <c r="A1" s="1110" t="s">
        <v>67</v>
      </c>
      <c r="B1" s="1111"/>
      <c r="C1" s="1111"/>
      <c r="D1" s="1111"/>
      <c r="E1" s="1111"/>
      <c r="F1" s="1111"/>
      <c r="G1" s="1111"/>
      <c r="H1" s="1111"/>
      <c r="I1" s="1112"/>
    </row>
    <row r="2" spans="1:9" s="41" customFormat="1" ht="20.25">
      <c r="A2" s="1113" t="s">
        <v>631</v>
      </c>
      <c r="B2" s="1114"/>
      <c r="C2" s="1114"/>
      <c r="D2" s="1114"/>
      <c r="E2" s="1114"/>
      <c r="F2" s="1114"/>
      <c r="G2" s="1114"/>
      <c r="H2" s="1114"/>
      <c r="I2" s="1115"/>
    </row>
    <row r="3" spans="1:9" ht="30.75" customHeight="1">
      <c r="A3" s="1116" t="str">
        <f>'Abstract of Qty '!A3:D3</f>
        <v>Name of work: Construction of Studio Apartment at Cozy Cot at LBSNAA,Mussoorie. (EFC Scheme No.12 A of 12th Five Year Plan).</v>
      </c>
      <c r="B3" s="1117"/>
      <c r="C3" s="1117"/>
      <c r="D3" s="1117"/>
      <c r="E3" s="1117"/>
      <c r="F3" s="1117"/>
      <c r="G3" s="1117"/>
      <c r="H3" s="1117"/>
      <c r="I3" s="1118"/>
    </row>
    <row r="4" spans="1:9">
      <c r="A4" s="1096" t="str">
        <f>'Abstract of Qty '!A4:B4</f>
        <v>Name of Contractor: Anil Dutt Sharma</v>
      </c>
      <c r="B4" s="1097"/>
      <c r="C4" s="1097"/>
      <c r="D4" s="1097"/>
      <c r="E4" s="1097"/>
      <c r="F4" s="43">
        <v>588</v>
      </c>
      <c r="G4" s="43"/>
      <c r="H4" s="43"/>
      <c r="I4" s="44"/>
    </row>
    <row r="5" spans="1:9">
      <c r="A5" s="1096" t="str">
        <f>'Abstract of Qty '!A5:B5</f>
        <v>Agmt. No. : 36/EE/MPD/2013-14</v>
      </c>
      <c r="B5" s="1097"/>
      <c r="C5" s="43"/>
      <c r="D5" s="43"/>
      <c r="E5" s="43"/>
      <c r="F5" s="43">
        <v>45</v>
      </c>
      <c r="G5" s="1099" t="s">
        <v>68</v>
      </c>
      <c r="H5" s="1099"/>
      <c r="I5" s="1100"/>
    </row>
    <row r="6" spans="1:9">
      <c r="A6" s="1091" t="str">
        <f>'Abstract of Qty '!A6:B6</f>
        <v>Date of start            :  03-10-2013</v>
      </c>
      <c r="B6" s="1092"/>
      <c r="C6" s="43"/>
      <c r="D6" s="43"/>
      <c r="E6" s="43"/>
      <c r="F6" s="43"/>
      <c r="G6" s="1099" t="s">
        <v>138</v>
      </c>
      <c r="H6" s="1099"/>
      <c r="I6" s="1100"/>
    </row>
    <row r="7" spans="1:9">
      <c r="A7" s="1091" t="str">
        <f>'Abstract of Qty '!A7:B7</f>
        <v>Date of Completion  : Work is in Progress</v>
      </c>
      <c r="B7" s="1092"/>
      <c r="C7" s="1092"/>
      <c r="D7" s="43"/>
      <c r="E7" s="43"/>
      <c r="F7" s="1103" t="s">
        <v>139</v>
      </c>
      <c r="G7" s="1103"/>
      <c r="H7" s="1103"/>
      <c r="I7" s="1104"/>
    </row>
    <row r="8" spans="1:9" ht="13.5" thickBot="1">
      <c r="A8" s="1079" t="str">
        <f>'Abstract of Qty '!A8:B8</f>
        <v>Date of Abstract      : 11-03-2015</v>
      </c>
      <c r="B8" s="1080"/>
      <c r="C8" s="296"/>
      <c r="D8" s="296"/>
      <c r="E8" s="296"/>
      <c r="F8" s="296"/>
      <c r="G8" s="296"/>
      <c r="H8" s="296"/>
      <c r="I8" s="297"/>
    </row>
    <row r="9" spans="1:9">
      <c r="A9" s="1120" t="s">
        <v>140</v>
      </c>
      <c r="B9" s="1122" t="s">
        <v>69</v>
      </c>
      <c r="C9" s="1087" t="s">
        <v>70</v>
      </c>
      <c r="D9" s="1087"/>
      <c r="E9" s="45"/>
      <c r="F9" s="1106" t="s">
        <v>72</v>
      </c>
      <c r="G9" s="1106"/>
      <c r="H9" s="1106"/>
      <c r="I9" s="1106"/>
    </row>
    <row r="10" spans="1:9" ht="38.25">
      <c r="A10" s="1121"/>
      <c r="B10" s="1123"/>
      <c r="C10" s="46" t="s">
        <v>141</v>
      </c>
      <c r="D10" s="47" t="s">
        <v>73</v>
      </c>
      <c r="E10" s="47" t="s">
        <v>71</v>
      </c>
      <c r="F10" s="46" t="s">
        <v>142</v>
      </c>
      <c r="G10" s="48" t="s">
        <v>72</v>
      </c>
      <c r="H10" s="46" t="s">
        <v>143</v>
      </c>
      <c r="I10" s="46" t="s">
        <v>144</v>
      </c>
    </row>
    <row r="11" spans="1:9" ht="13.5" thickBot="1">
      <c r="A11" s="49" t="s">
        <v>145</v>
      </c>
      <c r="B11" s="50" t="s">
        <v>28</v>
      </c>
      <c r="C11" s="51" t="s">
        <v>146</v>
      </c>
      <c r="D11" s="51" t="s">
        <v>27</v>
      </c>
      <c r="E11" s="51" t="s">
        <v>147</v>
      </c>
      <c r="F11" s="51" t="s">
        <v>148</v>
      </c>
      <c r="G11" s="52" t="s">
        <v>149</v>
      </c>
      <c r="H11" s="51" t="s">
        <v>150</v>
      </c>
      <c r="I11" s="51" t="s">
        <v>151</v>
      </c>
    </row>
    <row r="12" spans="1:9">
      <c r="A12" s="53"/>
      <c r="B12" s="54"/>
      <c r="C12" s="55"/>
      <c r="D12" s="55"/>
      <c r="E12" s="55"/>
      <c r="F12" s="55"/>
      <c r="G12" s="56"/>
      <c r="H12" s="55"/>
      <c r="I12" s="55"/>
    </row>
    <row r="13" spans="1:9" ht="134.25" customHeight="1">
      <c r="A13" s="57">
        <v>1</v>
      </c>
      <c r="B13" s="93" t="s">
        <v>74</v>
      </c>
      <c r="C13" s="59"/>
      <c r="D13" s="523"/>
      <c r="E13" s="60"/>
      <c r="F13" s="523"/>
      <c r="G13" s="48"/>
      <c r="H13" s="523"/>
      <c r="I13" s="523"/>
    </row>
    <row r="14" spans="1:9">
      <c r="A14" s="57">
        <v>1.1000000000000001</v>
      </c>
      <c r="B14" s="58" t="s">
        <v>75</v>
      </c>
      <c r="C14" s="526"/>
      <c r="D14" s="526"/>
      <c r="E14" s="526"/>
      <c r="F14" s="526"/>
      <c r="G14" s="526"/>
      <c r="H14" s="526"/>
      <c r="I14" s="526"/>
    </row>
    <row r="15" spans="1:9" ht="12" customHeight="1">
      <c r="A15" s="57"/>
      <c r="B15" s="63" t="s">
        <v>673</v>
      </c>
      <c r="C15" s="21">
        <v>879</v>
      </c>
      <c r="D15" s="21">
        <v>1225.77</v>
      </c>
      <c r="E15" s="526"/>
      <c r="F15" s="526"/>
      <c r="G15" s="526"/>
      <c r="H15" s="526"/>
      <c r="I15" s="526"/>
    </row>
    <row r="16" spans="1:9">
      <c r="A16" s="57"/>
      <c r="B16" s="63" t="s">
        <v>802</v>
      </c>
      <c r="C16" s="64"/>
      <c r="D16" s="21">
        <f>'Abstract of Qty '!D17</f>
        <v>81.179999999999993</v>
      </c>
      <c r="E16" s="526"/>
      <c r="F16" s="526"/>
      <c r="G16" s="526"/>
      <c r="H16" s="526"/>
      <c r="I16" s="526"/>
    </row>
    <row r="17" spans="1:9">
      <c r="A17" s="57"/>
      <c r="B17" s="63"/>
      <c r="C17" s="68" t="s">
        <v>21</v>
      </c>
      <c r="D17" s="575">
        <f>SUM(D15:D16)</f>
        <v>1306.95</v>
      </c>
      <c r="E17" s="22" t="s">
        <v>64</v>
      </c>
      <c r="F17" s="23">
        <v>140</v>
      </c>
      <c r="G17" s="21">
        <f>ROUND(D17*F17,2)</f>
        <v>182973</v>
      </c>
      <c r="H17" s="82">
        <v>171607.8</v>
      </c>
      <c r="I17" s="65">
        <f>G17-H17</f>
        <v>11365.200000000012</v>
      </c>
    </row>
    <row r="18" spans="1:9">
      <c r="A18" s="57"/>
      <c r="B18" s="63"/>
      <c r="C18" s="64"/>
      <c r="D18" s="21"/>
      <c r="E18" s="22"/>
      <c r="F18" s="22">
        <v>153.65</v>
      </c>
      <c r="G18" s="21"/>
      <c r="H18" s="62"/>
      <c r="I18" s="67"/>
    </row>
    <row r="19" spans="1:9">
      <c r="A19" s="57"/>
      <c r="B19" s="58"/>
      <c r="C19" s="64"/>
      <c r="D19" s="67"/>
      <c r="E19" s="60"/>
      <c r="F19" s="66"/>
      <c r="G19" s="66"/>
      <c r="H19" s="62"/>
      <c r="I19" s="67"/>
    </row>
    <row r="20" spans="1:9" ht="140.25">
      <c r="A20" s="57">
        <v>2</v>
      </c>
      <c r="B20" s="58" t="s">
        <v>76</v>
      </c>
      <c r="C20" s="64"/>
      <c r="D20" s="67"/>
      <c r="E20" s="60"/>
      <c r="F20" s="66"/>
      <c r="G20" s="66"/>
      <c r="H20" s="62"/>
      <c r="I20" s="67"/>
    </row>
    <row r="21" spans="1:9">
      <c r="A21" s="57">
        <v>2.1</v>
      </c>
      <c r="B21" s="58" t="s">
        <v>77</v>
      </c>
      <c r="C21" s="526"/>
      <c r="D21" s="526"/>
      <c r="E21" s="526"/>
      <c r="F21" s="66"/>
      <c r="G21" s="66"/>
      <c r="H21" s="62"/>
      <c r="I21" s="67"/>
    </row>
    <row r="22" spans="1:9">
      <c r="A22" s="57"/>
      <c r="B22" s="63" t="s">
        <v>673</v>
      </c>
      <c r="C22" s="24">
        <v>293</v>
      </c>
      <c r="D22" s="65">
        <v>194.03</v>
      </c>
      <c r="E22" s="526" t="s">
        <v>23</v>
      </c>
      <c r="F22" s="526">
        <v>234.91</v>
      </c>
      <c r="G22" s="526">
        <v>45579.59</v>
      </c>
      <c r="H22" s="526">
        <v>45579.59</v>
      </c>
      <c r="I22" s="65">
        <f>G22-H22</f>
        <v>0</v>
      </c>
    </row>
    <row r="23" spans="1:9">
      <c r="A23" s="57"/>
      <c r="B23" s="58"/>
      <c r="C23" s="64"/>
      <c r="D23" s="67"/>
      <c r="E23" s="60"/>
      <c r="F23" s="70"/>
      <c r="G23" s="71"/>
      <c r="H23" s="73"/>
      <c r="I23" s="69"/>
    </row>
    <row r="24" spans="1:9" ht="63.75">
      <c r="A24" s="57">
        <v>6</v>
      </c>
      <c r="B24" s="58" t="s">
        <v>78</v>
      </c>
      <c r="C24" s="64"/>
      <c r="D24" s="67"/>
      <c r="E24" s="60"/>
      <c r="F24" s="66"/>
      <c r="G24" s="66"/>
      <c r="H24" s="62"/>
      <c r="I24" s="67"/>
    </row>
    <row r="25" spans="1:9">
      <c r="A25" s="57">
        <v>6.1</v>
      </c>
      <c r="B25" s="58" t="s">
        <v>79</v>
      </c>
      <c r="C25" s="526"/>
      <c r="D25" s="526"/>
      <c r="E25" s="526"/>
      <c r="F25" s="66"/>
      <c r="G25" s="66"/>
      <c r="H25" s="62"/>
      <c r="I25" s="67"/>
    </row>
    <row r="26" spans="1:9">
      <c r="A26" s="57"/>
      <c r="B26" s="63" t="s">
        <v>673</v>
      </c>
      <c r="C26" s="64">
        <v>225</v>
      </c>
      <c r="D26" s="555">
        <v>528.14</v>
      </c>
      <c r="E26" s="60"/>
      <c r="F26" s="78"/>
      <c r="G26" s="78"/>
      <c r="H26" s="78"/>
      <c r="I26" s="74"/>
    </row>
    <row r="27" spans="1:9" ht="14.25" customHeight="1">
      <c r="A27" s="57"/>
      <c r="B27" s="63"/>
      <c r="C27" s="64"/>
      <c r="D27" s="555">
        <v>225</v>
      </c>
      <c r="E27" s="60" t="s">
        <v>23</v>
      </c>
      <c r="F27" s="557">
        <v>41.1</v>
      </c>
      <c r="G27" s="78">
        <v>9247.5</v>
      </c>
      <c r="H27" s="557">
        <v>9247.5</v>
      </c>
      <c r="I27" s="65">
        <f>G27-H27</f>
        <v>0</v>
      </c>
    </row>
    <row r="28" spans="1:9" ht="15" customHeight="1">
      <c r="A28" s="57"/>
      <c r="B28" s="63"/>
      <c r="C28" s="64"/>
      <c r="D28" s="556">
        <v>303.14</v>
      </c>
      <c r="E28" s="60" t="s">
        <v>23</v>
      </c>
      <c r="F28" s="557">
        <v>41.1</v>
      </c>
      <c r="G28" s="78">
        <v>12459.05</v>
      </c>
      <c r="H28" s="557">
        <v>12459.05</v>
      </c>
      <c r="I28" s="65">
        <f>G28-H28</f>
        <v>0</v>
      </c>
    </row>
    <row r="29" spans="1:9">
      <c r="A29" s="57"/>
      <c r="B29" s="58"/>
      <c r="C29" s="64"/>
      <c r="D29" s="67"/>
      <c r="E29" s="60"/>
      <c r="F29" s="66"/>
      <c r="G29" s="66"/>
      <c r="H29" s="62"/>
      <c r="I29" s="67"/>
    </row>
    <row r="30" spans="1:9">
      <c r="A30" s="57"/>
      <c r="B30" s="58"/>
      <c r="C30" s="64"/>
      <c r="D30" s="67"/>
      <c r="E30" s="60"/>
      <c r="F30" s="70" t="s">
        <v>81</v>
      </c>
      <c r="G30" s="71">
        <f>SUM(G12:G29)</f>
        <v>250259.13999999998</v>
      </c>
      <c r="H30" s="71">
        <f t="shared" ref="H30:I30" si="0">SUM(H12:H29)</f>
        <v>238893.93999999997</v>
      </c>
      <c r="I30" s="71">
        <f t="shared" si="0"/>
        <v>11365.200000000012</v>
      </c>
    </row>
    <row r="31" spans="1:9">
      <c r="A31" s="57"/>
      <c r="B31" s="58"/>
      <c r="C31" s="64"/>
      <c r="D31" s="67"/>
      <c r="E31" s="60"/>
      <c r="F31" s="70" t="s">
        <v>82</v>
      </c>
      <c r="G31" s="71">
        <f>G30</f>
        <v>250259.13999999998</v>
      </c>
      <c r="H31" s="71">
        <f t="shared" ref="H31:I31" si="1">H30</f>
        <v>238893.93999999997</v>
      </c>
      <c r="I31" s="71">
        <f t="shared" si="1"/>
        <v>11365.200000000012</v>
      </c>
    </row>
    <row r="32" spans="1:9" ht="63.75">
      <c r="A32" s="57">
        <v>7</v>
      </c>
      <c r="B32" s="58" t="s">
        <v>80</v>
      </c>
      <c r="C32" s="64"/>
      <c r="D32" s="67"/>
      <c r="E32" s="60"/>
      <c r="F32" s="66"/>
      <c r="G32" s="66"/>
      <c r="H32" s="62"/>
      <c r="I32" s="67"/>
    </row>
    <row r="33" spans="1:9" ht="13.5" customHeight="1">
      <c r="A33" s="57"/>
      <c r="B33" s="63" t="s">
        <v>834</v>
      </c>
      <c r="C33" s="76">
        <v>30</v>
      </c>
      <c r="D33" s="76">
        <v>28.810000000000002</v>
      </c>
      <c r="E33" s="77" t="s">
        <v>64</v>
      </c>
      <c r="F33" s="78">
        <v>890.09</v>
      </c>
      <c r="G33" s="74">
        <v>25643.49</v>
      </c>
      <c r="H33" s="74">
        <v>25643.49</v>
      </c>
      <c r="I33" s="65">
        <f>G33-H33</f>
        <v>0</v>
      </c>
    </row>
    <row r="34" spans="1:9" ht="13.5" customHeight="1">
      <c r="A34" s="57"/>
      <c r="B34" s="63"/>
      <c r="C34" s="76"/>
      <c r="D34" s="76"/>
      <c r="E34" s="77"/>
      <c r="F34" s="78"/>
      <c r="G34" s="74"/>
      <c r="H34" s="74"/>
      <c r="I34" s="65"/>
    </row>
    <row r="35" spans="1:9" ht="13.5" customHeight="1">
      <c r="A35" s="57"/>
      <c r="B35" s="63"/>
      <c r="C35" s="76"/>
      <c r="D35" s="76"/>
      <c r="E35" s="77"/>
      <c r="F35" s="78"/>
      <c r="G35" s="74"/>
      <c r="H35" s="74"/>
      <c r="I35" s="65"/>
    </row>
    <row r="36" spans="1:9" ht="68.25" customHeight="1">
      <c r="A36" s="57">
        <v>8</v>
      </c>
      <c r="B36" s="58" t="s">
        <v>83</v>
      </c>
      <c r="C36" s="64"/>
      <c r="D36" s="76"/>
      <c r="E36" s="76"/>
      <c r="F36" s="81"/>
      <c r="G36" s="78"/>
      <c r="H36" s="74"/>
      <c r="I36" s="79"/>
    </row>
    <row r="37" spans="1:9" ht="43.9" customHeight="1">
      <c r="A37" s="57">
        <v>8.1</v>
      </c>
      <c r="B37" s="58" t="s">
        <v>156</v>
      </c>
      <c r="C37" s="64"/>
      <c r="D37" s="65"/>
      <c r="E37" s="60"/>
      <c r="F37" s="66"/>
      <c r="G37" s="66"/>
      <c r="H37" s="62"/>
      <c r="I37" s="67"/>
    </row>
    <row r="38" spans="1:9" ht="13.9" customHeight="1">
      <c r="A38" s="57"/>
      <c r="B38" s="63" t="s">
        <v>834</v>
      </c>
      <c r="C38" s="64">
        <v>7</v>
      </c>
      <c r="D38" s="65">
        <v>8.81</v>
      </c>
      <c r="E38" s="60" t="s">
        <v>64</v>
      </c>
      <c r="F38" s="66">
        <v>5362.24</v>
      </c>
      <c r="G38" s="66">
        <v>47241.33</v>
      </c>
      <c r="H38" s="82">
        <v>47241.33</v>
      </c>
      <c r="I38" s="65">
        <f>G38-H38</f>
        <v>0</v>
      </c>
    </row>
    <row r="39" spans="1:9" ht="17.25" customHeight="1">
      <c r="A39" s="57"/>
      <c r="B39" s="63"/>
      <c r="C39" s="64"/>
      <c r="D39" s="69"/>
      <c r="E39" s="60"/>
      <c r="F39" s="66"/>
      <c r="G39" s="66"/>
      <c r="H39" s="62"/>
      <c r="I39" s="67"/>
    </row>
    <row r="40" spans="1:9" ht="17.25" customHeight="1">
      <c r="A40" s="57"/>
      <c r="B40" s="63"/>
      <c r="C40" s="64"/>
      <c r="D40" s="69"/>
      <c r="E40" s="60"/>
      <c r="F40" s="66"/>
      <c r="G40" s="66"/>
      <c r="H40" s="62"/>
      <c r="I40" s="67"/>
    </row>
    <row r="41" spans="1:9" ht="48">
      <c r="A41" s="57">
        <v>8.1999999999999993</v>
      </c>
      <c r="B41" s="115" t="s">
        <v>157</v>
      </c>
      <c r="C41" s="64"/>
      <c r="D41" s="69"/>
      <c r="E41" s="60"/>
      <c r="F41" s="66"/>
      <c r="G41" s="66"/>
      <c r="H41" s="62"/>
      <c r="I41" s="67"/>
    </row>
    <row r="42" spans="1:9">
      <c r="A42" s="57"/>
      <c r="B42" s="63" t="s">
        <v>834</v>
      </c>
      <c r="C42" s="59">
        <v>115</v>
      </c>
      <c r="D42" s="76">
        <v>73.75</v>
      </c>
      <c r="E42" s="526"/>
      <c r="F42" s="526"/>
      <c r="G42" s="526"/>
      <c r="H42" s="82"/>
      <c r="I42" s="67"/>
    </row>
    <row r="43" spans="1:9">
      <c r="A43" s="57"/>
      <c r="B43" s="63" t="s">
        <v>802</v>
      </c>
      <c r="C43" s="59"/>
      <c r="D43" s="76">
        <f>'Abstract of Qty '!D22</f>
        <v>5.0599999999999996</v>
      </c>
      <c r="E43" s="531"/>
      <c r="F43" s="531"/>
      <c r="G43" s="531"/>
      <c r="H43" s="82"/>
      <c r="I43" s="67"/>
    </row>
    <row r="44" spans="1:9" ht="13.15" customHeight="1">
      <c r="A44" s="57"/>
      <c r="B44" s="63"/>
      <c r="C44" s="68" t="s">
        <v>21</v>
      </c>
      <c r="D44" s="69">
        <f>SUM(D42:D43)</f>
        <v>78.81</v>
      </c>
      <c r="E44" s="60" t="s">
        <v>64</v>
      </c>
      <c r="F44" s="66">
        <v>3988.26</v>
      </c>
      <c r="G44" s="82">
        <f>ROUND(D44*F44,2)</f>
        <v>314314.77</v>
      </c>
      <c r="H44" s="82">
        <v>294134.18</v>
      </c>
      <c r="I44" s="65">
        <f>G44-H44</f>
        <v>20180.590000000026</v>
      </c>
    </row>
    <row r="45" spans="1:9" ht="13.15" customHeight="1">
      <c r="A45" s="57"/>
      <c r="B45" s="63"/>
      <c r="C45" s="64"/>
      <c r="D45" s="65"/>
      <c r="E45" s="60"/>
      <c r="F45" s="66"/>
      <c r="G45" s="82"/>
      <c r="H45" s="82"/>
      <c r="I45" s="65"/>
    </row>
    <row r="46" spans="1:9" ht="13.15" customHeight="1">
      <c r="A46" s="57"/>
      <c r="B46" s="63"/>
      <c r="C46" s="64"/>
      <c r="D46" s="65"/>
      <c r="E46" s="60"/>
      <c r="F46" s="70" t="s">
        <v>81</v>
      </c>
      <c r="G46" s="73">
        <f>SUM(G31:G45)</f>
        <v>637458.73</v>
      </c>
      <c r="H46" s="73">
        <f>SUM(H31:H45)</f>
        <v>605912.93999999994</v>
      </c>
      <c r="I46" s="73">
        <f>SUM(I31:I45)</f>
        <v>31545.790000000037</v>
      </c>
    </row>
    <row r="47" spans="1:9" ht="18" customHeight="1">
      <c r="A47" s="57"/>
      <c r="B47" s="58"/>
      <c r="C47" s="64"/>
      <c r="D47" s="65"/>
      <c r="E47" s="60"/>
      <c r="F47" s="70" t="s">
        <v>82</v>
      </c>
      <c r="G47" s="73">
        <f>G46</f>
        <v>637458.73</v>
      </c>
      <c r="H47" s="73">
        <f t="shared" ref="H47:I47" si="2">H46</f>
        <v>605912.93999999994</v>
      </c>
      <c r="I47" s="73">
        <f t="shared" si="2"/>
        <v>31545.790000000037</v>
      </c>
    </row>
    <row r="48" spans="1:9" ht="16.5" customHeight="1">
      <c r="A48" s="57"/>
      <c r="B48" s="58"/>
      <c r="C48" s="64"/>
      <c r="D48" s="65"/>
      <c r="E48" s="60"/>
      <c r="F48" s="70"/>
      <c r="G48" s="83"/>
      <c r="H48" s="73"/>
      <c r="I48" s="69"/>
    </row>
    <row r="49" spans="1:9" ht="330" customHeight="1">
      <c r="A49" s="57">
        <v>10</v>
      </c>
      <c r="B49" s="93" t="s">
        <v>36</v>
      </c>
      <c r="C49" s="64"/>
      <c r="D49" s="67"/>
      <c r="E49" s="60"/>
      <c r="F49" s="66"/>
      <c r="G49" s="66"/>
      <c r="H49" s="62"/>
      <c r="I49" s="67"/>
    </row>
    <row r="50" spans="1:9">
      <c r="A50" s="57">
        <v>10.1</v>
      </c>
      <c r="B50" s="58" t="s">
        <v>158</v>
      </c>
      <c r="C50" s="526"/>
      <c r="D50" s="526"/>
      <c r="E50" s="526"/>
      <c r="F50" s="526"/>
      <c r="G50" s="526"/>
      <c r="H50" s="526"/>
      <c r="I50" s="67"/>
    </row>
    <row r="51" spans="1:9">
      <c r="A51" s="57"/>
      <c r="B51" s="63" t="s">
        <v>834</v>
      </c>
      <c r="C51" s="76">
        <v>460</v>
      </c>
      <c r="D51" s="76">
        <v>312.45999999999998</v>
      </c>
      <c r="E51" s="81"/>
      <c r="F51" s="78"/>
      <c r="G51" s="74"/>
      <c r="H51" s="79"/>
      <c r="I51" s="67"/>
    </row>
    <row r="52" spans="1:9">
      <c r="A52" s="57"/>
      <c r="B52" s="63" t="s">
        <v>802</v>
      </c>
      <c r="C52" s="76"/>
      <c r="D52" s="76">
        <f>'Abstract of Qty '!D27</f>
        <v>3.33</v>
      </c>
      <c r="E52" s="81"/>
      <c r="F52" s="78"/>
      <c r="G52" s="74"/>
      <c r="H52" s="79"/>
      <c r="I52" s="67"/>
    </row>
    <row r="53" spans="1:9">
      <c r="A53" s="57"/>
      <c r="B53" s="63"/>
      <c r="C53" s="116" t="s">
        <v>21</v>
      </c>
      <c r="D53" s="116">
        <f>SUM(D51:D52)</f>
        <v>315.78999999999996</v>
      </c>
      <c r="E53" s="81" t="s">
        <v>64</v>
      </c>
      <c r="F53" s="78">
        <v>6227.15</v>
      </c>
      <c r="G53" s="74">
        <f>ROUND(D53*F53,2)</f>
        <v>1966471.7</v>
      </c>
      <c r="H53" s="79">
        <v>1945735.29</v>
      </c>
      <c r="I53" s="65">
        <f>G53-H53</f>
        <v>20736.409999999916</v>
      </c>
    </row>
    <row r="54" spans="1:9">
      <c r="A54" s="57"/>
      <c r="B54" s="63"/>
      <c r="C54" s="116"/>
      <c r="D54" s="116"/>
      <c r="E54" s="81"/>
      <c r="F54" s="78"/>
      <c r="G54" s="74"/>
      <c r="H54" s="79"/>
      <c r="I54" s="65"/>
    </row>
    <row r="55" spans="1:9">
      <c r="A55" s="57"/>
      <c r="B55" s="63"/>
      <c r="C55" s="116"/>
      <c r="D55" s="116"/>
      <c r="E55" s="81"/>
      <c r="F55" s="78"/>
      <c r="G55" s="74"/>
      <c r="H55" s="79"/>
      <c r="I55" s="65"/>
    </row>
    <row r="56" spans="1:9" ht="36" customHeight="1">
      <c r="A56" s="57">
        <v>10.199999999999999</v>
      </c>
      <c r="B56" s="58" t="s">
        <v>159</v>
      </c>
      <c r="C56" s="526"/>
      <c r="D56" s="67"/>
      <c r="E56" s="60"/>
      <c r="F56" s="66"/>
      <c r="G56" s="66"/>
      <c r="H56" s="62"/>
      <c r="I56" s="67"/>
    </row>
    <row r="57" spans="1:9">
      <c r="A57" s="57"/>
      <c r="B57" s="63" t="s">
        <v>835</v>
      </c>
      <c r="C57" s="59">
        <v>621</v>
      </c>
      <c r="D57" s="76">
        <v>358.23</v>
      </c>
      <c r="E57" s="526"/>
      <c r="F57" s="526"/>
      <c r="G57" s="526"/>
      <c r="H57" s="82"/>
      <c r="I57" s="67"/>
    </row>
    <row r="58" spans="1:9">
      <c r="A58" s="57"/>
      <c r="B58" s="63" t="s">
        <v>802</v>
      </c>
      <c r="C58" s="64"/>
      <c r="D58" s="65">
        <f>'Abstract of Qty '!D31</f>
        <v>8.0700000000000038</v>
      </c>
      <c r="E58" s="526"/>
      <c r="F58" s="526"/>
      <c r="G58" s="526"/>
      <c r="H58" s="62"/>
      <c r="I58" s="67"/>
    </row>
    <row r="59" spans="1:9">
      <c r="A59" s="57"/>
      <c r="B59" s="58"/>
      <c r="C59" s="68" t="s">
        <v>21</v>
      </c>
      <c r="D59" s="69">
        <f>SUM(D57:D58)</f>
        <v>366.3</v>
      </c>
      <c r="E59" s="81" t="s">
        <v>64</v>
      </c>
      <c r="F59" s="66">
        <v>6500</v>
      </c>
      <c r="G59" s="74">
        <f>ROUND(D59*F59,2)</f>
        <v>2380950</v>
      </c>
      <c r="H59" s="82">
        <v>2328495</v>
      </c>
      <c r="I59" s="65">
        <f>G59-H59</f>
        <v>52455</v>
      </c>
    </row>
    <row r="60" spans="1:9">
      <c r="A60" s="57"/>
      <c r="B60" s="58"/>
      <c r="C60" s="68"/>
      <c r="D60" s="69"/>
      <c r="E60" s="81"/>
      <c r="F60" s="66">
        <v>6867.84</v>
      </c>
      <c r="G60" s="74"/>
      <c r="H60" s="62"/>
      <c r="I60" s="67"/>
    </row>
    <row r="61" spans="1:9">
      <c r="A61" s="57"/>
      <c r="B61" s="58"/>
      <c r="C61" s="68"/>
      <c r="D61" s="69"/>
      <c r="E61" s="81"/>
      <c r="F61" s="70"/>
      <c r="G61" s="74"/>
      <c r="H61" s="62"/>
      <c r="I61" s="67"/>
    </row>
    <row r="62" spans="1:9">
      <c r="A62" s="57"/>
      <c r="B62" s="58"/>
      <c r="C62" s="68"/>
      <c r="D62" s="69"/>
      <c r="E62" s="81"/>
      <c r="F62" s="70" t="s">
        <v>81</v>
      </c>
      <c r="G62" s="83">
        <f>SUM(G47:G61)</f>
        <v>4984880.43</v>
      </c>
      <c r="H62" s="83">
        <f>SUM(H47:H61)</f>
        <v>4880143.2300000004</v>
      </c>
      <c r="I62" s="83">
        <f>SUM(I47:I61)</f>
        <v>104737.19999999995</v>
      </c>
    </row>
    <row r="63" spans="1:9">
      <c r="A63" s="57"/>
      <c r="B63" s="58"/>
      <c r="C63" s="68"/>
      <c r="D63" s="69"/>
      <c r="E63" s="81"/>
      <c r="F63" s="70" t="s">
        <v>82</v>
      </c>
      <c r="G63" s="83">
        <f>G62</f>
        <v>4984880.43</v>
      </c>
      <c r="H63" s="83">
        <f t="shared" ref="H63:I63" si="3">H62</f>
        <v>4880143.2300000004</v>
      </c>
      <c r="I63" s="83">
        <f t="shared" si="3"/>
        <v>104737.19999999995</v>
      </c>
    </row>
    <row r="64" spans="1:9">
      <c r="A64" s="57"/>
      <c r="B64" s="58"/>
      <c r="C64" s="68"/>
      <c r="D64" s="69"/>
      <c r="E64" s="81"/>
      <c r="F64" s="66"/>
      <c r="G64" s="74"/>
      <c r="H64" s="62"/>
      <c r="I64" s="67"/>
    </row>
    <row r="65" spans="1:9" ht="44.25" customHeight="1">
      <c r="A65" s="57">
        <v>11</v>
      </c>
      <c r="B65" s="58" t="s">
        <v>160</v>
      </c>
      <c r="C65" s="526"/>
      <c r="D65" s="67"/>
      <c r="E65" s="60"/>
      <c r="F65" s="66"/>
      <c r="G65" s="66"/>
      <c r="H65" s="62"/>
      <c r="I65" s="67"/>
    </row>
    <row r="66" spans="1:9" ht="38.25">
      <c r="A66" s="57">
        <v>11.1</v>
      </c>
      <c r="B66" s="58" t="s">
        <v>84</v>
      </c>
      <c r="C66" s="526"/>
      <c r="D66" s="67"/>
      <c r="E66" s="60"/>
      <c r="F66" s="66"/>
      <c r="G66" s="66"/>
      <c r="H66" s="62"/>
      <c r="I66" s="67"/>
    </row>
    <row r="67" spans="1:9" ht="14.25" customHeight="1">
      <c r="A67" s="57"/>
      <c r="B67" s="63" t="s">
        <v>835</v>
      </c>
      <c r="C67" s="64">
        <v>329</v>
      </c>
      <c r="D67" s="65">
        <v>239.21000000000004</v>
      </c>
      <c r="E67" s="526"/>
      <c r="F67" s="526"/>
      <c r="G67" s="526"/>
      <c r="H67" s="526"/>
      <c r="I67" s="526"/>
    </row>
    <row r="68" spans="1:9" ht="14.25" customHeight="1">
      <c r="A68" s="57"/>
      <c r="B68" s="63" t="s">
        <v>802</v>
      </c>
      <c r="C68" s="64"/>
      <c r="D68" s="65">
        <f>'Abstract of Qty '!D36</f>
        <v>4.83</v>
      </c>
      <c r="E68" s="60"/>
      <c r="F68" s="66"/>
      <c r="G68" s="66"/>
      <c r="H68" s="82"/>
      <c r="I68" s="65"/>
    </row>
    <row r="69" spans="1:9">
      <c r="A69" s="57"/>
      <c r="B69" s="58"/>
      <c r="C69" s="68" t="s">
        <v>21</v>
      </c>
      <c r="D69" s="69">
        <f>SUM(D67:D68)</f>
        <v>244.04000000000005</v>
      </c>
      <c r="E69" s="60" t="s">
        <v>85</v>
      </c>
      <c r="F69" s="66">
        <v>198.26</v>
      </c>
      <c r="G69" s="82">
        <f>ROUND(D69*F69,2)</f>
        <v>48383.37</v>
      </c>
      <c r="H69" s="82">
        <v>47425.77</v>
      </c>
      <c r="I69" s="65">
        <f>G69-H69</f>
        <v>957.60000000000582</v>
      </c>
    </row>
    <row r="70" spans="1:9">
      <c r="A70" s="57"/>
      <c r="B70" s="58"/>
      <c r="C70" s="68"/>
      <c r="D70" s="69"/>
      <c r="E70" s="60"/>
      <c r="F70" s="66"/>
      <c r="G70" s="82"/>
      <c r="H70" s="82"/>
      <c r="I70" s="65"/>
    </row>
    <row r="71" spans="1:9">
      <c r="A71" s="57"/>
      <c r="B71" s="58"/>
      <c r="C71" s="64"/>
      <c r="D71" s="65"/>
      <c r="E71" s="60"/>
      <c r="F71" s="66"/>
      <c r="G71" s="66"/>
      <c r="H71" s="62"/>
      <c r="I71" s="67"/>
    </row>
    <row r="72" spans="1:9" ht="55.5" customHeight="1">
      <c r="A72" s="57">
        <v>11.2</v>
      </c>
      <c r="B72" s="58" t="s">
        <v>58</v>
      </c>
      <c r="C72" s="64"/>
      <c r="D72" s="67"/>
      <c r="E72" s="60"/>
      <c r="F72" s="66"/>
      <c r="G72" s="66"/>
      <c r="H72" s="62"/>
      <c r="I72" s="67"/>
    </row>
    <row r="73" spans="1:9">
      <c r="A73" s="57"/>
      <c r="B73" s="63" t="s">
        <v>835</v>
      </c>
      <c r="C73" s="59">
        <v>940</v>
      </c>
      <c r="D73" s="65">
        <v>217.75</v>
      </c>
      <c r="E73" s="20" t="s">
        <v>85</v>
      </c>
      <c r="F73" s="66"/>
      <c r="G73" s="66"/>
      <c r="H73" s="62"/>
      <c r="I73" s="67"/>
    </row>
    <row r="74" spans="1:9">
      <c r="A74" s="57"/>
      <c r="B74" s="63" t="s">
        <v>803</v>
      </c>
      <c r="C74" s="64"/>
      <c r="D74" s="65">
        <f>'Abstract of Qty '!D40</f>
        <v>21.23</v>
      </c>
      <c r="E74" s="60"/>
      <c r="F74" s="66"/>
      <c r="G74" s="66"/>
      <c r="H74" s="62"/>
      <c r="I74" s="67"/>
    </row>
    <row r="75" spans="1:9">
      <c r="A75" s="57"/>
      <c r="B75" s="58"/>
      <c r="C75" s="68" t="s">
        <v>21</v>
      </c>
      <c r="D75" s="69">
        <f>SUM(D73:D74)</f>
        <v>238.98</v>
      </c>
      <c r="E75" s="20" t="s">
        <v>85</v>
      </c>
      <c r="F75" s="19">
        <v>338.73</v>
      </c>
      <c r="G75" s="21">
        <f>ROUND(D75*F75,2)</f>
        <v>80949.7</v>
      </c>
      <c r="H75" s="82">
        <v>73758.460000000006</v>
      </c>
      <c r="I75" s="65">
        <f>G75-H75</f>
        <v>7191.2399999999907</v>
      </c>
    </row>
    <row r="76" spans="1:9">
      <c r="A76" s="57"/>
      <c r="B76" s="58"/>
      <c r="C76" s="68"/>
      <c r="D76" s="69"/>
      <c r="E76" s="60"/>
      <c r="F76" s="70"/>
      <c r="G76" s="83"/>
      <c r="H76" s="83"/>
      <c r="I76" s="83"/>
    </row>
    <row r="77" spans="1:9">
      <c r="A77" s="57"/>
      <c r="B77" s="58"/>
      <c r="C77" s="68"/>
      <c r="D77" s="69"/>
      <c r="E77" s="60"/>
      <c r="F77" s="70"/>
      <c r="G77" s="83"/>
      <c r="H77" s="83"/>
      <c r="I77" s="83"/>
    </row>
    <row r="78" spans="1:9" ht="40.5" customHeight="1">
      <c r="A78" s="57">
        <v>11.3</v>
      </c>
      <c r="B78" s="58" t="s">
        <v>37</v>
      </c>
      <c r="C78" s="64"/>
      <c r="D78" s="67"/>
      <c r="E78" s="60"/>
      <c r="F78" s="66"/>
      <c r="G78" s="66"/>
      <c r="H78" s="62"/>
      <c r="I78" s="67"/>
    </row>
    <row r="79" spans="1:9">
      <c r="A79" s="57"/>
      <c r="B79" s="63" t="s">
        <v>835</v>
      </c>
      <c r="C79" s="117">
        <v>1424</v>
      </c>
      <c r="D79" s="117">
        <v>886.04</v>
      </c>
      <c r="E79" s="85" t="s">
        <v>85</v>
      </c>
      <c r="F79" s="86">
        <v>369.67</v>
      </c>
      <c r="G79" s="87">
        <f>ROUND(D79*F79,2)</f>
        <v>327542.40999999997</v>
      </c>
      <c r="H79" s="87">
        <v>327542.40999999997</v>
      </c>
      <c r="I79" s="65">
        <f>G79-H79</f>
        <v>0</v>
      </c>
    </row>
    <row r="80" spans="1:9">
      <c r="A80" s="57"/>
      <c r="B80" s="63"/>
      <c r="C80" s="117"/>
      <c r="D80" s="117"/>
      <c r="E80" s="85"/>
      <c r="F80" s="86"/>
      <c r="G80" s="87"/>
      <c r="H80" s="87"/>
      <c r="I80" s="65"/>
    </row>
    <row r="81" spans="1:9">
      <c r="A81" s="57"/>
      <c r="B81" s="63"/>
      <c r="C81" s="117"/>
      <c r="D81" s="117"/>
      <c r="E81" s="85"/>
      <c r="F81" s="86"/>
      <c r="G81" s="87"/>
      <c r="H81" s="87"/>
      <c r="I81" s="65"/>
    </row>
    <row r="82" spans="1:9">
      <c r="A82" s="57"/>
      <c r="B82" s="58"/>
      <c r="C82" s="84"/>
      <c r="D82" s="84"/>
      <c r="E82" s="85"/>
      <c r="F82" s="86"/>
      <c r="G82" s="87"/>
      <c r="H82" s="88"/>
      <c r="I82" s="67"/>
    </row>
    <row r="83" spans="1:9" ht="38.25">
      <c r="A83" s="57">
        <v>11.5</v>
      </c>
      <c r="B83" s="58" t="s">
        <v>86</v>
      </c>
      <c r="C83" s="64"/>
      <c r="D83" s="67"/>
      <c r="E83" s="60"/>
      <c r="F83" s="66"/>
      <c r="G83" s="66"/>
      <c r="H83" s="62"/>
      <c r="I83" s="67"/>
    </row>
    <row r="84" spans="1:9">
      <c r="A84" s="57"/>
      <c r="B84" s="63" t="s">
        <v>835</v>
      </c>
      <c r="C84" s="80">
        <v>1577</v>
      </c>
      <c r="D84" s="59">
        <v>1476.16</v>
      </c>
      <c r="E84" s="67"/>
      <c r="F84" s="60"/>
      <c r="G84" s="87"/>
      <c r="H84" s="82"/>
      <c r="I84" s="65"/>
    </row>
    <row r="85" spans="1:9">
      <c r="A85" s="57"/>
      <c r="B85" s="63" t="s">
        <v>803</v>
      </c>
      <c r="C85" s="64"/>
      <c r="D85" s="65">
        <f>'Abstract of Qty '!D44</f>
        <v>29.369999999999997</v>
      </c>
      <c r="E85" s="60"/>
      <c r="F85" s="66"/>
      <c r="G85" s="66"/>
      <c r="H85" s="62"/>
      <c r="I85" s="67"/>
    </row>
    <row r="86" spans="1:9">
      <c r="A86" s="57"/>
      <c r="B86" s="58"/>
      <c r="C86" s="68" t="s">
        <v>21</v>
      </c>
      <c r="D86" s="69">
        <f>SUM(D84:D85)</f>
        <v>1505.53</v>
      </c>
      <c r="E86" s="67" t="s">
        <v>85</v>
      </c>
      <c r="F86" s="60">
        <v>311.52999999999997</v>
      </c>
      <c r="G86" s="87">
        <f>ROUND(D86*F86,2)</f>
        <v>469017.76</v>
      </c>
      <c r="H86" s="87">
        <v>459868.12</v>
      </c>
      <c r="I86" s="65">
        <f>G86-H86</f>
        <v>9149.640000000014</v>
      </c>
    </row>
    <row r="87" spans="1:9">
      <c r="A87" s="57"/>
      <c r="B87" s="58"/>
      <c r="C87" s="68"/>
      <c r="D87" s="69"/>
      <c r="E87" s="67"/>
      <c r="F87" s="60"/>
      <c r="G87" s="87"/>
      <c r="H87" s="87"/>
      <c r="I87" s="65"/>
    </row>
    <row r="88" spans="1:9">
      <c r="A88" s="57"/>
      <c r="B88" s="58"/>
      <c r="C88" s="68"/>
      <c r="D88" s="69"/>
      <c r="E88" s="67"/>
      <c r="F88" s="60"/>
      <c r="G88" s="87"/>
      <c r="H88" s="87"/>
      <c r="I88" s="65"/>
    </row>
    <row r="89" spans="1:9">
      <c r="A89" s="57"/>
      <c r="B89" s="58"/>
      <c r="C89" s="64"/>
      <c r="D89" s="67"/>
      <c r="E89" s="60"/>
      <c r="F89" s="66"/>
      <c r="G89" s="66"/>
      <c r="H89" s="62"/>
      <c r="I89" s="67"/>
    </row>
    <row r="90" spans="1:9" ht="25.5">
      <c r="A90" s="57">
        <v>11.6</v>
      </c>
      <c r="B90" s="58" t="s">
        <v>161</v>
      </c>
      <c r="C90" s="64"/>
      <c r="D90" s="67"/>
      <c r="E90" s="60"/>
      <c r="F90" s="66"/>
      <c r="G90" s="66"/>
      <c r="H90" s="62"/>
      <c r="I90" s="67"/>
    </row>
    <row r="91" spans="1:9">
      <c r="A91" s="57"/>
      <c r="B91" s="63" t="s">
        <v>835</v>
      </c>
      <c r="C91" s="84">
        <v>934</v>
      </c>
      <c r="D91" s="69">
        <v>839.34</v>
      </c>
      <c r="E91" s="85" t="s">
        <v>85</v>
      </c>
      <c r="F91" s="86">
        <v>434.3</v>
      </c>
      <c r="G91" s="87">
        <f>ROUND(D91*F91,2)</f>
        <v>364525.36</v>
      </c>
      <c r="H91" s="87">
        <v>364525.36</v>
      </c>
      <c r="I91" s="65">
        <f>G91-H91</f>
        <v>0</v>
      </c>
    </row>
    <row r="92" spans="1:9">
      <c r="A92" s="57"/>
      <c r="B92" s="63"/>
      <c r="C92" s="64"/>
      <c r="D92" s="67"/>
      <c r="E92" s="60"/>
      <c r="F92" s="66"/>
      <c r="G92" s="66"/>
      <c r="H92" s="87"/>
      <c r="I92" s="67"/>
    </row>
    <row r="93" spans="1:9">
      <c r="A93" s="57"/>
      <c r="B93" s="63"/>
      <c r="C93" s="64"/>
      <c r="D93" s="67"/>
      <c r="E93" s="60"/>
      <c r="F93" s="66"/>
      <c r="G93" s="66"/>
      <c r="H93" s="87"/>
      <c r="I93" s="67"/>
    </row>
    <row r="94" spans="1:9">
      <c r="A94" s="57"/>
      <c r="B94" s="63"/>
      <c r="C94" s="64"/>
      <c r="D94" s="67"/>
      <c r="E94" s="60"/>
      <c r="F94" s="66"/>
      <c r="G94" s="66"/>
      <c r="H94" s="87"/>
      <c r="I94" s="67"/>
    </row>
    <row r="95" spans="1:9" ht="30" customHeight="1">
      <c r="A95" s="57">
        <v>11.7</v>
      </c>
      <c r="B95" s="58" t="s">
        <v>40</v>
      </c>
      <c r="C95" s="64"/>
      <c r="D95" s="67"/>
      <c r="E95" s="60"/>
      <c r="F95" s="66"/>
      <c r="G95" s="66"/>
      <c r="H95" s="62"/>
      <c r="I95" s="67"/>
    </row>
    <row r="96" spans="1:9">
      <c r="A96" s="57"/>
      <c r="B96" s="63" t="s">
        <v>835</v>
      </c>
      <c r="C96" s="84">
        <v>73</v>
      </c>
      <c r="D96" s="84">
        <v>57.53</v>
      </c>
      <c r="E96" s="526"/>
      <c r="F96" s="526"/>
      <c r="G96" s="526"/>
      <c r="H96" s="62"/>
      <c r="I96" s="67"/>
    </row>
    <row r="97" spans="1:10">
      <c r="A97" s="57"/>
      <c r="B97" s="58"/>
      <c r="C97" s="68" t="s">
        <v>21</v>
      </c>
      <c r="D97" s="69">
        <f>SUM(D96:D96)</f>
        <v>57.53</v>
      </c>
      <c r="E97" s="526" t="s">
        <v>85</v>
      </c>
      <c r="F97" s="526">
        <v>387.61</v>
      </c>
      <c r="G97" s="66">
        <f>ROUND(D97*F97,2)</f>
        <v>22299.200000000001</v>
      </c>
      <c r="H97" s="66">
        <v>22299.200000000001</v>
      </c>
      <c r="I97" s="65">
        <f>G97-H97</f>
        <v>0</v>
      </c>
    </row>
    <row r="98" spans="1:10">
      <c r="A98" s="57"/>
      <c r="B98" s="58"/>
      <c r="C98" s="68"/>
      <c r="D98" s="69"/>
      <c r="E98" s="85"/>
      <c r="F98" s="89"/>
      <c r="G98" s="90"/>
      <c r="H98" s="90"/>
      <c r="I98" s="90"/>
    </row>
    <row r="99" spans="1:10">
      <c r="A99" s="57"/>
      <c r="B99" s="58"/>
      <c r="C99" s="68"/>
      <c r="D99" s="69"/>
      <c r="E99" s="85"/>
      <c r="F99" s="89" t="s">
        <v>81</v>
      </c>
      <c r="G99" s="90">
        <f>SUM(G63:G98)</f>
        <v>6297598.2300000004</v>
      </c>
      <c r="H99" s="90">
        <f t="shared" ref="H99:I99" si="4">SUM(H63:H98)</f>
        <v>6175562.5500000007</v>
      </c>
      <c r="I99" s="90">
        <f t="shared" si="4"/>
        <v>122035.67999999996</v>
      </c>
    </row>
    <row r="100" spans="1:10">
      <c r="A100" s="57"/>
      <c r="B100" s="58"/>
      <c r="C100" s="68"/>
      <c r="D100" s="69"/>
      <c r="E100" s="85"/>
      <c r="F100" s="89" t="s">
        <v>82</v>
      </c>
      <c r="G100" s="90">
        <f>G99</f>
        <v>6297598.2300000004</v>
      </c>
      <c r="H100" s="90">
        <f t="shared" ref="H100:I100" si="5">H99</f>
        <v>6175562.5500000007</v>
      </c>
      <c r="I100" s="90">
        <f t="shared" si="5"/>
        <v>122035.67999999996</v>
      </c>
    </row>
    <row r="101" spans="1:10">
      <c r="A101" s="57"/>
      <c r="B101" s="58"/>
      <c r="C101" s="68"/>
      <c r="D101" s="69"/>
      <c r="E101" s="85"/>
      <c r="F101" s="89"/>
      <c r="G101" s="90"/>
      <c r="H101" s="90"/>
      <c r="I101" s="90"/>
    </row>
    <row r="102" spans="1:10" ht="27" customHeight="1">
      <c r="A102" s="57">
        <v>11.8</v>
      </c>
      <c r="B102" s="58" t="s">
        <v>41</v>
      </c>
      <c r="C102" s="64"/>
      <c r="D102" s="67"/>
      <c r="E102" s="60"/>
      <c r="F102" s="66"/>
      <c r="G102" s="66"/>
      <c r="H102" s="62"/>
      <c r="I102" s="67"/>
    </row>
    <row r="103" spans="1:10" ht="22.15" customHeight="1">
      <c r="A103" s="57" t="s">
        <v>42</v>
      </c>
      <c r="B103" s="58" t="s">
        <v>43</v>
      </c>
      <c r="C103" s="64"/>
      <c r="D103" s="67"/>
      <c r="E103" s="60"/>
      <c r="F103" s="66"/>
      <c r="G103" s="66"/>
      <c r="H103" s="62"/>
      <c r="I103" s="67"/>
    </row>
    <row r="104" spans="1:10">
      <c r="A104" s="57"/>
      <c r="B104" s="63" t="s">
        <v>836</v>
      </c>
      <c r="C104" s="59">
        <v>19</v>
      </c>
      <c r="D104" s="75">
        <v>52.52</v>
      </c>
      <c r="E104" s="526"/>
      <c r="F104" s="526"/>
      <c r="G104" s="526"/>
      <c r="H104" s="82"/>
      <c r="I104" s="65"/>
    </row>
    <row r="105" spans="1:10" ht="14.25" customHeight="1">
      <c r="A105" s="57"/>
      <c r="B105" s="58"/>
      <c r="C105" s="68" t="s">
        <v>21</v>
      </c>
      <c r="D105" s="333">
        <f>SUM(D104:D104)</f>
        <v>52.52</v>
      </c>
      <c r="E105" s="60" t="s">
        <v>44</v>
      </c>
      <c r="F105" s="66">
        <v>90</v>
      </c>
      <c r="G105" s="87">
        <f>ROUND(D105*F105,2)</f>
        <v>4726.8</v>
      </c>
      <c r="H105" s="87">
        <v>4726.8</v>
      </c>
      <c r="I105" s="65">
        <f>G105-H105</f>
        <v>0</v>
      </c>
    </row>
    <row r="106" spans="1:10">
      <c r="A106" s="57"/>
      <c r="B106" s="58"/>
      <c r="C106" s="64"/>
      <c r="D106" s="67"/>
      <c r="E106" s="60"/>
      <c r="F106" s="66">
        <v>118.14</v>
      </c>
      <c r="G106" s="66"/>
      <c r="H106" s="87"/>
      <c r="I106" s="67"/>
    </row>
    <row r="107" spans="1:10">
      <c r="A107" s="57"/>
      <c r="B107" s="58"/>
      <c r="C107" s="64"/>
      <c r="D107" s="67"/>
      <c r="E107" s="60"/>
      <c r="F107" s="66"/>
      <c r="G107" s="66"/>
      <c r="H107" s="87"/>
      <c r="I107" s="67"/>
    </row>
    <row r="108" spans="1:10">
      <c r="A108" s="57"/>
      <c r="B108" s="58"/>
      <c r="C108" s="64"/>
      <c r="D108" s="67"/>
      <c r="E108" s="60"/>
      <c r="F108" s="66"/>
      <c r="G108" s="66"/>
      <c r="H108" s="87"/>
      <c r="I108" s="67"/>
    </row>
    <row r="109" spans="1:10" ht="72" customHeight="1">
      <c r="A109" s="57">
        <v>12</v>
      </c>
      <c r="B109" s="58" t="s">
        <v>45</v>
      </c>
      <c r="C109" s="526"/>
      <c r="D109" s="67"/>
      <c r="E109" s="60"/>
      <c r="F109" s="66"/>
      <c r="G109" s="66"/>
      <c r="H109" s="62"/>
      <c r="I109" s="67"/>
    </row>
    <row r="110" spans="1:10" ht="38.25">
      <c r="A110" s="57">
        <v>12.1</v>
      </c>
      <c r="B110" s="58" t="s">
        <v>35</v>
      </c>
      <c r="C110" s="526"/>
      <c r="D110" s="67"/>
      <c r="E110" s="60"/>
      <c r="F110" s="66"/>
      <c r="G110" s="66"/>
      <c r="H110" s="62"/>
      <c r="I110" s="67"/>
      <c r="J110" s="72"/>
    </row>
    <row r="111" spans="1:10">
      <c r="A111" s="57"/>
      <c r="B111" s="63" t="s">
        <v>836</v>
      </c>
      <c r="C111" s="59">
        <v>80500</v>
      </c>
      <c r="D111" s="65">
        <v>41003.71</v>
      </c>
      <c r="E111" s="60"/>
      <c r="F111" s="66"/>
      <c r="G111" s="87"/>
      <c r="H111" s="82"/>
      <c r="I111" s="65"/>
      <c r="J111" s="42">
        <f>320.04+6583.31</f>
        <v>6903.35</v>
      </c>
    </row>
    <row r="112" spans="1:10">
      <c r="A112" s="57"/>
      <c r="B112" s="63"/>
      <c r="C112" s="68" t="s">
        <v>21</v>
      </c>
      <c r="D112" s="69">
        <f>SUM(D111:D111)</f>
        <v>41003.71</v>
      </c>
      <c r="E112" s="60" t="s">
        <v>87</v>
      </c>
      <c r="F112" s="66">
        <v>73.95</v>
      </c>
      <c r="G112" s="87">
        <f>ROUND(D112*F112,2)</f>
        <v>3032224.35</v>
      </c>
      <c r="H112" s="87">
        <v>3032224.35</v>
      </c>
      <c r="I112" s="65">
        <f>G112-H112</f>
        <v>0</v>
      </c>
    </row>
    <row r="113" spans="1:10">
      <c r="A113" s="57"/>
      <c r="B113" s="63"/>
      <c r="C113" s="64"/>
      <c r="D113" s="67"/>
      <c r="E113" s="60"/>
      <c r="F113" s="66"/>
      <c r="G113" s="66"/>
      <c r="H113" s="62"/>
      <c r="I113" s="67"/>
      <c r="J113" s="42" t="e">
        <f>J111+#REF!</f>
        <v>#REF!</v>
      </c>
    </row>
    <row r="114" spans="1:10">
      <c r="A114" s="57"/>
      <c r="B114" s="58"/>
      <c r="C114" s="64"/>
      <c r="D114" s="67"/>
      <c r="E114" s="60"/>
      <c r="F114" s="66"/>
      <c r="G114" s="66"/>
      <c r="H114" s="62"/>
      <c r="I114" s="67"/>
    </row>
    <row r="115" spans="1:10" ht="25.5">
      <c r="A115" s="57">
        <v>12.2</v>
      </c>
      <c r="B115" s="58" t="s">
        <v>162</v>
      </c>
      <c r="C115" s="64"/>
      <c r="D115" s="67"/>
      <c r="E115" s="60"/>
      <c r="F115" s="66"/>
      <c r="G115" s="66"/>
      <c r="H115" s="62"/>
      <c r="I115" s="67"/>
    </row>
    <row r="116" spans="1:10">
      <c r="A116" s="57"/>
      <c r="B116" s="63" t="s">
        <v>836</v>
      </c>
      <c r="C116" s="84">
        <v>108675</v>
      </c>
      <c r="D116" s="84">
        <v>56766.07</v>
      </c>
      <c r="E116" s="526"/>
      <c r="F116" s="526"/>
      <c r="G116" s="526"/>
      <c r="H116" s="82"/>
      <c r="I116" s="65"/>
    </row>
    <row r="117" spans="1:10">
      <c r="A117" s="57"/>
      <c r="B117" s="63" t="s">
        <v>803</v>
      </c>
      <c r="C117" s="64"/>
      <c r="D117" s="65">
        <f>'Abstract of Qty '!D49</f>
        <v>838.04</v>
      </c>
      <c r="E117" s="60"/>
      <c r="F117" s="66"/>
      <c r="G117" s="66"/>
      <c r="H117" s="62"/>
      <c r="I117" s="67"/>
    </row>
    <row r="118" spans="1:10">
      <c r="A118" s="57"/>
      <c r="B118" s="63"/>
      <c r="C118" s="68" t="s">
        <v>21</v>
      </c>
      <c r="D118" s="69">
        <f>SUM(D116:D117)</f>
        <v>57604.11</v>
      </c>
      <c r="E118" s="85" t="s">
        <v>87</v>
      </c>
      <c r="F118" s="86">
        <v>73.95</v>
      </c>
      <c r="G118" s="87">
        <f>ROUND(D118*F118,2)</f>
        <v>4259823.93</v>
      </c>
      <c r="H118" s="87">
        <v>4197850.88</v>
      </c>
      <c r="I118" s="65">
        <f>G118-H118</f>
        <v>61973.049999999814</v>
      </c>
    </row>
    <row r="119" spans="1:10">
      <c r="A119" s="57"/>
      <c r="B119" s="63"/>
      <c r="C119" s="64"/>
      <c r="D119" s="67"/>
      <c r="E119" s="60"/>
      <c r="F119" s="66"/>
      <c r="G119" s="66"/>
      <c r="H119" s="62"/>
      <c r="I119" s="67"/>
    </row>
    <row r="120" spans="1:10">
      <c r="A120" s="57"/>
      <c r="B120" s="58"/>
      <c r="C120" s="64"/>
      <c r="D120" s="67"/>
      <c r="E120" s="60"/>
      <c r="F120" s="66"/>
      <c r="G120" s="66"/>
      <c r="H120" s="62"/>
      <c r="I120" s="67"/>
    </row>
    <row r="121" spans="1:10" ht="63.75">
      <c r="A121" s="57">
        <v>13</v>
      </c>
      <c r="B121" s="58" t="s">
        <v>667</v>
      </c>
      <c r="C121" s="64"/>
      <c r="D121" s="67"/>
      <c r="E121" s="60"/>
      <c r="F121" s="66"/>
      <c r="G121" s="66"/>
      <c r="H121" s="62"/>
      <c r="I121" s="67"/>
    </row>
    <row r="122" spans="1:10" ht="25.5">
      <c r="A122" s="57">
        <v>13.2</v>
      </c>
      <c r="B122" s="58" t="s">
        <v>48</v>
      </c>
      <c r="C122" s="64"/>
      <c r="D122" s="67"/>
      <c r="E122" s="60"/>
      <c r="F122" s="66"/>
      <c r="G122" s="66"/>
      <c r="H122" s="62"/>
      <c r="I122" s="67"/>
    </row>
    <row r="123" spans="1:10">
      <c r="A123" s="57"/>
      <c r="B123" s="63" t="s">
        <v>803</v>
      </c>
      <c r="C123" s="64">
        <v>21</v>
      </c>
      <c r="D123" s="65">
        <f>'Abstract of Qty '!D54</f>
        <v>6.6799999999999988</v>
      </c>
      <c r="E123" s="60" t="s">
        <v>64</v>
      </c>
      <c r="F123" s="66">
        <v>3939.73</v>
      </c>
      <c r="G123" s="87">
        <f>ROUND(D123*F123,2)</f>
        <v>26317.4</v>
      </c>
      <c r="H123" s="87">
        <v>0</v>
      </c>
      <c r="I123" s="65">
        <f>G123-H123</f>
        <v>26317.4</v>
      </c>
    </row>
    <row r="124" spans="1:10">
      <c r="A124" s="57"/>
      <c r="B124" s="58"/>
      <c r="C124" s="64"/>
      <c r="D124" s="67"/>
      <c r="E124" s="60"/>
      <c r="F124" s="66"/>
      <c r="G124" s="66"/>
      <c r="H124" s="62"/>
      <c r="I124" s="67"/>
    </row>
    <row r="125" spans="1:10">
      <c r="A125" s="57"/>
      <c r="B125" s="58"/>
      <c r="C125" s="64"/>
      <c r="D125" s="67"/>
      <c r="E125" s="60"/>
      <c r="F125" s="66"/>
      <c r="G125" s="66"/>
      <c r="H125" s="62"/>
      <c r="I125" s="67"/>
    </row>
    <row r="126" spans="1:10" ht="81.75" customHeight="1">
      <c r="A126" s="57">
        <v>14</v>
      </c>
      <c r="B126" s="58" t="s">
        <v>47</v>
      </c>
      <c r="C126" s="64"/>
      <c r="D126" s="67"/>
      <c r="E126" s="60"/>
      <c r="F126" s="66"/>
      <c r="G126" s="66"/>
      <c r="H126" s="62"/>
      <c r="I126" s="67"/>
    </row>
    <row r="127" spans="1:10" ht="25.5">
      <c r="A127" s="57">
        <v>14.1</v>
      </c>
      <c r="B127" s="58" t="s">
        <v>48</v>
      </c>
      <c r="C127" s="526"/>
      <c r="D127" s="67"/>
      <c r="E127" s="526"/>
      <c r="F127" s="66"/>
      <c r="G127" s="66"/>
      <c r="H127" s="62"/>
      <c r="I127" s="67"/>
    </row>
    <row r="128" spans="1:10">
      <c r="A128" s="57"/>
      <c r="B128" s="63" t="s">
        <v>836</v>
      </c>
      <c r="C128" s="59">
        <v>271</v>
      </c>
      <c r="D128" s="359">
        <v>206.42</v>
      </c>
      <c r="E128" s="526"/>
      <c r="F128" s="526"/>
      <c r="G128" s="66"/>
      <c r="H128" s="62"/>
      <c r="I128" s="67"/>
    </row>
    <row r="129" spans="1:9">
      <c r="A129" s="57"/>
      <c r="B129" s="63" t="s">
        <v>803</v>
      </c>
      <c r="C129" s="64"/>
      <c r="D129" s="65">
        <f>'Abstract of Qty '!D59</f>
        <v>78.269999999999982</v>
      </c>
      <c r="E129" s="526"/>
      <c r="F129" s="526"/>
      <c r="G129" s="66"/>
      <c r="H129" s="62"/>
      <c r="I129" s="67"/>
    </row>
    <row r="130" spans="1:9">
      <c r="A130" s="57"/>
      <c r="B130" s="58"/>
      <c r="C130" s="68" t="s">
        <v>21</v>
      </c>
      <c r="D130" s="69">
        <f>SUM(D128:D129)</f>
        <v>284.68999999999994</v>
      </c>
      <c r="E130" s="60" t="s">
        <v>64</v>
      </c>
      <c r="F130" s="66">
        <v>4300</v>
      </c>
      <c r="G130" s="87">
        <f>ROUND(D130*F130,2)</f>
        <v>1224167</v>
      </c>
      <c r="H130" s="66">
        <v>887606</v>
      </c>
      <c r="I130" s="65">
        <f>G130-H130</f>
        <v>336561</v>
      </c>
    </row>
    <row r="131" spans="1:9">
      <c r="A131" s="57"/>
      <c r="B131" s="58"/>
      <c r="C131" s="64"/>
      <c r="D131" s="67"/>
      <c r="E131" s="60"/>
      <c r="F131" s="66">
        <v>4604.4799999999996</v>
      </c>
      <c r="G131" s="66"/>
      <c r="H131" s="62"/>
      <c r="I131" s="67"/>
    </row>
    <row r="132" spans="1:9">
      <c r="A132" s="57"/>
      <c r="B132" s="58"/>
      <c r="C132" s="64"/>
      <c r="D132" s="67"/>
      <c r="E132" s="60"/>
      <c r="F132" s="66"/>
      <c r="G132" s="66"/>
      <c r="H132" s="62"/>
      <c r="I132" s="67"/>
    </row>
    <row r="133" spans="1:9">
      <c r="A133" s="57"/>
      <c r="B133" s="58"/>
      <c r="C133" s="64"/>
      <c r="D133" s="67"/>
      <c r="E133" s="60"/>
      <c r="F133" s="71" t="s">
        <v>81</v>
      </c>
      <c r="G133" s="71">
        <f>SUM(G100:G132)</f>
        <v>14844857.710000001</v>
      </c>
      <c r="H133" s="71">
        <f t="shared" ref="H133:I133" si="6">SUM(H100:H132)</f>
        <v>14297970.580000002</v>
      </c>
      <c r="I133" s="71">
        <f t="shared" si="6"/>
        <v>546887.12999999977</v>
      </c>
    </row>
    <row r="134" spans="1:9">
      <c r="A134" s="57"/>
      <c r="B134" s="58"/>
      <c r="C134" s="64"/>
      <c r="D134" s="67"/>
      <c r="E134" s="60"/>
      <c r="F134" s="71" t="s">
        <v>82</v>
      </c>
      <c r="G134" s="71">
        <f>G133</f>
        <v>14844857.710000001</v>
      </c>
      <c r="H134" s="71">
        <f t="shared" ref="H134:I134" si="7">H133</f>
        <v>14297970.580000002</v>
      </c>
      <c r="I134" s="71">
        <f t="shared" si="7"/>
        <v>546887.12999999977</v>
      </c>
    </row>
    <row r="135" spans="1:9">
      <c r="A135" s="57"/>
      <c r="B135" s="58"/>
      <c r="C135" s="64"/>
      <c r="D135" s="67"/>
      <c r="E135" s="60"/>
      <c r="F135" s="66"/>
      <c r="G135" s="66"/>
      <c r="H135" s="62"/>
      <c r="I135" s="67"/>
    </row>
    <row r="136" spans="1:9" ht="82.5" customHeight="1">
      <c r="A136" s="57">
        <v>15</v>
      </c>
      <c r="B136" s="58" t="s">
        <v>49</v>
      </c>
      <c r="C136" s="64"/>
      <c r="D136" s="67"/>
      <c r="E136" s="60"/>
      <c r="F136" s="66"/>
      <c r="G136" s="66"/>
      <c r="H136" s="62"/>
      <c r="I136" s="67"/>
    </row>
    <row r="137" spans="1:9" ht="29.25" customHeight="1">
      <c r="A137" s="57">
        <v>15.1</v>
      </c>
      <c r="B137" s="58" t="s">
        <v>50</v>
      </c>
      <c r="C137" s="64"/>
      <c r="D137" s="67"/>
      <c r="E137" s="60"/>
      <c r="F137" s="66"/>
      <c r="G137" s="66"/>
      <c r="H137" s="62"/>
      <c r="I137" s="67"/>
    </row>
    <row r="138" spans="1:9">
      <c r="A138" s="57"/>
      <c r="B138" s="63" t="s">
        <v>837</v>
      </c>
      <c r="C138" s="64">
        <v>987</v>
      </c>
      <c r="D138" s="67">
        <v>419.95</v>
      </c>
      <c r="E138" s="526"/>
      <c r="F138" s="526"/>
      <c r="G138" s="526"/>
      <c r="H138" s="82"/>
      <c r="I138" s="65"/>
    </row>
    <row r="139" spans="1:9">
      <c r="A139" s="57"/>
      <c r="B139" s="63" t="s">
        <v>803</v>
      </c>
      <c r="C139" s="64"/>
      <c r="D139" s="65">
        <f>'Abstract of Qty '!D64</f>
        <v>71.81</v>
      </c>
      <c r="E139" s="526"/>
      <c r="F139" s="526"/>
      <c r="G139" s="526"/>
      <c r="H139" s="62"/>
      <c r="I139" s="67"/>
    </row>
    <row r="140" spans="1:9">
      <c r="A140" s="57"/>
      <c r="B140" s="58"/>
      <c r="C140" s="68" t="s">
        <v>21</v>
      </c>
      <c r="D140" s="91">
        <f>SUM(D138:D139)</f>
        <v>491.76</v>
      </c>
      <c r="E140" s="60" t="s">
        <v>38</v>
      </c>
      <c r="F140" s="66">
        <v>525</v>
      </c>
      <c r="G140" s="87">
        <f>ROUND(D140*F140,2)</f>
        <v>258174</v>
      </c>
      <c r="H140" s="87">
        <v>220473.75</v>
      </c>
      <c r="I140" s="65">
        <f>G140-H140</f>
        <v>37700.25</v>
      </c>
    </row>
    <row r="141" spans="1:9">
      <c r="A141" s="57"/>
      <c r="B141" s="58"/>
      <c r="C141" s="64"/>
      <c r="D141" s="67"/>
      <c r="E141" s="60"/>
      <c r="F141" s="66">
        <v>566.45000000000005</v>
      </c>
      <c r="G141" s="66"/>
      <c r="H141" s="62"/>
      <c r="I141" s="67"/>
    </row>
    <row r="142" spans="1:9">
      <c r="A142" s="57"/>
      <c r="B142" s="58"/>
      <c r="C142" s="64"/>
      <c r="D142" s="67"/>
      <c r="E142" s="60"/>
      <c r="F142" s="66"/>
      <c r="G142" s="66"/>
      <c r="H142" s="62"/>
      <c r="I142" s="67"/>
    </row>
    <row r="143" spans="1:9">
      <c r="A143" s="57"/>
      <c r="B143" s="58"/>
      <c r="C143" s="64"/>
      <c r="D143" s="67"/>
      <c r="E143" s="60"/>
      <c r="F143" s="66"/>
      <c r="G143" s="66"/>
      <c r="H143" s="62"/>
      <c r="I143" s="67"/>
    </row>
    <row r="144" spans="1:9" ht="94.9" customHeight="1">
      <c r="A144" s="57">
        <v>16</v>
      </c>
      <c r="B144" s="58" t="s">
        <v>88</v>
      </c>
      <c r="C144" s="64"/>
      <c r="D144" s="67"/>
      <c r="E144" s="60"/>
      <c r="F144" s="66"/>
      <c r="G144" s="66"/>
      <c r="H144" s="62"/>
      <c r="I144" s="67"/>
    </row>
    <row r="145" spans="1:9" ht="26.45" customHeight="1">
      <c r="A145" s="57">
        <v>16.100000000000001</v>
      </c>
      <c r="B145" s="58" t="s">
        <v>48</v>
      </c>
      <c r="C145" s="526"/>
      <c r="D145" s="67"/>
      <c r="E145" s="60"/>
      <c r="F145" s="66"/>
      <c r="G145" s="66"/>
      <c r="H145" s="62"/>
      <c r="I145" s="67"/>
    </row>
    <row r="146" spans="1:9">
      <c r="A146" s="57"/>
      <c r="B146" s="63" t="s">
        <v>837</v>
      </c>
      <c r="C146" s="64">
        <v>78</v>
      </c>
      <c r="D146" s="556">
        <v>205.87</v>
      </c>
      <c r="E146" s="60" t="s">
        <v>64</v>
      </c>
      <c r="F146" s="576">
        <v>3400</v>
      </c>
      <c r="G146" s="576">
        <v>699958</v>
      </c>
      <c r="H146" s="577">
        <v>699958</v>
      </c>
      <c r="I146" s="65">
        <f>G146-H146</f>
        <v>0</v>
      </c>
    </row>
    <row r="147" spans="1:9">
      <c r="A147" s="57"/>
      <c r="B147" s="63"/>
      <c r="C147" s="64"/>
      <c r="D147" s="556"/>
      <c r="E147" s="60"/>
      <c r="F147" s="576">
        <v>3634.02</v>
      </c>
      <c r="G147" s="576"/>
      <c r="H147" s="583"/>
      <c r="I147" s="67"/>
    </row>
    <row r="148" spans="1:9">
      <c r="A148" s="57"/>
      <c r="B148" s="63"/>
      <c r="C148" s="64"/>
      <c r="D148" s="556"/>
      <c r="E148" s="60"/>
      <c r="F148" s="576"/>
      <c r="G148" s="576"/>
      <c r="H148" s="583"/>
      <c r="I148" s="67"/>
    </row>
    <row r="149" spans="1:9">
      <c r="A149" s="57"/>
      <c r="B149" s="63"/>
      <c r="C149" s="64"/>
      <c r="D149" s="556"/>
      <c r="E149" s="60"/>
      <c r="F149" s="576"/>
      <c r="G149" s="576"/>
      <c r="H149" s="583"/>
      <c r="I149" s="67"/>
    </row>
    <row r="150" spans="1:9" ht="78.75" customHeight="1">
      <c r="A150" s="57">
        <v>17</v>
      </c>
      <c r="B150" s="58" t="s">
        <v>89</v>
      </c>
      <c r="C150" s="64"/>
      <c r="D150" s="67"/>
      <c r="E150" s="60"/>
      <c r="F150" s="66"/>
      <c r="G150" s="66"/>
      <c r="H150" s="62"/>
      <c r="I150" s="67"/>
    </row>
    <row r="151" spans="1:9" ht="15" customHeight="1">
      <c r="A151" s="57"/>
      <c r="B151" s="63" t="s">
        <v>837</v>
      </c>
      <c r="C151" s="578">
        <v>285</v>
      </c>
      <c r="D151" s="579">
        <v>26.57</v>
      </c>
      <c r="E151" s="60" t="s">
        <v>64</v>
      </c>
      <c r="F151" s="576">
        <v>396.05</v>
      </c>
      <c r="G151" s="576">
        <v>10523.05</v>
      </c>
      <c r="H151" s="577">
        <v>10523.05</v>
      </c>
      <c r="I151" s="65">
        <f>G151-H151</f>
        <v>0</v>
      </c>
    </row>
    <row r="152" spans="1:9" ht="15" customHeight="1">
      <c r="A152" s="57"/>
      <c r="B152" s="63"/>
      <c r="C152" s="578"/>
      <c r="D152" s="579"/>
      <c r="E152" s="60"/>
      <c r="F152" s="576"/>
      <c r="G152" s="576"/>
      <c r="H152" s="577"/>
      <c r="I152" s="65"/>
    </row>
    <row r="153" spans="1:9" ht="15" customHeight="1">
      <c r="A153" s="57"/>
      <c r="B153" s="63"/>
      <c r="C153" s="578"/>
      <c r="D153" s="579"/>
      <c r="E153" s="60"/>
      <c r="F153" s="588" t="s">
        <v>81</v>
      </c>
      <c r="G153" s="589">
        <f>SUM(G134:G152)</f>
        <v>15813512.760000002</v>
      </c>
      <c r="H153" s="589">
        <f t="shared" ref="H153:I153" si="8">SUM(H134:H152)</f>
        <v>15228925.380000003</v>
      </c>
      <c r="I153" s="589">
        <f t="shared" si="8"/>
        <v>584587.37999999977</v>
      </c>
    </row>
    <row r="154" spans="1:9" ht="15" customHeight="1">
      <c r="A154" s="57"/>
      <c r="B154" s="63"/>
      <c r="C154" s="578"/>
      <c r="D154" s="579"/>
      <c r="E154" s="60"/>
      <c r="F154" s="588" t="s">
        <v>82</v>
      </c>
      <c r="G154" s="589">
        <f>G153</f>
        <v>15813512.760000002</v>
      </c>
      <c r="H154" s="589">
        <f t="shared" ref="H154:I154" si="9">H153</f>
        <v>15228925.380000003</v>
      </c>
      <c r="I154" s="589">
        <f t="shared" si="9"/>
        <v>584587.37999999977</v>
      </c>
    </row>
    <row r="155" spans="1:9" ht="15" customHeight="1">
      <c r="A155" s="57"/>
      <c r="B155" s="63"/>
      <c r="C155" s="578"/>
      <c r="D155" s="579"/>
      <c r="E155" s="60"/>
      <c r="F155" s="576"/>
      <c r="G155" s="576"/>
      <c r="H155" s="577"/>
      <c r="I155" s="65"/>
    </row>
    <row r="156" spans="1:9" ht="123.75" customHeight="1">
      <c r="A156" s="57">
        <v>19</v>
      </c>
      <c r="B156" s="58" t="str">
        <f>'Abstract of Qty '!B66</f>
        <v>Providing wood work in frames of doors, windows, clerestory windows and other frames, wrought framed and fixed in position with hold fast lugs or with dash fasteners of required dia &amp; length ( hold fast lugs or dash fastener shall be paid for separately).</v>
      </c>
      <c r="C156" s="64"/>
      <c r="D156" s="67"/>
      <c r="E156" s="60"/>
      <c r="F156" s="66"/>
      <c r="G156" s="66"/>
      <c r="H156" s="62"/>
      <c r="I156" s="67"/>
    </row>
    <row r="157" spans="1:9" ht="12" customHeight="1">
      <c r="A157" s="57">
        <v>19.100000000000001</v>
      </c>
      <c r="B157" s="58" t="str">
        <f>'Abstract of Qty '!B67</f>
        <v xml:space="preserve">Second class teak wood
</v>
      </c>
      <c r="C157" s="526"/>
      <c r="D157" s="67"/>
      <c r="E157" s="60"/>
      <c r="F157" s="66"/>
      <c r="G157" s="66"/>
      <c r="H157" s="62"/>
      <c r="I157" s="67"/>
    </row>
    <row r="158" spans="1:9" ht="15.6" customHeight="1">
      <c r="A158" s="57"/>
      <c r="B158" s="63" t="s">
        <v>837</v>
      </c>
      <c r="C158" s="59">
        <v>7.3</v>
      </c>
      <c r="D158" s="555">
        <v>1.9</v>
      </c>
      <c r="E158" s="580"/>
      <c r="F158" s="580"/>
      <c r="G158" s="580"/>
      <c r="H158" s="580"/>
      <c r="I158" s="526"/>
    </row>
    <row r="159" spans="1:9" ht="12.6" customHeight="1">
      <c r="A159" s="57"/>
      <c r="B159" s="63" t="s">
        <v>803</v>
      </c>
      <c r="C159" s="59"/>
      <c r="D159" s="555">
        <f>'Abstract of Qty '!D69</f>
        <v>1.6200000000000006</v>
      </c>
      <c r="E159" s="580"/>
      <c r="F159" s="580"/>
      <c r="G159" s="580"/>
      <c r="H159" s="580"/>
      <c r="I159" s="526"/>
    </row>
    <row r="160" spans="1:9" ht="12.6" customHeight="1">
      <c r="A160" s="57"/>
      <c r="B160" s="63"/>
      <c r="C160" s="581" t="s">
        <v>21</v>
      </c>
      <c r="D160" s="582">
        <f>SUM(D158:D159)</f>
        <v>3.5200000000000005</v>
      </c>
      <c r="E160" s="60" t="s">
        <v>64</v>
      </c>
      <c r="F160" s="576">
        <v>100000</v>
      </c>
      <c r="G160" s="577">
        <f>ROUND(D160*F160,2)</f>
        <v>352000</v>
      </c>
      <c r="H160" s="577">
        <v>190000</v>
      </c>
      <c r="I160" s="65">
        <f>G160-H160</f>
        <v>162000</v>
      </c>
    </row>
    <row r="161" spans="1:9" ht="12.6" customHeight="1">
      <c r="A161" s="57"/>
      <c r="B161" s="63"/>
      <c r="C161" s="59"/>
      <c r="D161" s="555"/>
      <c r="E161" s="60"/>
      <c r="F161" s="576">
        <v>101937.62</v>
      </c>
      <c r="G161" s="86"/>
      <c r="H161" s="577"/>
      <c r="I161" s="65"/>
    </row>
    <row r="162" spans="1:9" ht="12.6" customHeight="1">
      <c r="A162" s="57"/>
      <c r="B162" s="63"/>
      <c r="C162" s="59"/>
      <c r="D162" s="555"/>
      <c r="E162" s="60"/>
      <c r="F162" s="576"/>
      <c r="G162" s="86"/>
      <c r="H162" s="577"/>
      <c r="I162" s="65"/>
    </row>
    <row r="163" spans="1:9" ht="12.6" customHeight="1">
      <c r="A163" s="57"/>
      <c r="B163" s="63"/>
      <c r="C163" s="59"/>
      <c r="D163" s="555"/>
      <c r="E163" s="60"/>
      <c r="F163" s="576"/>
      <c r="G163" s="86"/>
      <c r="H163" s="577"/>
      <c r="I163" s="65"/>
    </row>
    <row r="164" spans="1:9" ht="105" customHeight="1">
      <c r="A164" s="57">
        <v>26</v>
      </c>
      <c r="B164" s="58" t="str">
        <f>'Abstract of Qty '!B71</f>
        <v>Steel work in built up tubular ( round, square or rectangular hollow tubes etc.) trusses etc. including cutting, hoisting, fixing in position and applying a priming coat of approved steel primer, including welding and bolted with special shaped washers etc. complete.</v>
      </c>
      <c r="C164" s="64"/>
      <c r="D164" s="67"/>
      <c r="E164" s="60"/>
      <c r="F164" s="66"/>
      <c r="G164" s="66"/>
      <c r="H164" s="62"/>
      <c r="I164" s="67"/>
    </row>
    <row r="165" spans="1:9" ht="13.9" customHeight="1">
      <c r="A165" s="57">
        <v>26.1</v>
      </c>
      <c r="B165" s="58" t="str">
        <f>'Abstract of Qty '!B72</f>
        <v>Hot finished welded type tubes</v>
      </c>
      <c r="C165" s="526"/>
      <c r="D165" s="67"/>
      <c r="E165" s="60"/>
      <c r="F165" s="66"/>
      <c r="G165" s="66"/>
      <c r="H165" s="62"/>
      <c r="I165" s="67"/>
    </row>
    <row r="166" spans="1:9" ht="18.75" customHeight="1">
      <c r="A166" s="57"/>
      <c r="B166" s="63" t="s">
        <v>837</v>
      </c>
      <c r="C166" s="64">
        <v>14346</v>
      </c>
      <c r="D166" s="555">
        <v>9745.86</v>
      </c>
      <c r="E166" s="526"/>
      <c r="F166" s="526"/>
      <c r="G166" s="526"/>
      <c r="H166" s="526"/>
      <c r="I166" s="526"/>
    </row>
    <row r="167" spans="1:9" ht="15" customHeight="1">
      <c r="A167" s="57"/>
      <c r="B167" s="63" t="s">
        <v>803</v>
      </c>
      <c r="C167" s="64"/>
      <c r="D167" s="555">
        <f>'Abstract of Qty '!D74</f>
        <v>356.19</v>
      </c>
      <c r="E167" s="526"/>
      <c r="F167" s="526"/>
      <c r="G167" s="526"/>
      <c r="H167" s="526"/>
      <c r="I167" s="526"/>
    </row>
    <row r="168" spans="1:9" ht="18.75" customHeight="1">
      <c r="A168" s="57"/>
      <c r="B168" s="63"/>
      <c r="C168" s="68" t="s">
        <v>21</v>
      </c>
      <c r="D168" s="582">
        <f>SUM(D166:D167)</f>
        <v>10102.050000000001</v>
      </c>
      <c r="E168" s="60" t="s">
        <v>46</v>
      </c>
      <c r="F168" s="576">
        <v>99</v>
      </c>
      <c r="G168" s="86">
        <f>ROUND(D168*F168,2)</f>
        <v>1000102.95</v>
      </c>
      <c r="H168" s="577">
        <v>964840.14</v>
      </c>
      <c r="I168" s="555">
        <f>G168-H168</f>
        <v>35262.809999999939</v>
      </c>
    </row>
    <row r="169" spans="1:9" ht="18.75" customHeight="1">
      <c r="A169" s="57"/>
      <c r="B169" s="63"/>
      <c r="C169" s="64"/>
      <c r="D169" s="556"/>
      <c r="E169" s="60"/>
      <c r="F169" s="576">
        <v>101.09</v>
      </c>
      <c r="G169" s="576"/>
      <c r="H169" s="583"/>
      <c r="I169" s="556"/>
    </row>
    <row r="170" spans="1:9">
      <c r="A170" s="57"/>
      <c r="B170" s="58"/>
      <c r="C170" s="64"/>
      <c r="D170" s="67"/>
      <c r="E170" s="60"/>
      <c r="F170" s="66"/>
      <c r="G170" s="66"/>
      <c r="H170" s="62"/>
      <c r="I170" s="67"/>
    </row>
    <row r="171" spans="1:9" ht="181.9" customHeight="1">
      <c r="A171" s="57">
        <v>28</v>
      </c>
      <c r="B171" s="58" t="s">
        <v>163</v>
      </c>
      <c r="C171" s="64"/>
      <c r="D171" s="67"/>
      <c r="E171" s="60"/>
      <c r="F171" s="66"/>
      <c r="G171" s="66"/>
      <c r="H171" s="62"/>
      <c r="I171" s="67"/>
    </row>
    <row r="172" spans="1:9" ht="14.25" customHeight="1">
      <c r="A172" s="57"/>
      <c r="B172" s="63" t="s">
        <v>838</v>
      </c>
      <c r="C172" s="84">
        <v>42</v>
      </c>
      <c r="D172" s="84">
        <v>42</v>
      </c>
      <c r="E172" s="590" t="s">
        <v>409</v>
      </c>
      <c r="F172" s="86">
        <v>139.52000000000001</v>
      </c>
      <c r="G172" s="86">
        <f>ROUND(D172*F172,2)</f>
        <v>5859.84</v>
      </c>
      <c r="H172" s="577">
        <v>5859.84</v>
      </c>
      <c r="I172" s="65">
        <f>G172-H172</f>
        <v>0</v>
      </c>
    </row>
    <row r="173" spans="1:9">
      <c r="A173" s="57"/>
      <c r="B173" s="526"/>
      <c r="C173" s="84"/>
      <c r="D173" s="84"/>
      <c r="E173" s="85"/>
      <c r="F173" s="86"/>
      <c r="G173" s="86"/>
      <c r="H173" s="583"/>
      <c r="I173" s="67"/>
    </row>
    <row r="174" spans="1:9">
      <c r="A174" s="57"/>
      <c r="B174" s="526"/>
      <c r="C174" s="84"/>
      <c r="D174" s="84"/>
      <c r="E174" s="85"/>
      <c r="F174" s="86"/>
      <c r="G174" s="86"/>
      <c r="H174" s="583"/>
      <c r="I174" s="67"/>
    </row>
    <row r="175" spans="1:9">
      <c r="A175" s="57"/>
      <c r="B175" s="526"/>
      <c r="C175" s="84"/>
      <c r="D175" s="84"/>
      <c r="E175" s="85"/>
      <c r="F175" s="591" t="s">
        <v>81</v>
      </c>
      <c r="G175" s="591">
        <f>SUM(G154:G174)</f>
        <v>17171475.550000001</v>
      </c>
      <c r="H175" s="591">
        <f t="shared" ref="H175:I175" si="10">SUM(H154:H174)</f>
        <v>16389625.360000003</v>
      </c>
      <c r="I175" s="591">
        <f t="shared" si="10"/>
        <v>781850.18999999971</v>
      </c>
    </row>
    <row r="176" spans="1:9">
      <c r="A176" s="57"/>
      <c r="B176" s="526"/>
      <c r="C176" s="84"/>
      <c r="D176" s="84"/>
      <c r="E176" s="85"/>
      <c r="F176" s="591" t="s">
        <v>82</v>
      </c>
      <c r="G176" s="591">
        <f>G175</f>
        <v>17171475.550000001</v>
      </c>
      <c r="H176" s="591">
        <f t="shared" ref="H176:I176" si="11">H175</f>
        <v>16389625.360000003</v>
      </c>
      <c r="I176" s="591">
        <f t="shared" si="11"/>
        <v>781850.18999999971</v>
      </c>
    </row>
    <row r="177" spans="1:9">
      <c r="A177" s="57"/>
      <c r="B177" s="526"/>
      <c r="C177" s="84"/>
      <c r="D177" s="84"/>
      <c r="E177" s="85"/>
      <c r="F177" s="86"/>
      <c r="G177" s="86"/>
      <c r="H177" s="583"/>
      <c r="I177" s="67"/>
    </row>
    <row r="178" spans="1:9" ht="91.9" customHeight="1">
      <c r="A178" s="57">
        <v>29</v>
      </c>
      <c r="B178" s="58" t="str">
        <f>'Abstract of Qty '!B76</f>
        <v>Steel work welded in built up sections/ framed work including cutting, hoisting, fixing in position and applying a priming coat of approved steel primer using structural steel etc. as required.</v>
      </c>
      <c r="C178" s="64"/>
      <c r="D178" s="67"/>
      <c r="E178" s="60"/>
      <c r="F178" s="66"/>
      <c r="G178" s="66"/>
      <c r="H178" s="62"/>
      <c r="I178" s="67"/>
    </row>
    <row r="179" spans="1:9" ht="23.25" customHeight="1">
      <c r="A179" s="57">
        <v>29.1</v>
      </c>
      <c r="B179" s="58" t="str">
        <f>'Abstract of Qty '!B72</f>
        <v>Hot finished welded type tubes</v>
      </c>
      <c r="C179" s="526"/>
      <c r="D179" s="67"/>
      <c r="E179" s="60"/>
      <c r="F179" s="66"/>
      <c r="G179" s="66"/>
      <c r="H179" s="62"/>
      <c r="I179" s="67"/>
    </row>
    <row r="180" spans="1:9">
      <c r="A180" s="57"/>
      <c r="B180" s="63" t="s">
        <v>838</v>
      </c>
      <c r="C180" s="64">
        <v>6220</v>
      </c>
      <c r="D180" s="555">
        <v>4517.09</v>
      </c>
      <c r="E180" s="526"/>
      <c r="F180" s="526"/>
      <c r="G180" s="526"/>
      <c r="H180" s="526"/>
      <c r="I180" s="526"/>
    </row>
    <row r="181" spans="1:9">
      <c r="A181" s="57"/>
      <c r="B181" s="63" t="s">
        <v>804</v>
      </c>
      <c r="C181" s="64"/>
      <c r="D181" s="555">
        <f>'Abstract of Qty '!D79</f>
        <v>1339.9699999999998</v>
      </c>
      <c r="E181" s="526"/>
      <c r="F181" s="526"/>
      <c r="G181" s="526"/>
      <c r="H181" s="526"/>
      <c r="I181" s="526"/>
    </row>
    <row r="182" spans="1:9">
      <c r="A182" s="57"/>
      <c r="B182" s="63"/>
      <c r="C182" s="68" t="s">
        <v>21</v>
      </c>
      <c r="D182" s="582">
        <f>SUM(D180:D181)</f>
        <v>5857.0599999999995</v>
      </c>
      <c r="E182" s="60" t="s">
        <v>46</v>
      </c>
      <c r="F182" s="576">
        <v>90</v>
      </c>
      <c r="G182" s="577">
        <f>ROUND(D182*F182,2)</f>
        <v>527135.4</v>
      </c>
      <c r="H182" s="577">
        <v>406538.1</v>
      </c>
      <c r="I182" s="65">
        <f>G182-H182</f>
        <v>120597.30000000005</v>
      </c>
    </row>
    <row r="183" spans="1:9">
      <c r="A183" s="57"/>
      <c r="B183" s="63"/>
      <c r="C183" s="64"/>
      <c r="D183" s="556"/>
      <c r="E183" s="60"/>
      <c r="F183" s="576">
        <v>92.54</v>
      </c>
      <c r="G183" s="576"/>
      <c r="H183" s="583"/>
      <c r="I183" s="67"/>
    </row>
    <row r="184" spans="1:9">
      <c r="A184" s="57"/>
      <c r="B184" s="63"/>
      <c r="C184" s="64"/>
      <c r="D184" s="556"/>
      <c r="E184" s="60"/>
      <c r="F184" s="576"/>
      <c r="G184" s="576"/>
      <c r="H184" s="583"/>
      <c r="I184" s="67"/>
    </row>
    <row r="185" spans="1:9">
      <c r="A185" s="57"/>
      <c r="B185" s="63"/>
      <c r="C185" s="64"/>
      <c r="D185" s="556"/>
      <c r="E185" s="60"/>
      <c r="F185" s="576"/>
      <c r="G185" s="576"/>
      <c r="H185" s="583"/>
      <c r="I185" s="67"/>
    </row>
    <row r="186" spans="1:9" ht="336">
      <c r="A186" s="57">
        <f>'Abstract of Qty '!A81</f>
        <v>35</v>
      </c>
      <c r="B186" s="115" t="str">
        <f>'Abstract of Qty '!B81</f>
        <v>Providing and fixing precoated galvanised iron profile sheets (size, shape and pitch of corrugation as approved by Engineer-in-charge) 0.50 mm + 0.05 %, total coated thickness with zinc coating 120 gsm as per IS: 277 in 240 mpa steel grade, 5-7 microns epoxy primer on both side of the sheet and polyester top coat 15-18 microns. Sheet should have protective guard film of 25 microns minimum to avoid scratches while transportation and should be supplied in single length upto 12 metre or as desired by Engineer-in-charge. The sheet shall be fixed using self drilling /self tapping screws of size (5.5x 55mm) with EPDM seal, complete upto any pitch in horizontal/ vertical or curved surfaces excluding the cost of purlins, rafters and trusses and including cutting to size and shape wherever required.</v>
      </c>
      <c r="C186" s="64"/>
      <c r="D186" s="556"/>
      <c r="E186" s="60"/>
      <c r="F186" s="576"/>
      <c r="G186" s="576"/>
      <c r="H186" s="583"/>
      <c r="I186" s="67"/>
    </row>
    <row r="187" spans="1:9">
      <c r="A187" s="57"/>
      <c r="B187" s="63" t="s">
        <v>804</v>
      </c>
      <c r="C187" s="64">
        <v>479</v>
      </c>
      <c r="D187" s="555">
        <f>'Abstract of Qty '!D83</f>
        <v>416.57000000000005</v>
      </c>
      <c r="E187" s="60" t="s">
        <v>85</v>
      </c>
      <c r="F187" s="576">
        <v>690</v>
      </c>
      <c r="G187" s="577">
        <f>ROUND(D187*F187,2)</f>
        <v>287433.3</v>
      </c>
      <c r="H187" s="577">
        <v>0</v>
      </c>
      <c r="I187" s="65">
        <f>G187-H187</f>
        <v>287433.3</v>
      </c>
    </row>
    <row r="188" spans="1:9">
      <c r="A188" s="57"/>
      <c r="B188" s="63"/>
      <c r="C188" s="64"/>
      <c r="D188" s="556"/>
      <c r="E188" s="60"/>
      <c r="F188" s="576">
        <v>714.82</v>
      </c>
      <c r="G188" s="576"/>
      <c r="H188" s="583"/>
      <c r="I188" s="67"/>
    </row>
    <row r="189" spans="1:9">
      <c r="A189" s="57"/>
      <c r="B189" s="63"/>
      <c r="C189" s="64"/>
      <c r="D189" s="556"/>
      <c r="E189" s="60"/>
      <c r="F189" s="589" t="s">
        <v>81</v>
      </c>
      <c r="G189" s="589">
        <f>SUM(G176:G188)</f>
        <v>17986044.25</v>
      </c>
      <c r="H189" s="589">
        <f t="shared" ref="H189:I189" si="12">SUM(H176:H188)</f>
        <v>16796163.460000005</v>
      </c>
      <c r="I189" s="589">
        <f t="shared" si="12"/>
        <v>1189880.7899999998</v>
      </c>
    </row>
    <row r="190" spans="1:9">
      <c r="A190" s="57"/>
      <c r="B190" s="63"/>
      <c r="C190" s="64"/>
      <c r="D190" s="556"/>
      <c r="E190" s="60"/>
      <c r="F190" s="589" t="s">
        <v>82</v>
      </c>
      <c r="G190" s="589">
        <f>G189</f>
        <v>17986044.25</v>
      </c>
      <c r="H190" s="589">
        <f t="shared" ref="H190:I190" si="13">H189</f>
        <v>16796163.460000005</v>
      </c>
      <c r="I190" s="589">
        <f t="shared" si="13"/>
        <v>1189880.7899999998</v>
      </c>
    </row>
    <row r="191" spans="1:9">
      <c r="A191" s="57"/>
      <c r="B191" s="63"/>
      <c r="C191" s="64"/>
      <c r="D191" s="556"/>
      <c r="E191" s="60"/>
      <c r="F191" s="576"/>
      <c r="G191" s="576"/>
      <c r="H191" s="583"/>
      <c r="I191" s="67"/>
    </row>
    <row r="192" spans="1:9" ht="132">
      <c r="A192" s="57">
        <f>'Abstract of Qty '!A85</f>
        <v>36</v>
      </c>
      <c r="B192" s="115" t="str">
        <f>'Abstract of Qty '!B85</f>
        <v>Providing and fixing precoated galvanised steel sheet roofing accessories 0.50 mm + 0.05 % total coated thickness, Zinc coating 120gsm as per IS: 277 in 240 mpa steel grade, 5-7 microns epoxy primer on both side of the sheet and polyester top coat 15-18 microns using self drilling/ self tapping screws complete :</v>
      </c>
      <c r="C192" s="64"/>
      <c r="D192" s="556"/>
      <c r="E192" s="60"/>
      <c r="F192" s="576"/>
      <c r="G192" s="576"/>
      <c r="H192" s="583"/>
      <c r="I192" s="67"/>
    </row>
    <row r="193" spans="1:9" ht="24">
      <c r="A193" s="57">
        <f>'Abstract of Qty '!A86</f>
        <v>36.1</v>
      </c>
      <c r="B193" s="115" t="str">
        <f>'Abstract of Qty '!B86</f>
        <v xml:space="preserve">Ridges plain (500 - 600mm).
</v>
      </c>
      <c r="C193" s="64"/>
      <c r="D193" s="556"/>
      <c r="E193" s="60"/>
      <c r="F193" s="576"/>
      <c r="G193" s="576"/>
      <c r="H193" s="583"/>
      <c r="I193" s="67"/>
    </row>
    <row r="194" spans="1:9">
      <c r="A194" s="57"/>
      <c r="B194" s="63" t="s">
        <v>804</v>
      </c>
      <c r="C194" s="64">
        <v>33</v>
      </c>
      <c r="D194" s="555">
        <f>'Abstract of Qty '!D88</f>
        <v>47.099999999999994</v>
      </c>
      <c r="E194" s="60" t="s">
        <v>136</v>
      </c>
      <c r="F194" s="576">
        <v>700</v>
      </c>
      <c r="G194" s="577">
        <f>ROUND(D194*F194,2)</f>
        <v>32970</v>
      </c>
      <c r="H194" s="577">
        <v>0</v>
      </c>
      <c r="I194" s="65">
        <f>G194-H194</f>
        <v>32970</v>
      </c>
    </row>
    <row r="195" spans="1:9">
      <c r="A195" s="57"/>
      <c r="B195" s="63"/>
      <c r="C195" s="64"/>
      <c r="D195" s="555"/>
      <c r="E195" s="60"/>
      <c r="F195" s="576">
        <v>737.39</v>
      </c>
      <c r="G195" s="577"/>
      <c r="H195" s="577"/>
      <c r="I195" s="65"/>
    </row>
    <row r="196" spans="1:9">
      <c r="A196" s="57"/>
      <c r="B196" s="63"/>
      <c r="C196" s="64"/>
      <c r="D196" s="556"/>
      <c r="E196" s="60"/>
      <c r="F196" s="576"/>
      <c r="G196" s="576"/>
      <c r="H196" s="583"/>
      <c r="I196" s="67"/>
    </row>
    <row r="197" spans="1:9" ht="24">
      <c r="A197" s="57">
        <f>'Abstract of Qty '!A90</f>
        <v>36.299999999999997</v>
      </c>
      <c r="B197" s="115" t="str">
        <f>'Abstract of Qty '!B90</f>
        <v xml:space="preserve">Gutter .(600 mm over all girth).
</v>
      </c>
      <c r="C197" s="64"/>
      <c r="D197" s="556"/>
      <c r="E197" s="60"/>
      <c r="F197" s="576"/>
      <c r="G197" s="576"/>
      <c r="H197" s="583"/>
      <c r="I197" s="67"/>
    </row>
    <row r="198" spans="1:9">
      <c r="A198" s="57"/>
      <c r="B198" s="63" t="s">
        <v>804</v>
      </c>
      <c r="C198" s="64">
        <v>66</v>
      </c>
      <c r="D198" s="555">
        <f>'Abstract of Qty '!D92</f>
        <v>76.400000000000006</v>
      </c>
      <c r="E198" s="60" t="s">
        <v>136</v>
      </c>
      <c r="F198" s="576">
        <v>860</v>
      </c>
      <c r="G198" s="577">
        <f>ROUND(D198*F198,2)</f>
        <v>65704</v>
      </c>
      <c r="H198" s="577">
        <v>0</v>
      </c>
      <c r="I198" s="65">
        <f>G198-H198</f>
        <v>65704</v>
      </c>
    </row>
    <row r="199" spans="1:9">
      <c r="A199" s="57"/>
      <c r="B199" s="63"/>
      <c r="C199" s="64"/>
      <c r="D199" s="555"/>
      <c r="E199" s="60"/>
      <c r="F199" s="576">
        <v>891.76</v>
      </c>
      <c r="G199" s="577"/>
      <c r="H199" s="577"/>
      <c r="I199" s="65"/>
    </row>
    <row r="200" spans="1:9">
      <c r="A200" s="57"/>
      <c r="B200" s="63"/>
      <c r="C200" s="64"/>
      <c r="D200" s="556"/>
      <c r="E200" s="60"/>
      <c r="F200" s="576"/>
      <c r="G200" s="576"/>
      <c r="H200" s="583"/>
      <c r="I200" s="67"/>
    </row>
    <row r="201" spans="1:9" ht="240">
      <c r="A201" s="57">
        <f>'Abstract of Qty '!A94</f>
        <v>45</v>
      </c>
      <c r="B201" s="115" t="str">
        <f>'Abstract of Qty '!B94</f>
        <v>Providing and applying 12 mm thick (average) premixed formulated one coat gypsum lightweight plaster having additives and light weight aggregates as vermiculite/ perlite respectively conforming to IS: 2547 (Part - 1 &amp; II) 1976 (made by standard companies such as Gyproc of Saint Gobain, Ferrous crete India Pvt. Ltd. or Shri Ram cement or equivalent as per approval of Engineer-in-charge), applied on hacked / uneven background such as bare brick/ block/ RCC work on walls &amp; ceiling at all floors and locations, finished in smooth line and level etc. complete.</v>
      </c>
      <c r="C201" s="64"/>
      <c r="D201" s="556"/>
      <c r="E201" s="60"/>
      <c r="F201" s="576"/>
      <c r="G201" s="576"/>
      <c r="H201" s="583"/>
      <c r="I201" s="67"/>
    </row>
    <row r="202" spans="1:9">
      <c r="A202" s="57" t="str">
        <f>'Abstract of Qty '!A95</f>
        <v>(a)</v>
      </c>
      <c r="B202" s="115" t="str">
        <f>'Abstract of Qty '!B95</f>
        <v>6 mm</v>
      </c>
      <c r="C202" s="64"/>
      <c r="D202" s="556"/>
      <c r="E202" s="60"/>
      <c r="F202" s="576"/>
      <c r="G202" s="576"/>
      <c r="H202" s="583"/>
      <c r="I202" s="67"/>
    </row>
    <row r="203" spans="1:9">
      <c r="A203" s="57"/>
      <c r="B203" s="63" t="s">
        <v>804</v>
      </c>
      <c r="C203" s="64">
        <v>1615</v>
      </c>
      <c r="D203" s="555">
        <f>'Abstract of Qty '!D97</f>
        <v>410.7000000000001</v>
      </c>
      <c r="E203" s="60" t="s">
        <v>85</v>
      </c>
      <c r="F203" s="576">
        <v>165</v>
      </c>
      <c r="G203" s="577">
        <f>ROUND(D203*F203,2)</f>
        <v>67765.5</v>
      </c>
      <c r="H203" s="577">
        <v>0</v>
      </c>
      <c r="I203" s="65">
        <f>G203-H203</f>
        <v>67765.5</v>
      </c>
    </row>
    <row r="204" spans="1:9">
      <c r="A204" s="57"/>
      <c r="B204" s="63"/>
      <c r="C204" s="64"/>
      <c r="D204" s="555"/>
      <c r="E204" s="60"/>
      <c r="F204" s="576">
        <v>172.84</v>
      </c>
      <c r="G204" s="577"/>
      <c r="H204" s="577"/>
      <c r="I204" s="65"/>
    </row>
    <row r="205" spans="1:9">
      <c r="A205" s="57"/>
      <c r="B205" s="63"/>
      <c r="C205" s="64"/>
      <c r="D205" s="556"/>
      <c r="E205" s="60"/>
      <c r="F205" s="576"/>
      <c r="G205" s="576"/>
      <c r="H205" s="583"/>
      <c r="I205" s="67"/>
    </row>
    <row r="206" spans="1:9">
      <c r="A206" s="57" t="str">
        <f>'Abstract of Qty '!A99</f>
        <v>(b)</v>
      </c>
      <c r="B206" s="115" t="str">
        <f>'Abstract of Qty '!B99</f>
        <v>12 mm</v>
      </c>
      <c r="C206" s="64"/>
      <c r="D206" s="556"/>
      <c r="E206" s="60"/>
      <c r="F206" s="576"/>
      <c r="G206" s="576"/>
      <c r="H206" s="583"/>
      <c r="I206" s="67"/>
    </row>
    <row r="207" spans="1:9">
      <c r="A207" s="57"/>
      <c r="B207" s="63" t="s">
        <v>805</v>
      </c>
      <c r="C207" s="64">
        <v>1232</v>
      </c>
      <c r="D207" s="555">
        <f>'Abstract of Qty '!D101</f>
        <v>289.71000000000004</v>
      </c>
      <c r="E207" s="60" t="s">
        <v>85</v>
      </c>
      <c r="F207" s="576">
        <v>250</v>
      </c>
      <c r="G207" s="577">
        <f>ROUND(D207*F207,2)</f>
        <v>72427.5</v>
      </c>
      <c r="H207" s="577">
        <v>0</v>
      </c>
      <c r="I207" s="65">
        <f>G207-H207</f>
        <v>72427.5</v>
      </c>
    </row>
    <row r="208" spans="1:9">
      <c r="A208" s="57"/>
      <c r="B208" s="63"/>
      <c r="C208" s="64"/>
      <c r="D208" s="555"/>
      <c r="E208" s="60"/>
      <c r="F208" s="576">
        <v>254.69</v>
      </c>
      <c r="G208" s="577"/>
      <c r="H208" s="577"/>
      <c r="I208" s="65"/>
    </row>
    <row r="209" spans="1:9">
      <c r="A209" s="57"/>
      <c r="B209" s="63"/>
      <c r="C209" s="64"/>
      <c r="D209" s="556"/>
      <c r="E209" s="60"/>
      <c r="F209" s="576"/>
      <c r="G209" s="576"/>
      <c r="H209" s="583"/>
      <c r="I209" s="67"/>
    </row>
    <row r="210" spans="1:9">
      <c r="A210" s="57" t="str">
        <f>'Abstract of Qty '!A103</f>
        <v>(c )</v>
      </c>
      <c r="B210" s="115" t="str">
        <f>'Abstract of Qty '!B103</f>
        <v>15 mm</v>
      </c>
      <c r="C210" s="64"/>
      <c r="D210" s="556"/>
      <c r="E210" s="60"/>
      <c r="F210" s="576"/>
      <c r="G210" s="576"/>
      <c r="H210" s="583"/>
      <c r="I210" s="67"/>
    </row>
    <row r="211" spans="1:9">
      <c r="A211" s="57"/>
      <c r="B211" s="63" t="s">
        <v>805</v>
      </c>
      <c r="C211" s="64">
        <v>2063</v>
      </c>
      <c r="D211" s="555">
        <f>'Abstract of Qty '!D105</f>
        <v>366.4899999999999</v>
      </c>
      <c r="E211" s="60" t="s">
        <v>85</v>
      </c>
      <c r="F211" s="576">
        <v>290</v>
      </c>
      <c r="G211" s="577">
        <f>ROUND(D211*F211,2)</f>
        <v>106282.1</v>
      </c>
      <c r="H211" s="577">
        <v>0</v>
      </c>
      <c r="I211" s="65">
        <f>G211-H211</f>
        <v>106282.1</v>
      </c>
    </row>
    <row r="212" spans="1:9">
      <c r="A212" s="57"/>
      <c r="B212" s="63"/>
      <c r="C212" s="64"/>
      <c r="D212" s="556"/>
      <c r="E212" s="60"/>
      <c r="F212" s="576">
        <v>295.67</v>
      </c>
      <c r="G212" s="576"/>
      <c r="H212" s="583"/>
      <c r="I212" s="67"/>
    </row>
    <row r="213" spans="1:9">
      <c r="A213" s="57"/>
      <c r="B213" s="63"/>
      <c r="C213" s="64"/>
      <c r="D213" s="556"/>
      <c r="E213" s="60"/>
      <c r="F213" s="576"/>
      <c r="G213" s="576"/>
      <c r="H213" s="583"/>
      <c r="I213" s="67"/>
    </row>
    <row r="214" spans="1:9">
      <c r="A214" s="57"/>
      <c r="B214" s="63"/>
      <c r="C214" s="64"/>
      <c r="D214" s="556"/>
      <c r="E214" s="60"/>
      <c r="F214" s="588" t="s">
        <v>81</v>
      </c>
      <c r="G214" s="589">
        <f>SUM(G190:G213)</f>
        <v>18331193.350000001</v>
      </c>
      <c r="H214" s="589">
        <f t="shared" ref="H214:I214" si="14">SUM(H190:H213)</f>
        <v>16796163.460000005</v>
      </c>
      <c r="I214" s="589">
        <f t="shared" si="14"/>
        <v>1535029.89</v>
      </c>
    </row>
    <row r="215" spans="1:9" ht="15.75" customHeight="1">
      <c r="A215" s="57"/>
      <c r="B215" s="63"/>
      <c r="C215" s="64"/>
      <c r="D215" s="556"/>
      <c r="E215" s="60"/>
      <c r="F215" s="588" t="s">
        <v>82</v>
      </c>
      <c r="G215" s="589">
        <f>G214</f>
        <v>18331193.350000001</v>
      </c>
      <c r="H215" s="589">
        <f t="shared" ref="H215:I215" si="15">H214</f>
        <v>16796163.460000005</v>
      </c>
      <c r="I215" s="589">
        <f t="shared" si="15"/>
        <v>1535029.89</v>
      </c>
    </row>
    <row r="216" spans="1:9">
      <c r="A216" s="57"/>
      <c r="B216" s="63"/>
      <c r="C216" s="64"/>
      <c r="D216" s="556"/>
      <c r="E216" s="60"/>
      <c r="F216" s="576"/>
      <c r="G216" s="576"/>
      <c r="H216" s="583"/>
      <c r="I216" s="67"/>
    </row>
    <row r="217" spans="1:9" ht="24">
      <c r="A217" s="57">
        <f>'Abstract of Qty '!A108</f>
        <v>47</v>
      </c>
      <c r="B217" s="115" t="str">
        <f>'Abstract of Qty '!B108</f>
        <v xml:space="preserve">Providing and fixing soil, waste and vent pipes : </v>
      </c>
      <c r="C217" s="64"/>
      <c r="D217" s="556"/>
      <c r="E217" s="60"/>
      <c r="F217" s="576"/>
      <c r="G217" s="576"/>
      <c r="H217" s="583"/>
      <c r="I217" s="67"/>
    </row>
    <row r="218" spans="1:9">
      <c r="A218" s="57">
        <f>'Abstract of Qty '!A109</f>
        <v>47.1</v>
      </c>
      <c r="B218" s="115" t="str">
        <f>'Abstract of Qty '!B109</f>
        <v>100 mm dia.</v>
      </c>
      <c r="C218" s="64"/>
      <c r="D218" s="556"/>
      <c r="E218" s="60"/>
      <c r="F218" s="576"/>
      <c r="G218" s="576"/>
      <c r="H218" s="583"/>
      <c r="I218" s="67"/>
    </row>
    <row r="219" spans="1:9" ht="36">
      <c r="A219" s="57" t="str">
        <f>'Abstract of Qty '!A110</f>
        <v>47.1.1</v>
      </c>
      <c r="B219" s="115" t="str">
        <f>'Abstract of Qty '!B110</f>
        <v>Centrifugally cast (spun) iron socket &amp; spigot (S&amp;S) pipe as per IS: 3989.</v>
      </c>
      <c r="C219" s="64"/>
      <c r="D219" s="556"/>
      <c r="E219" s="60"/>
      <c r="F219" s="576"/>
      <c r="G219" s="576"/>
      <c r="H219" s="583"/>
      <c r="I219" s="67"/>
    </row>
    <row r="220" spans="1:9">
      <c r="A220" s="57"/>
      <c r="B220" s="63" t="s">
        <v>805</v>
      </c>
      <c r="C220" s="64">
        <v>364</v>
      </c>
      <c r="D220" s="555">
        <f>'Abstract of Qty '!D112</f>
        <v>58.8</v>
      </c>
      <c r="E220" s="60" t="s">
        <v>136</v>
      </c>
      <c r="F220" s="576">
        <v>900</v>
      </c>
      <c r="G220" s="577">
        <f>ROUND(D220*F220,2)</f>
        <v>52920</v>
      </c>
      <c r="H220" s="577">
        <v>0</v>
      </c>
      <c r="I220" s="65">
        <f>G220-H220</f>
        <v>52920</v>
      </c>
    </row>
    <row r="221" spans="1:9">
      <c r="A221" s="57"/>
      <c r="B221" s="63"/>
      <c r="C221" s="64"/>
      <c r="D221" s="555"/>
      <c r="E221" s="60"/>
      <c r="F221" s="576">
        <v>1018.39</v>
      </c>
      <c r="G221" s="577"/>
      <c r="H221" s="577"/>
      <c r="I221" s="65"/>
    </row>
    <row r="222" spans="1:9">
      <c r="A222" s="57"/>
      <c r="B222" s="63"/>
      <c r="C222" s="64"/>
      <c r="D222" s="556"/>
      <c r="E222" s="60"/>
      <c r="F222" s="576"/>
      <c r="G222" s="576"/>
      <c r="H222" s="583"/>
      <c r="I222" s="67"/>
    </row>
    <row r="223" spans="1:9" ht="24">
      <c r="A223" s="57">
        <f>'Abstract of Qty '!A114</f>
        <v>50</v>
      </c>
      <c r="B223" s="115" t="str">
        <f>'Abstract of Qty '!B114</f>
        <v>Providing and fixing plain bend of required degree.</v>
      </c>
      <c r="C223" s="64"/>
      <c r="D223" s="556"/>
      <c r="E223" s="60"/>
      <c r="F223" s="576"/>
      <c r="G223" s="576"/>
      <c r="H223" s="583"/>
      <c r="I223" s="67"/>
    </row>
    <row r="224" spans="1:9">
      <c r="A224" s="57">
        <f>'Abstract of Qty '!A115</f>
        <v>50.1</v>
      </c>
      <c r="B224" s="115" t="str">
        <f>'Abstract of Qty '!B115</f>
        <v>100 mm</v>
      </c>
      <c r="C224" s="64"/>
      <c r="D224" s="556"/>
      <c r="E224" s="60"/>
      <c r="F224" s="576"/>
      <c r="G224" s="576"/>
      <c r="H224" s="583"/>
      <c r="I224" s="67"/>
    </row>
    <row r="225" spans="1:9" ht="25.5">
      <c r="A225" s="57" t="str">
        <f>'Abstract of Qty '!A116</f>
        <v>50.1.1</v>
      </c>
      <c r="B225" s="115" t="str">
        <f>'Abstract of Qty '!B116</f>
        <v>Sand cast iron S&amp;S as per IS : 3989</v>
      </c>
      <c r="C225" s="64"/>
      <c r="D225" s="556"/>
      <c r="E225" s="60"/>
      <c r="F225" s="576"/>
      <c r="G225" s="576"/>
      <c r="H225" s="583"/>
      <c r="I225" s="67"/>
    </row>
    <row r="226" spans="1:9">
      <c r="A226" s="57"/>
      <c r="B226" s="63" t="s">
        <v>805</v>
      </c>
      <c r="C226" s="64">
        <v>42</v>
      </c>
      <c r="D226" s="555">
        <f>'Abstract of Qty '!D118</f>
        <v>15</v>
      </c>
      <c r="E226" s="60" t="s">
        <v>409</v>
      </c>
      <c r="F226" s="576">
        <v>350</v>
      </c>
      <c r="G226" s="577">
        <f>ROUND(D226*F226,2)</f>
        <v>5250</v>
      </c>
      <c r="H226" s="577">
        <v>0</v>
      </c>
      <c r="I226" s="65">
        <f>G226-H226</f>
        <v>5250</v>
      </c>
    </row>
    <row r="227" spans="1:9">
      <c r="A227" s="57"/>
      <c r="B227" s="63"/>
      <c r="C227" s="64"/>
      <c r="D227" s="556"/>
      <c r="E227" s="60"/>
      <c r="F227" s="576">
        <v>352.03</v>
      </c>
      <c r="G227" s="576"/>
      <c r="H227" s="583"/>
      <c r="I227" s="67"/>
    </row>
    <row r="228" spans="1:9">
      <c r="A228" s="57"/>
      <c r="B228" s="63"/>
      <c r="C228" s="64"/>
      <c r="D228" s="556"/>
      <c r="E228" s="60"/>
      <c r="F228" s="576"/>
      <c r="G228" s="576"/>
      <c r="H228" s="583"/>
      <c r="I228" s="67"/>
    </row>
    <row r="229" spans="1:9" ht="60">
      <c r="A229" s="57">
        <f>'Abstract of Qty '!A120</f>
        <v>52</v>
      </c>
      <c r="B229" s="115" t="str">
        <f>'Abstract of Qty '!B120</f>
        <v xml:space="preserve">Providing and fixing single equal plain junction of required degree with access door, insertion rubber washer 3 mm thick, bolts and nuts complete.       </v>
      </c>
      <c r="C229" s="64"/>
      <c r="D229" s="556"/>
      <c r="E229" s="60"/>
      <c r="F229" s="576"/>
      <c r="G229" s="576"/>
      <c r="H229" s="583"/>
      <c r="I229" s="67"/>
    </row>
    <row r="230" spans="1:9">
      <c r="A230" s="57">
        <f>'Abstract of Qty '!A121</f>
        <v>52.1</v>
      </c>
      <c r="B230" s="115" t="str">
        <f>'Abstract of Qty '!B121</f>
        <v>100x100x100 mm</v>
      </c>
      <c r="C230" s="64"/>
      <c r="D230" s="556"/>
      <c r="E230" s="60"/>
      <c r="F230" s="576"/>
      <c r="G230" s="576"/>
      <c r="H230" s="583"/>
      <c r="I230" s="67"/>
    </row>
    <row r="231" spans="1:9" ht="25.5">
      <c r="A231" s="57" t="str">
        <f>'Abstract of Qty '!A122</f>
        <v>52.1.1</v>
      </c>
      <c r="B231" s="115" t="str">
        <f>'Abstract of Qty '!B122</f>
        <v>Sand cast iron S&amp;S as per IS - 3989</v>
      </c>
      <c r="C231" s="64"/>
      <c r="D231" s="556"/>
      <c r="E231" s="60"/>
      <c r="F231" s="576"/>
      <c r="G231" s="576"/>
      <c r="H231" s="583"/>
      <c r="I231" s="67"/>
    </row>
    <row r="232" spans="1:9">
      <c r="A232" s="57"/>
      <c r="B232" s="63" t="s">
        <v>805</v>
      </c>
      <c r="C232" s="64">
        <v>55</v>
      </c>
      <c r="D232" s="555">
        <f>'Abstract of Qty '!D124</f>
        <v>32</v>
      </c>
      <c r="E232" s="60" t="s">
        <v>409</v>
      </c>
      <c r="F232" s="576">
        <v>680</v>
      </c>
      <c r="G232" s="577">
        <f>ROUND(D232*F232,2)</f>
        <v>21760</v>
      </c>
      <c r="H232" s="577">
        <v>0</v>
      </c>
      <c r="I232" s="65">
        <f>G232-H232</f>
        <v>21760</v>
      </c>
    </row>
    <row r="233" spans="1:9">
      <c r="A233" s="57"/>
      <c r="B233" s="63"/>
      <c r="C233" s="64"/>
      <c r="D233" s="555"/>
      <c r="E233" s="60"/>
      <c r="F233" s="576">
        <v>688.69</v>
      </c>
      <c r="G233" s="577"/>
      <c r="H233" s="577"/>
      <c r="I233" s="65"/>
    </row>
    <row r="234" spans="1:9">
      <c r="A234" s="57"/>
      <c r="B234" s="63"/>
      <c r="C234" s="64"/>
      <c r="D234" s="556"/>
      <c r="E234" s="60"/>
      <c r="F234" s="576"/>
      <c r="G234" s="576"/>
      <c r="H234" s="583"/>
      <c r="I234" s="67"/>
    </row>
    <row r="235" spans="1:9" ht="36">
      <c r="A235" s="57">
        <f>'Abstract of Qty '!A126</f>
        <v>53</v>
      </c>
      <c r="B235" s="115" t="str">
        <f>'Abstract of Qty '!B126</f>
        <v>Providing and fixing single equal plain junction of required  degree :</v>
      </c>
      <c r="C235" s="64"/>
      <c r="D235" s="556"/>
      <c r="E235" s="60"/>
      <c r="F235" s="576"/>
      <c r="G235" s="576"/>
      <c r="H235" s="583"/>
      <c r="I235" s="67"/>
    </row>
    <row r="236" spans="1:9">
      <c r="A236" s="57">
        <f>'Abstract of Qty '!A127</f>
        <v>53.1</v>
      </c>
      <c r="B236" s="115" t="str">
        <f>'Abstract of Qty '!B127</f>
        <v>100x100x100 mm</v>
      </c>
      <c r="C236" s="64"/>
      <c r="D236" s="556"/>
      <c r="E236" s="60"/>
      <c r="F236" s="576"/>
      <c r="G236" s="576"/>
      <c r="H236" s="583"/>
      <c r="I236" s="67"/>
    </row>
    <row r="237" spans="1:9" ht="25.5">
      <c r="A237" s="57" t="str">
        <f>'Abstract of Qty '!A128</f>
        <v>53.1.1</v>
      </c>
      <c r="B237" s="115" t="str">
        <f>'Abstract of Qty '!B128</f>
        <v>Sand cast iron S&amp;S as per IS - 3989</v>
      </c>
      <c r="C237" s="64"/>
      <c r="D237" s="556"/>
      <c r="E237" s="60"/>
      <c r="F237" s="576"/>
      <c r="G237" s="576"/>
      <c r="H237" s="583"/>
      <c r="I237" s="67"/>
    </row>
    <row r="238" spans="1:9">
      <c r="A238" s="57"/>
      <c r="B238" s="63" t="s">
        <v>805</v>
      </c>
      <c r="C238" s="64">
        <v>24</v>
      </c>
      <c r="D238" s="555">
        <f>'Abstract of Qty '!D130</f>
        <v>15</v>
      </c>
      <c r="E238" s="60" t="s">
        <v>409</v>
      </c>
      <c r="F238" s="576">
        <v>600</v>
      </c>
      <c r="G238" s="577">
        <f>ROUND(D238*F238,2)</f>
        <v>9000</v>
      </c>
      <c r="H238" s="577">
        <v>0</v>
      </c>
      <c r="I238" s="65">
        <f>G238-H238</f>
        <v>9000</v>
      </c>
    </row>
    <row r="239" spans="1:9">
      <c r="A239" s="57"/>
      <c r="B239" s="63"/>
      <c r="C239" s="64"/>
      <c r="D239" s="555"/>
      <c r="E239" s="60"/>
      <c r="F239" s="576">
        <v>621.09</v>
      </c>
      <c r="G239" s="577"/>
      <c r="H239" s="577"/>
      <c r="I239" s="65"/>
    </row>
    <row r="240" spans="1:9">
      <c r="A240" s="57"/>
      <c r="B240" s="63"/>
      <c r="C240" s="64"/>
      <c r="D240" s="555"/>
      <c r="E240" s="60"/>
      <c r="F240" s="576"/>
      <c r="G240" s="577"/>
      <c r="H240" s="577"/>
      <c r="I240" s="65"/>
    </row>
    <row r="241" spans="1:9">
      <c r="A241" s="57"/>
      <c r="B241" s="63"/>
      <c r="C241" s="64"/>
      <c r="D241" s="556"/>
      <c r="E241" s="60"/>
      <c r="F241" s="576"/>
      <c r="G241" s="576"/>
      <c r="H241" s="583"/>
      <c r="I241" s="67"/>
    </row>
    <row r="242" spans="1:9" ht="48">
      <c r="A242" s="57">
        <f>'Abstract of Qty '!A132</f>
        <v>56</v>
      </c>
      <c r="B242" s="115" t="str">
        <f>'Abstract of Qty '!B132</f>
        <v xml:space="preserve">Providing lead caulked joints to sand cast iron/ centrifugally cast (spun) iron pipes and fittings of diameter: </v>
      </c>
      <c r="C242" s="64"/>
      <c r="D242" s="556"/>
      <c r="E242" s="60"/>
      <c r="F242" s="576"/>
      <c r="G242" s="576"/>
      <c r="H242" s="583"/>
      <c r="I242" s="67"/>
    </row>
    <row r="243" spans="1:9">
      <c r="A243" s="57">
        <f>'Abstract of Qty '!A133</f>
        <v>56.1</v>
      </c>
      <c r="B243" s="115" t="str">
        <f>'Abstract of Qty '!B133</f>
        <v>100 mm</v>
      </c>
      <c r="C243" s="64"/>
      <c r="D243" s="556"/>
      <c r="E243" s="60"/>
      <c r="F243" s="576"/>
      <c r="G243" s="576"/>
      <c r="H243" s="583"/>
      <c r="I243" s="67"/>
    </row>
    <row r="244" spans="1:9">
      <c r="A244" s="57"/>
      <c r="B244" s="63" t="s">
        <v>805</v>
      </c>
      <c r="C244" s="64">
        <v>406</v>
      </c>
      <c r="D244" s="555">
        <f>'Abstract of Qty '!D135</f>
        <v>150</v>
      </c>
      <c r="E244" s="60" t="s">
        <v>409</v>
      </c>
      <c r="F244" s="576">
        <v>230</v>
      </c>
      <c r="G244" s="577">
        <f>ROUND(D244*F244,2)</f>
        <v>34500</v>
      </c>
      <c r="H244" s="577">
        <v>0</v>
      </c>
      <c r="I244" s="65">
        <f>G244-H244</f>
        <v>34500</v>
      </c>
    </row>
    <row r="245" spans="1:9">
      <c r="A245" s="57"/>
      <c r="B245" s="63"/>
      <c r="C245" s="64"/>
      <c r="D245" s="555"/>
      <c r="E245" s="60"/>
      <c r="F245" s="576">
        <v>246.91</v>
      </c>
      <c r="G245" s="577"/>
      <c r="H245" s="577"/>
      <c r="I245" s="65"/>
    </row>
    <row r="246" spans="1:9">
      <c r="A246" s="57"/>
      <c r="B246" s="63"/>
      <c r="C246" s="64"/>
      <c r="D246" s="555"/>
      <c r="E246" s="60"/>
      <c r="F246" s="576"/>
      <c r="G246" s="577"/>
      <c r="H246" s="577"/>
      <c r="I246" s="65"/>
    </row>
    <row r="247" spans="1:9">
      <c r="A247" s="57"/>
      <c r="B247" s="63"/>
      <c r="C247" s="64"/>
      <c r="D247" s="555"/>
      <c r="E247" s="60"/>
      <c r="F247" s="589" t="s">
        <v>81</v>
      </c>
      <c r="G247" s="592">
        <f>SUM(G215:G246)</f>
        <v>18454623.350000001</v>
      </c>
      <c r="H247" s="592">
        <f t="shared" ref="H247:I247" si="16">SUM(H215:H246)</f>
        <v>16796163.460000005</v>
      </c>
      <c r="I247" s="592">
        <f t="shared" si="16"/>
        <v>1658459.89</v>
      </c>
    </row>
    <row r="248" spans="1:9">
      <c r="A248" s="57"/>
      <c r="B248" s="63"/>
      <c r="C248" s="64"/>
      <c r="D248" s="556"/>
      <c r="E248" s="60"/>
      <c r="F248" s="589" t="s">
        <v>82</v>
      </c>
      <c r="G248" s="589">
        <f>G247</f>
        <v>18454623.350000001</v>
      </c>
      <c r="H248" s="589">
        <f t="shared" ref="H248:I248" si="17">H247</f>
        <v>16796163.460000005</v>
      </c>
      <c r="I248" s="589">
        <f t="shared" si="17"/>
        <v>1658459.89</v>
      </c>
    </row>
    <row r="249" spans="1:9">
      <c r="A249" s="57"/>
      <c r="B249" s="63"/>
      <c r="C249" s="64"/>
      <c r="D249" s="556"/>
      <c r="E249" s="60"/>
      <c r="F249" s="576"/>
      <c r="G249" s="576"/>
      <c r="H249" s="583"/>
      <c r="I249" s="67"/>
    </row>
    <row r="250" spans="1:9" ht="84">
      <c r="A250" s="57">
        <f>'Abstract of Qty '!A137</f>
        <v>57</v>
      </c>
      <c r="B250" s="115" t="str">
        <f>'Abstract of Qty '!B137</f>
        <v>Providing and fixing trap of self cleansing design with screwed down or hinged grating with or without vent arm complete, including cost of cutting and making good the walls and floors :</v>
      </c>
      <c r="C250" s="64"/>
      <c r="D250" s="556"/>
      <c r="E250" s="60"/>
      <c r="F250" s="576"/>
      <c r="G250" s="576"/>
      <c r="H250" s="583"/>
      <c r="I250" s="67"/>
    </row>
    <row r="251" spans="1:9" ht="24">
      <c r="A251" s="57">
        <f>'Abstract of Qty '!A138</f>
        <v>57.1</v>
      </c>
      <c r="B251" s="115" t="str">
        <f>'Abstract of Qty '!B138</f>
        <v>100 mm inlet and 100 mm outlet</v>
      </c>
      <c r="C251" s="64"/>
      <c r="D251" s="556"/>
      <c r="E251" s="60"/>
      <c r="F251" s="576"/>
      <c r="G251" s="576"/>
      <c r="H251" s="583"/>
      <c r="I251" s="67"/>
    </row>
    <row r="252" spans="1:9" ht="25.5">
      <c r="A252" s="57" t="str">
        <f>'Abstract of Qty '!A139</f>
        <v>57.1.1</v>
      </c>
      <c r="B252" s="115" t="str">
        <f>'Abstract of Qty '!B139</f>
        <v>Sand  cast iron S&amp;S as per IS: 3989.</v>
      </c>
      <c r="C252" s="64"/>
      <c r="D252" s="556"/>
      <c r="E252" s="60"/>
      <c r="F252" s="576"/>
      <c r="G252" s="576"/>
      <c r="H252" s="583"/>
      <c r="I252" s="67"/>
    </row>
    <row r="253" spans="1:9">
      <c r="A253" s="57"/>
      <c r="B253" s="63" t="s">
        <v>805</v>
      </c>
      <c r="C253" s="64">
        <v>72</v>
      </c>
      <c r="D253" s="555">
        <f>'Abstract of Qty '!D141</f>
        <v>45</v>
      </c>
      <c r="E253" s="60" t="s">
        <v>409</v>
      </c>
      <c r="F253" s="576">
        <v>930</v>
      </c>
      <c r="G253" s="577">
        <f>ROUND(D253*F253,2)</f>
        <v>41850</v>
      </c>
      <c r="H253" s="577">
        <v>0</v>
      </c>
      <c r="I253" s="65">
        <f>G253-H253</f>
        <v>41850</v>
      </c>
    </row>
    <row r="254" spans="1:9">
      <c r="A254" s="57"/>
      <c r="B254" s="63"/>
      <c r="C254" s="64"/>
      <c r="D254" s="555"/>
      <c r="E254" s="60"/>
      <c r="F254" s="576">
        <v>952.34</v>
      </c>
      <c r="G254" s="577"/>
      <c r="H254" s="577"/>
      <c r="I254" s="65"/>
    </row>
    <row r="255" spans="1:9">
      <c r="A255" s="57"/>
      <c r="B255" s="63"/>
      <c r="C255" s="64"/>
      <c r="D255" s="556"/>
      <c r="E255" s="60"/>
      <c r="F255" s="576"/>
      <c r="G255" s="576"/>
      <c r="H255" s="583"/>
      <c r="I255" s="67"/>
    </row>
    <row r="256" spans="1:9" ht="96">
      <c r="A256" s="57">
        <f>'Abstract of Qty '!A143</f>
        <v>59</v>
      </c>
      <c r="B256" s="115" t="str">
        <f>'Abstract of Qty '!B143</f>
        <v>Providing and fixing G.I. pipes complete with G.I. fittings and clamps including making good the walls etc. concealed pipe including painting with anti corrosive bitumastic paint, cutting chases and making good the wall.</v>
      </c>
      <c r="C256" s="64"/>
      <c r="D256" s="556"/>
      <c r="E256" s="60"/>
      <c r="F256" s="576"/>
      <c r="G256" s="576"/>
      <c r="H256" s="583"/>
      <c r="I256" s="67"/>
    </row>
    <row r="257" spans="1:9">
      <c r="A257" s="57">
        <f>'Abstract of Qty '!A144</f>
        <v>59.1</v>
      </c>
      <c r="B257" s="115" t="str">
        <f>'Abstract of Qty '!B144</f>
        <v>15 mm dia nominal bore</v>
      </c>
      <c r="C257" s="64"/>
      <c r="D257" s="556"/>
      <c r="E257" s="60"/>
      <c r="F257" s="576"/>
      <c r="G257" s="576"/>
      <c r="H257" s="583"/>
      <c r="I257" s="67"/>
    </row>
    <row r="258" spans="1:9">
      <c r="A258" s="57"/>
      <c r="B258" s="63" t="s">
        <v>806</v>
      </c>
      <c r="C258" s="64">
        <v>600</v>
      </c>
      <c r="D258" s="555">
        <f>'Abstract of Qty '!D147</f>
        <v>311.7</v>
      </c>
      <c r="E258" s="60" t="s">
        <v>136</v>
      </c>
      <c r="F258" s="576">
        <v>250</v>
      </c>
      <c r="G258" s="577">
        <f>ROUND(D258*F258,2)</f>
        <v>77925</v>
      </c>
      <c r="H258" s="577">
        <v>0</v>
      </c>
      <c r="I258" s="65">
        <f>G258-H258</f>
        <v>77925</v>
      </c>
    </row>
    <row r="259" spans="1:9">
      <c r="A259" s="57"/>
      <c r="B259" s="63"/>
      <c r="C259" s="64"/>
      <c r="D259" s="555"/>
      <c r="E259" s="60"/>
      <c r="F259" s="576">
        <v>273.22000000000003</v>
      </c>
      <c r="G259" s="577"/>
      <c r="H259" s="577"/>
      <c r="I259" s="65"/>
    </row>
    <row r="260" spans="1:9">
      <c r="A260" s="57"/>
      <c r="B260" s="63"/>
      <c r="C260" s="64"/>
      <c r="D260" s="555"/>
      <c r="E260" s="60"/>
      <c r="F260" s="576"/>
      <c r="G260" s="577"/>
      <c r="H260" s="577"/>
      <c r="I260" s="65"/>
    </row>
    <row r="261" spans="1:9">
      <c r="A261" s="57"/>
      <c r="B261" s="63"/>
      <c r="C261" s="64"/>
      <c r="D261" s="556"/>
      <c r="E261" s="60"/>
      <c r="F261" s="576"/>
      <c r="G261" s="576"/>
      <c r="H261" s="583"/>
      <c r="I261" s="67"/>
    </row>
    <row r="262" spans="1:9" ht="96">
      <c r="A262" s="57">
        <f>'Abstract of Qty '!A149</f>
        <v>65</v>
      </c>
      <c r="B262" s="115" t="str">
        <f>'Abstract of Qty '!B149</f>
        <v>Providing and fixing G.I. Union in existing G.I. pipe line, cutting and threading the pipe and making long screws including excavation, refilling the earth or cutting of wall and making good the same complete wherever required :</v>
      </c>
      <c r="C262" s="64"/>
      <c r="D262" s="556"/>
      <c r="E262" s="60"/>
      <c r="F262" s="576"/>
      <c r="G262" s="576"/>
      <c r="H262" s="583"/>
      <c r="I262" s="67"/>
    </row>
    <row r="263" spans="1:9">
      <c r="A263" s="57">
        <f>'Abstract of Qty '!A150</f>
        <v>65.099999999999994</v>
      </c>
      <c r="B263" s="115" t="str">
        <f>'Abstract of Qty '!B150</f>
        <v>15 mm nominal bore.</v>
      </c>
      <c r="C263" s="64"/>
      <c r="D263" s="556"/>
      <c r="E263" s="60"/>
      <c r="F263" s="576"/>
      <c r="G263" s="576"/>
      <c r="H263" s="583"/>
      <c r="I263" s="67"/>
    </row>
    <row r="264" spans="1:9">
      <c r="A264" s="57"/>
      <c r="B264" s="63" t="s">
        <v>806</v>
      </c>
      <c r="C264" s="64">
        <v>24</v>
      </c>
      <c r="D264" s="555">
        <f>'Abstract of Qty '!D152</f>
        <v>32</v>
      </c>
      <c r="E264" s="60" t="s">
        <v>409</v>
      </c>
      <c r="F264" s="576">
        <v>142.07</v>
      </c>
      <c r="G264" s="577">
        <f>ROUND(D264*F264,2)</f>
        <v>4546.24</v>
      </c>
      <c r="H264" s="577">
        <v>0</v>
      </c>
      <c r="I264" s="65">
        <f>G264-H264</f>
        <v>4546.24</v>
      </c>
    </row>
    <row r="265" spans="1:9">
      <c r="A265" s="57"/>
      <c r="B265" s="63"/>
      <c r="C265" s="64"/>
      <c r="D265" s="555"/>
      <c r="E265" s="60"/>
      <c r="F265" s="576"/>
      <c r="G265" s="577"/>
      <c r="H265" s="577"/>
      <c r="I265" s="65"/>
    </row>
    <row r="266" spans="1:9">
      <c r="A266" s="57"/>
      <c r="B266" s="63"/>
      <c r="C266" s="64"/>
      <c r="D266" s="555"/>
      <c r="E266" s="60"/>
      <c r="F266" s="576"/>
      <c r="G266" s="577"/>
      <c r="H266" s="577"/>
      <c r="I266" s="65"/>
    </row>
    <row r="267" spans="1:9">
      <c r="A267" s="57"/>
      <c r="B267" s="63"/>
      <c r="C267" s="64"/>
      <c r="D267" s="556"/>
      <c r="E267" s="60"/>
      <c r="F267" s="576"/>
      <c r="G267" s="576"/>
      <c r="H267" s="583"/>
      <c r="I267" s="67"/>
    </row>
    <row r="268" spans="1:9" ht="108">
      <c r="A268" s="57">
        <f>'Abstract of Qty '!A154</f>
        <v>103</v>
      </c>
      <c r="B268" s="115" t="str">
        <f>'Abstract of Qty '!B154</f>
        <v>Providing and fixing CP Brass high flow single lever consealed divertor for bath and shower system Jaquar make (VGN-CHR-27079 &amp; ALD-CHR-79 ) or equivalent of approved quality complete as per direction of  Engineer-In-Charge.</v>
      </c>
      <c r="C268" s="64"/>
      <c r="D268" s="556"/>
      <c r="E268" s="60"/>
      <c r="F268" s="576"/>
      <c r="G268" s="576"/>
      <c r="H268" s="583"/>
      <c r="I268" s="67"/>
    </row>
    <row r="269" spans="1:9">
      <c r="A269" s="57"/>
      <c r="B269" s="63" t="s">
        <v>806</v>
      </c>
      <c r="C269" s="64">
        <v>24</v>
      </c>
      <c r="D269" s="555">
        <f>'Abstract of Qty '!D156</f>
        <v>15</v>
      </c>
      <c r="E269" s="60" t="s">
        <v>409</v>
      </c>
      <c r="F269" s="576">
        <v>4500</v>
      </c>
      <c r="G269" s="577">
        <f>ROUND(D269*F269,2)</f>
        <v>67500</v>
      </c>
      <c r="H269" s="577">
        <v>0</v>
      </c>
      <c r="I269" s="65">
        <f>G269-H269</f>
        <v>67500</v>
      </c>
    </row>
    <row r="270" spans="1:9">
      <c r="A270" s="57"/>
      <c r="B270" s="63"/>
      <c r="C270" s="64"/>
      <c r="D270" s="556"/>
      <c r="E270" s="60"/>
      <c r="F270" s="576">
        <v>4882.3</v>
      </c>
      <c r="G270" s="576"/>
      <c r="H270" s="583"/>
      <c r="I270" s="67"/>
    </row>
    <row r="271" spans="1:9">
      <c r="A271" s="57"/>
      <c r="B271" s="63"/>
      <c r="C271" s="64"/>
      <c r="D271" s="556"/>
      <c r="E271" s="60"/>
      <c r="F271" s="576"/>
      <c r="G271" s="576"/>
      <c r="H271" s="583"/>
      <c r="I271" s="67"/>
    </row>
    <row r="272" spans="1:9">
      <c r="A272" s="57"/>
      <c r="B272" s="63"/>
      <c r="C272" s="64"/>
      <c r="D272" s="556"/>
      <c r="E272" s="60"/>
      <c r="F272" s="589" t="s">
        <v>81</v>
      </c>
      <c r="G272" s="589">
        <f>SUM(G248:G271)</f>
        <v>18646444.59</v>
      </c>
      <c r="H272" s="589">
        <f t="shared" ref="H272:I272" si="18">SUM(H248:H271)</f>
        <v>16796163.460000005</v>
      </c>
      <c r="I272" s="589">
        <f t="shared" si="18"/>
        <v>1850281.13</v>
      </c>
    </row>
    <row r="273" spans="1:11">
      <c r="A273" s="57"/>
      <c r="B273" s="63"/>
      <c r="C273" s="64"/>
      <c r="D273" s="556"/>
      <c r="E273" s="60"/>
      <c r="F273" s="589" t="s">
        <v>82</v>
      </c>
      <c r="G273" s="589">
        <f>G272</f>
        <v>18646444.59</v>
      </c>
      <c r="H273" s="589">
        <f t="shared" ref="H273:I273" si="19">H272</f>
        <v>16796163.460000005</v>
      </c>
      <c r="I273" s="589">
        <f t="shared" si="19"/>
        <v>1850281.13</v>
      </c>
    </row>
    <row r="274" spans="1:11">
      <c r="A274" s="57"/>
      <c r="B274" s="63"/>
      <c r="C274" s="64"/>
      <c r="D274" s="556"/>
      <c r="E274" s="60"/>
      <c r="F274" s="576"/>
      <c r="G274" s="576"/>
      <c r="H274" s="583"/>
      <c r="I274" s="67"/>
    </row>
    <row r="275" spans="1:11" ht="216">
      <c r="A275" s="57">
        <f>'Abstract of Qty '!A158</f>
        <v>125</v>
      </c>
      <c r="B275" s="115" t="str">
        <f>'Abstract of Qty '!B158</f>
        <v>Providing and applying two component cementitious acrylic flexible water proofing coating with Brush bond RFX of FOSROC / PIDIFIN 2K of pidilite / Master seal 550EL of BASF includingembeding polypropylene fibre matt having weight 50gms per sqm in between first and second coating of treatment including cleaning the surface all lifts and lead etc complete. Application of two component system shall be done as per manufacture's specification, recommendation and as per direction of Engineer-In-Charge.</v>
      </c>
      <c r="C275" s="64"/>
      <c r="D275" s="556"/>
      <c r="E275" s="60"/>
      <c r="F275" s="576"/>
      <c r="G275" s="576"/>
      <c r="H275" s="583"/>
      <c r="I275" s="67"/>
    </row>
    <row r="276" spans="1:11">
      <c r="A276" s="57"/>
      <c r="B276" s="63" t="s">
        <v>806</v>
      </c>
      <c r="C276" s="64">
        <v>211</v>
      </c>
      <c r="D276" s="555">
        <f>'Abstract of Qty '!D160</f>
        <v>117.26</v>
      </c>
      <c r="E276" s="60" t="s">
        <v>85</v>
      </c>
      <c r="F276" s="576">
        <v>315</v>
      </c>
      <c r="G276" s="577">
        <f>ROUND(D276*F276,2)</f>
        <v>36936.9</v>
      </c>
      <c r="H276" s="577">
        <v>0</v>
      </c>
      <c r="I276" s="65">
        <f>G276-H276</f>
        <v>36936.9</v>
      </c>
    </row>
    <row r="277" spans="1:11">
      <c r="A277" s="57"/>
      <c r="B277" s="63"/>
      <c r="C277" s="64"/>
      <c r="D277" s="556"/>
      <c r="E277" s="60"/>
      <c r="F277" s="576">
        <v>354.1</v>
      </c>
      <c r="G277" s="576"/>
      <c r="H277" s="583"/>
      <c r="I277" s="67"/>
    </row>
    <row r="278" spans="1:11">
      <c r="A278" s="57"/>
      <c r="B278" s="63"/>
      <c r="C278" s="64"/>
      <c r="D278" s="556"/>
      <c r="E278" s="60"/>
      <c r="F278" s="576"/>
      <c r="G278" s="576"/>
      <c r="H278" s="583"/>
      <c r="I278" s="67"/>
    </row>
    <row r="279" spans="1:11" ht="234.75" customHeight="1">
      <c r="A279" s="57">
        <v>132</v>
      </c>
      <c r="B279" s="58" t="s">
        <v>90</v>
      </c>
      <c r="C279" s="92"/>
      <c r="D279" s="67"/>
      <c r="E279" s="60"/>
      <c r="F279" s="66"/>
      <c r="G279" s="66"/>
      <c r="H279" s="62"/>
      <c r="I279" s="67"/>
    </row>
    <row r="280" spans="1:11" ht="25.5">
      <c r="A280" s="57">
        <v>132.1</v>
      </c>
      <c r="B280" s="58" t="s">
        <v>91</v>
      </c>
      <c r="C280" s="92"/>
      <c r="D280" s="67"/>
      <c r="E280" s="60"/>
      <c r="F280" s="66"/>
      <c r="G280" s="66"/>
      <c r="H280" s="62"/>
      <c r="I280" s="67"/>
    </row>
    <row r="281" spans="1:11">
      <c r="A281" s="57"/>
      <c r="B281" s="63" t="s">
        <v>838</v>
      </c>
      <c r="C281" s="64">
        <v>1</v>
      </c>
      <c r="D281" s="67">
        <v>1</v>
      </c>
      <c r="E281" s="60" t="s">
        <v>92</v>
      </c>
      <c r="F281" s="593">
        <v>-297041</v>
      </c>
      <c r="G281" s="86">
        <v>-297041</v>
      </c>
      <c r="H281" s="82">
        <v>-297041</v>
      </c>
      <c r="I281" s="65">
        <f>G281-H281</f>
        <v>0</v>
      </c>
    </row>
    <row r="282" spans="1:11" ht="22.5" customHeight="1">
      <c r="A282" s="57"/>
      <c r="B282" s="63"/>
      <c r="C282" s="64"/>
      <c r="D282" s="67"/>
      <c r="E282" s="60"/>
      <c r="F282" s="66"/>
      <c r="G282" s="86"/>
      <c r="H282" s="82"/>
      <c r="I282" s="65"/>
    </row>
    <row r="283" spans="1:11" ht="27" customHeight="1">
      <c r="A283" s="1088" t="s">
        <v>152</v>
      </c>
      <c r="B283" s="1088"/>
      <c r="C283" s="1088"/>
      <c r="D283" s="1088"/>
      <c r="E283" s="524"/>
      <c r="F283" s="96"/>
      <c r="G283" s="98">
        <f>SUM(G273:G282)</f>
        <v>18386340.489999998</v>
      </c>
      <c r="H283" s="98">
        <f t="shared" ref="H283:I283" si="20">SUM(H273:H282)</f>
        <v>16499122.460000005</v>
      </c>
      <c r="I283" s="98">
        <f t="shared" si="20"/>
        <v>1887218.0299999998</v>
      </c>
      <c r="J283" s="99"/>
    </row>
    <row r="284" spans="1:11" ht="33.75" customHeight="1">
      <c r="A284" s="524"/>
      <c r="B284" s="524"/>
      <c r="C284" s="524"/>
      <c r="D284" s="524"/>
      <c r="E284" s="524"/>
      <c r="F284" s="96"/>
      <c r="G284" s="98"/>
      <c r="H284" s="98"/>
      <c r="I284" s="98"/>
      <c r="J284" s="99"/>
    </row>
    <row r="285" spans="1:11" ht="26.25" customHeight="1">
      <c r="A285" s="100"/>
      <c r="B285" s="1124" t="s">
        <v>93</v>
      </c>
      <c r="C285" s="1124"/>
      <c r="D285" s="1124"/>
      <c r="E285" s="1105">
        <f>G283</f>
        <v>18386340.489999998</v>
      </c>
      <c r="F285" s="1105"/>
      <c r="G285" s="98">
        <f>ROUND(G283*6.07%,2)</f>
        <v>1116050.8700000001</v>
      </c>
      <c r="H285" s="98">
        <v>1001496.73</v>
      </c>
      <c r="I285" s="98">
        <f>G285-H285</f>
        <v>114554.14000000013</v>
      </c>
      <c r="J285" s="102"/>
      <c r="K285" s="72"/>
    </row>
    <row r="286" spans="1:11" ht="26.25" customHeight="1">
      <c r="A286" s="100"/>
      <c r="B286" s="525"/>
      <c r="C286" s="525"/>
      <c r="D286" s="525"/>
      <c r="E286" s="585"/>
      <c r="F286" s="585"/>
      <c r="G286" s="97"/>
      <c r="H286" s="97"/>
      <c r="I286" s="97"/>
      <c r="J286" s="101"/>
      <c r="K286" s="72"/>
    </row>
    <row r="287" spans="1:11" ht="27.75" customHeight="1">
      <c r="A287" s="100"/>
      <c r="B287" s="1119" t="s">
        <v>152</v>
      </c>
      <c r="C287" s="1119"/>
      <c r="D287" s="1119"/>
      <c r="E287" s="523"/>
      <c r="F287" s="96"/>
      <c r="G287" s="98">
        <f>SUM(G283:G285)</f>
        <v>19502391.359999999</v>
      </c>
      <c r="H287" s="98">
        <v>17500619.190000005</v>
      </c>
      <c r="I287" s="98">
        <f>SUM(I283:I285)</f>
        <v>2001772.17</v>
      </c>
      <c r="J287" s="102"/>
      <c r="K287" s="72"/>
    </row>
    <row r="288" spans="1:11" ht="26.25" customHeight="1">
      <c r="A288" s="100"/>
      <c r="B288" s="523"/>
      <c r="C288" s="523"/>
      <c r="D288" s="523"/>
      <c r="E288" s="523"/>
      <c r="F288" s="96"/>
      <c r="G288" s="98"/>
      <c r="H288" s="98"/>
      <c r="I288" s="98"/>
      <c r="J288" s="102"/>
      <c r="K288" s="72"/>
    </row>
    <row r="289" spans="1:11" ht="15.6" customHeight="1">
      <c r="A289" s="100"/>
      <c r="B289" s="523"/>
      <c r="C289" s="523"/>
      <c r="D289" s="523"/>
      <c r="E289" s="523"/>
      <c r="F289" s="96"/>
      <c r="G289" s="98"/>
      <c r="H289" s="98"/>
      <c r="I289" s="98"/>
      <c r="J289" s="102"/>
      <c r="K289" s="72"/>
    </row>
    <row r="290" spans="1:11">
      <c r="A290" s="103"/>
      <c r="B290" s="104"/>
      <c r="C290" s="103"/>
      <c r="D290" s="103"/>
      <c r="E290" s="103"/>
      <c r="F290" s="105"/>
      <c r="G290" s="105"/>
      <c r="H290" s="105"/>
      <c r="I290" s="105"/>
    </row>
    <row r="291" spans="1:11" ht="24.75" customHeight="1">
      <c r="A291" s="103"/>
      <c r="B291" s="104"/>
      <c r="C291" s="103"/>
      <c r="D291" s="103"/>
      <c r="E291" s="103"/>
      <c r="F291" s="119" t="s">
        <v>82</v>
      </c>
      <c r="G291" s="119">
        <f>G287</f>
        <v>19502391.359999999</v>
      </c>
      <c r="H291" s="119">
        <v>17500619.190000005</v>
      </c>
      <c r="I291" s="119">
        <f>I287</f>
        <v>2001772.17</v>
      </c>
    </row>
    <row r="292" spans="1:11" ht="15">
      <c r="A292" s="526"/>
      <c r="B292" s="595" t="s">
        <v>153</v>
      </c>
      <c r="C292" s="526"/>
      <c r="D292" s="526"/>
      <c r="E292" s="526"/>
      <c r="F292" s="526"/>
      <c r="G292" s="526"/>
      <c r="H292" s="91"/>
      <c r="I292" s="106"/>
    </row>
    <row r="293" spans="1:11" ht="19.5" customHeight="1">
      <c r="A293" s="526"/>
      <c r="B293" s="594" t="s">
        <v>431</v>
      </c>
      <c r="C293" s="526"/>
      <c r="D293" s="526"/>
      <c r="E293" s="526"/>
      <c r="F293" s="526"/>
      <c r="G293" s="526"/>
      <c r="H293" s="91"/>
      <c r="I293" s="106"/>
    </row>
    <row r="294" spans="1:11" ht="57.75" customHeight="1">
      <c r="A294" s="107" t="s">
        <v>164</v>
      </c>
      <c r="B294" s="108" t="s">
        <v>32</v>
      </c>
      <c r="C294" s="94"/>
      <c r="D294" s="80"/>
      <c r="E294" s="80"/>
      <c r="F294" s="94"/>
      <c r="G294" s="94"/>
      <c r="H294" s="94"/>
      <c r="I294" s="94"/>
    </row>
    <row r="295" spans="1:11">
      <c r="A295" s="107"/>
      <c r="B295" s="63" t="s">
        <v>839</v>
      </c>
      <c r="C295" s="94"/>
      <c r="D295" s="80">
        <v>321.93</v>
      </c>
      <c r="E295" s="80"/>
      <c r="F295" s="526"/>
      <c r="G295" s="526"/>
      <c r="H295" s="94"/>
      <c r="I295" s="94"/>
    </row>
    <row r="296" spans="1:11">
      <c r="A296" s="107"/>
      <c r="B296" s="648" t="s">
        <v>840</v>
      </c>
      <c r="C296" s="95" t="s">
        <v>21</v>
      </c>
      <c r="D296" s="69">
        <f>SUM(D295:D295)</f>
        <v>321.93</v>
      </c>
      <c r="E296" s="80" t="s">
        <v>34</v>
      </c>
      <c r="F296" s="80">
        <v>652.76</v>
      </c>
      <c r="G296" s="94">
        <f>ROUND(D296*F296,2)</f>
        <v>210143.03</v>
      </c>
      <c r="H296" s="94">
        <v>210143.03</v>
      </c>
      <c r="I296" s="94">
        <f>G296-H296</f>
        <v>0</v>
      </c>
    </row>
    <row r="297" spans="1:11">
      <c r="A297" s="107"/>
      <c r="B297" s="108"/>
      <c r="C297" s="95"/>
      <c r="D297" s="69"/>
      <c r="E297" s="80"/>
      <c r="F297" s="526"/>
      <c r="G297" s="94"/>
      <c r="H297" s="94"/>
      <c r="I297" s="94"/>
    </row>
    <row r="298" spans="1:11">
      <c r="A298" s="107"/>
      <c r="B298" s="108"/>
      <c r="C298" s="95"/>
      <c r="D298" s="69"/>
      <c r="E298" s="80"/>
      <c r="F298" s="94"/>
      <c r="G298" s="94"/>
      <c r="H298" s="94"/>
      <c r="I298" s="94"/>
    </row>
    <row r="299" spans="1:11" ht="42.75" customHeight="1">
      <c r="A299" s="107" t="s">
        <v>165</v>
      </c>
      <c r="B299" s="108" t="s">
        <v>56</v>
      </c>
      <c r="C299" s="94"/>
      <c r="D299" s="80"/>
      <c r="E299" s="80"/>
      <c r="F299" s="94"/>
      <c r="G299" s="94"/>
      <c r="H299" s="94"/>
      <c r="I299" s="94"/>
    </row>
    <row r="300" spans="1:11" ht="30.75" customHeight="1">
      <c r="A300" s="107"/>
      <c r="B300" s="108" t="s">
        <v>408</v>
      </c>
      <c r="C300" s="94"/>
      <c r="D300" s="80"/>
      <c r="E300" s="80"/>
      <c r="F300" s="94"/>
      <c r="G300" s="94"/>
      <c r="H300" s="94"/>
      <c r="I300" s="94"/>
    </row>
    <row r="301" spans="1:11">
      <c r="A301" s="107"/>
      <c r="B301" s="63" t="s">
        <v>839</v>
      </c>
      <c r="C301" s="94"/>
      <c r="D301" s="80">
        <v>59.41</v>
      </c>
      <c r="E301" s="80"/>
      <c r="F301" s="526"/>
      <c r="G301" s="526"/>
      <c r="H301" s="94"/>
      <c r="I301" s="94"/>
    </row>
    <row r="302" spans="1:11">
      <c r="A302" s="107"/>
      <c r="B302" s="63" t="s">
        <v>806</v>
      </c>
      <c r="C302" s="94"/>
      <c r="D302" s="80">
        <f>'Abstract of Qty '!D165</f>
        <v>15.019999999999998</v>
      </c>
      <c r="E302" s="80"/>
      <c r="F302" s="526"/>
      <c r="G302" s="526"/>
      <c r="H302" s="94"/>
      <c r="I302" s="94"/>
    </row>
    <row r="303" spans="1:11">
      <c r="A303" s="107"/>
      <c r="B303" s="109"/>
      <c r="C303" s="94"/>
      <c r="D303" s="69">
        <f>SUM(D301:D302)</f>
        <v>74.429999999999993</v>
      </c>
      <c r="E303" s="80" t="str">
        <f>'Abstract of Qty '!C165</f>
        <v>sqm</v>
      </c>
      <c r="F303" s="332">
        <v>400</v>
      </c>
      <c r="G303" s="94">
        <f>ROUND(D303*F303,2)</f>
        <v>29772</v>
      </c>
      <c r="H303" s="94">
        <v>23764</v>
      </c>
      <c r="I303" s="94">
        <f>G303-H303</f>
        <v>6008</v>
      </c>
    </row>
    <row r="304" spans="1:11">
      <c r="A304" s="107"/>
      <c r="B304" s="526"/>
      <c r="C304" s="94"/>
      <c r="D304" s="80"/>
      <c r="E304" s="80"/>
      <c r="F304" s="94"/>
      <c r="G304" s="94"/>
      <c r="H304" s="94"/>
      <c r="I304" s="94"/>
    </row>
    <row r="305" spans="1:13">
      <c r="A305" s="107"/>
      <c r="B305" s="108"/>
      <c r="C305" s="94"/>
      <c r="D305" s="80"/>
      <c r="E305" s="80"/>
      <c r="F305" s="94"/>
      <c r="G305" s="94"/>
      <c r="H305" s="94"/>
      <c r="I305" s="94"/>
    </row>
    <row r="306" spans="1:13" ht="46.5" customHeight="1">
      <c r="A306" s="107" t="s">
        <v>166</v>
      </c>
      <c r="B306" s="108" t="s">
        <v>407</v>
      </c>
      <c r="C306" s="94"/>
      <c r="D306" s="80"/>
      <c r="E306" s="80"/>
      <c r="F306" s="94"/>
      <c r="G306" s="94"/>
      <c r="H306" s="94"/>
      <c r="I306" s="94"/>
    </row>
    <row r="307" spans="1:13">
      <c r="A307" s="107"/>
      <c r="B307" s="63" t="s">
        <v>839</v>
      </c>
      <c r="C307" s="94"/>
      <c r="D307" s="80">
        <v>177.86</v>
      </c>
      <c r="E307" s="80" t="s">
        <v>87</v>
      </c>
      <c r="F307" s="332">
        <v>60</v>
      </c>
      <c r="G307" s="94">
        <f>ROUND(D307*F307,2)</f>
        <v>10671.6</v>
      </c>
      <c r="H307" s="94">
        <v>10671.6</v>
      </c>
      <c r="I307" s="94">
        <f>G307-H307</f>
        <v>0</v>
      </c>
    </row>
    <row r="308" spans="1:13">
      <c r="A308" s="107"/>
      <c r="B308" s="63"/>
      <c r="C308" s="94"/>
      <c r="D308" s="80"/>
      <c r="E308" s="80"/>
      <c r="F308" s="332"/>
      <c r="G308" s="94"/>
      <c r="H308" s="94"/>
      <c r="I308" s="94"/>
    </row>
    <row r="309" spans="1:13">
      <c r="A309" s="107"/>
      <c r="B309" s="526"/>
      <c r="C309" s="94"/>
      <c r="D309" s="80"/>
      <c r="E309" s="80"/>
      <c r="F309" s="94"/>
      <c r="G309" s="94"/>
      <c r="H309" s="94"/>
      <c r="I309" s="94"/>
    </row>
    <row r="310" spans="1:13" ht="114" customHeight="1">
      <c r="A310" s="107" t="s">
        <v>430</v>
      </c>
      <c r="B310" s="586" t="s">
        <v>435</v>
      </c>
      <c r="C310" s="360"/>
      <c r="D310" s="360"/>
      <c r="E310" s="360"/>
      <c r="F310" s="360"/>
      <c r="G310" s="360"/>
      <c r="H310" s="360"/>
      <c r="I310" s="360"/>
      <c r="K310" s="1098"/>
      <c r="L310" s="1098"/>
      <c r="M310" s="1098"/>
    </row>
    <row r="311" spans="1:13">
      <c r="A311" s="107"/>
      <c r="B311" s="63" t="s">
        <v>839</v>
      </c>
      <c r="C311" s="94"/>
      <c r="D311" s="80">
        <v>312</v>
      </c>
      <c r="E311" s="526"/>
      <c r="F311" s="526"/>
      <c r="G311" s="526"/>
      <c r="H311" s="526"/>
      <c r="I311" s="526"/>
    </row>
    <row r="312" spans="1:13">
      <c r="A312" s="107"/>
      <c r="B312" s="63" t="s">
        <v>806</v>
      </c>
      <c r="C312" s="94"/>
      <c r="D312" s="80">
        <f>'Abstract of Qty '!D169</f>
        <v>264</v>
      </c>
      <c r="E312" s="80"/>
      <c r="F312" s="94"/>
      <c r="G312" s="94"/>
      <c r="H312" s="94"/>
      <c r="I312" s="94"/>
    </row>
    <row r="313" spans="1:13">
      <c r="A313" s="107"/>
      <c r="B313" s="526"/>
      <c r="C313" s="95" t="s">
        <v>21</v>
      </c>
      <c r="D313" s="69">
        <f>SUM(D311:D312)</f>
        <v>576</v>
      </c>
      <c r="E313" s="80" t="s">
        <v>409</v>
      </c>
      <c r="F313" s="332">
        <v>100</v>
      </c>
      <c r="G313" s="94">
        <f>ROUND(D313*F313,2)</f>
        <v>57600</v>
      </c>
      <c r="H313" s="94">
        <v>31200</v>
      </c>
      <c r="I313" s="94">
        <f>G313-H313</f>
        <v>26400</v>
      </c>
    </row>
    <row r="314" spans="1:13">
      <c r="A314" s="107"/>
      <c r="B314" s="526"/>
      <c r="C314" s="95"/>
      <c r="D314" s="69"/>
      <c r="E314" s="80"/>
      <c r="F314" s="332"/>
      <c r="G314" s="94"/>
      <c r="H314" s="94"/>
      <c r="I314" s="94"/>
    </row>
    <row r="315" spans="1:13">
      <c r="A315" s="107"/>
      <c r="B315" s="526"/>
      <c r="C315" s="95"/>
      <c r="D315" s="69"/>
      <c r="E315" s="80"/>
      <c r="F315" s="332"/>
      <c r="G315" s="94"/>
      <c r="H315" s="94"/>
      <c r="I315" s="94"/>
    </row>
    <row r="316" spans="1:13" ht="18" customHeight="1">
      <c r="A316" s="107"/>
      <c r="B316" s="526"/>
      <c r="C316" s="94"/>
      <c r="D316" s="80"/>
      <c r="E316" s="80"/>
      <c r="F316" s="95" t="s">
        <v>81</v>
      </c>
      <c r="G316" s="95">
        <f>SUM(G291:G315)</f>
        <v>19810577.990000002</v>
      </c>
      <c r="H316" s="95">
        <f t="shared" ref="H316:I316" si="21">SUM(H291:H315)</f>
        <v>17776397.820000008</v>
      </c>
      <c r="I316" s="95">
        <f t="shared" si="21"/>
        <v>2034180.17</v>
      </c>
    </row>
    <row r="317" spans="1:13" ht="18.75" customHeight="1">
      <c r="A317" s="107"/>
      <c r="B317" s="526"/>
      <c r="C317" s="94"/>
      <c r="D317" s="80"/>
      <c r="E317" s="80"/>
      <c r="F317" s="95" t="s">
        <v>82</v>
      </c>
      <c r="G317" s="95">
        <f>G316</f>
        <v>19810577.990000002</v>
      </c>
      <c r="H317" s="95">
        <f t="shared" ref="H317:I317" si="22">H316</f>
        <v>17776397.820000008</v>
      </c>
      <c r="I317" s="95">
        <f t="shared" si="22"/>
        <v>2034180.17</v>
      </c>
    </row>
    <row r="318" spans="1:13" ht="47.25" customHeight="1">
      <c r="A318" s="107" t="str">
        <f>'Abstract of Qty '!A171</f>
        <v>EIS-1/5</v>
      </c>
      <c r="B318" s="587" t="str">
        <f>'Abstract of Qty '!B171</f>
        <v>12 mm cement plaster finished with a floating coat of neat cement of mix :</v>
      </c>
      <c r="C318" s="94"/>
      <c r="D318" s="80"/>
      <c r="E318" s="80"/>
      <c r="F318" s="94"/>
      <c r="G318" s="94"/>
      <c r="H318" s="94"/>
      <c r="I318" s="94"/>
    </row>
    <row r="319" spans="1:13" ht="25.5">
      <c r="A319" s="107"/>
      <c r="B319" s="587" t="str">
        <f>'Abstract of Qty '!B172</f>
        <v>1:4 (1 cement: 4 Coarse sand)</v>
      </c>
      <c r="C319" s="94"/>
      <c r="D319" s="80"/>
      <c r="E319" s="80"/>
      <c r="F319" s="94"/>
      <c r="G319" s="94"/>
      <c r="H319" s="94"/>
      <c r="I319" s="94"/>
    </row>
    <row r="320" spans="1:13">
      <c r="A320" s="107"/>
      <c r="B320" s="63" t="s">
        <v>806</v>
      </c>
      <c r="C320" s="94"/>
      <c r="D320" s="80">
        <f>'Abstract of Qty '!D174</f>
        <v>117.26</v>
      </c>
      <c r="E320" s="80" t="str">
        <f>'Abstract of Qty '!C174</f>
        <v>sqm</v>
      </c>
      <c r="F320" s="584">
        <v>150</v>
      </c>
      <c r="G320" s="94">
        <f>ROUND(D320*F320,2)</f>
        <v>17589</v>
      </c>
      <c r="H320" s="94">
        <v>0</v>
      </c>
      <c r="I320" s="94">
        <f>G320-H320</f>
        <v>17589</v>
      </c>
    </row>
    <row r="321" spans="1:10" ht="18.75" customHeight="1">
      <c r="A321" s="107"/>
      <c r="B321" s="63"/>
      <c r="C321" s="94"/>
      <c r="D321" s="80"/>
      <c r="E321" s="80"/>
      <c r="F321" s="332"/>
      <c r="G321" s="94"/>
      <c r="H321" s="94"/>
      <c r="I321" s="94"/>
    </row>
    <row r="322" spans="1:10" ht="41.25" customHeight="1">
      <c r="A322" s="107" t="str">
        <f>'Abstract of Qty '!A176</f>
        <v>EIS-1/6</v>
      </c>
      <c r="B322" s="115" t="str">
        <f>'Abstract of Qty '!B176</f>
        <v>Providing and fixing bolts including nuts and washers complete.</v>
      </c>
      <c r="C322" s="94"/>
      <c r="D322" s="80"/>
      <c r="E322" s="80"/>
      <c r="F322" s="332"/>
      <c r="G322" s="94"/>
      <c r="H322" s="94"/>
      <c r="I322" s="94"/>
    </row>
    <row r="323" spans="1:10" ht="19.5" customHeight="1">
      <c r="A323" s="107"/>
      <c r="B323" s="63" t="s">
        <v>806</v>
      </c>
      <c r="C323" s="94"/>
      <c r="D323" s="80">
        <f>'Abstract of Qty '!D178</f>
        <v>240.24</v>
      </c>
      <c r="E323" s="80" t="str">
        <f>'Abstract of Qty '!C178</f>
        <v>kg</v>
      </c>
      <c r="F323" s="332">
        <v>86</v>
      </c>
      <c r="G323" s="94">
        <f>ROUND(D323*F323,2)</f>
        <v>20660.64</v>
      </c>
      <c r="H323" s="94">
        <v>0</v>
      </c>
      <c r="I323" s="94">
        <f>G323-H323</f>
        <v>20660.64</v>
      </c>
    </row>
    <row r="324" spans="1:10" ht="15.75" customHeight="1">
      <c r="A324" s="107"/>
      <c r="B324" s="115"/>
      <c r="C324" s="94"/>
      <c r="D324" s="80"/>
      <c r="E324" s="80"/>
      <c r="F324" s="332"/>
      <c r="G324" s="94"/>
      <c r="H324" s="94"/>
      <c r="I324" s="94"/>
    </row>
    <row r="325" spans="1:10" ht="21" customHeight="1">
      <c r="A325" s="526"/>
      <c r="B325" s="63"/>
      <c r="C325" s="526"/>
      <c r="D325" s="111"/>
      <c r="E325" s="111"/>
      <c r="F325" s="105"/>
      <c r="G325" s="105">
        <f>SUM(G317:G322)</f>
        <v>19828166.990000002</v>
      </c>
      <c r="H325" s="105">
        <f t="shared" ref="H325:I325" si="23">SUM(H317:H322)</f>
        <v>17776397.820000008</v>
      </c>
      <c r="I325" s="105">
        <f t="shared" si="23"/>
        <v>2051769.17</v>
      </c>
    </row>
    <row r="326" spans="1:10" ht="15">
      <c r="A326" s="526"/>
      <c r="B326" s="112"/>
      <c r="C326" s="526"/>
      <c r="D326" s="526"/>
      <c r="E326" s="526"/>
      <c r="F326" s="526"/>
      <c r="G326" s="526"/>
      <c r="H326" s="526"/>
      <c r="I326" s="526"/>
    </row>
    <row r="327" spans="1:10" ht="15">
      <c r="A327" s="526"/>
      <c r="B327" s="112"/>
      <c r="C327" s="526"/>
      <c r="D327" s="526"/>
      <c r="E327" s="526"/>
      <c r="F327" s="526"/>
      <c r="G327" s="526"/>
      <c r="H327" s="526"/>
      <c r="I327" s="526"/>
    </row>
    <row r="328" spans="1:10" ht="24" customHeight="1">
      <c r="A328" s="526"/>
      <c r="B328" s="110"/>
      <c r="C328" s="526"/>
      <c r="D328" s="91"/>
      <c r="E328" s="91"/>
      <c r="F328" s="91" t="s">
        <v>154</v>
      </c>
      <c r="G328" s="69">
        <f>ROUND(G325,0)</f>
        <v>19828167</v>
      </c>
      <c r="H328" s="69">
        <v>17776398</v>
      </c>
      <c r="I328" s="69">
        <f>ROUND(I325,0)</f>
        <v>2051769</v>
      </c>
      <c r="J328" s="72"/>
    </row>
    <row r="329" spans="1:10" ht="24" customHeight="1">
      <c r="A329" s="526"/>
      <c r="B329" s="110"/>
      <c r="C329" s="526"/>
      <c r="D329" s="91"/>
      <c r="E329" s="91"/>
      <c r="F329" s="91"/>
      <c r="G329" s="69"/>
      <c r="H329" s="69"/>
      <c r="I329" s="69"/>
    </row>
    <row r="330" spans="1:10" ht="51">
      <c r="A330" s="526"/>
      <c r="B330" s="110" t="s">
        <v>94</v>
      </c>
      <c r="C330" s="526"/>
      <c r="D330" s="91"/>
      <c r="E330" s="91"/>
      <c r="F330" s="91"/>
      <c r="G330" s="118">
        <v>315071</v>
      </c>
      <c r="H330" s="118">
        <v>315071</v>
      </c>
      <c r="I330" s="119">
        <v>0</v>
      </c>
    </row>
    <row r="331" spans="1:10" ht="21.75" customHeight="1">
      <c r="A331" s="526"/>
      <c r="B331" s="110"/>
      <c r="C331" s="526"/>
      <c r="D331" s="91"/>
      <c r="E331" s="91"/>
      <c r="F331" s="91"/>
      <c r="G331" s="118"/>
      <c r="H331" s="118"/>
      <c r="I331" s="119"/>
    </row>
    <row r="332" spans="1:10" ht="23.25" customHeight="1">
      <c r="A332" s="526"/>
      <c r="B332" s="110"/>
      <c r="C332" s="526"/>
      <c r="D332" s="91"/>
      <c r="E332" s="91"/>
      <c r="F332" s="91"/>
      <c r="G332" s="119">
        <f>SUM(G328:G330)</f>
        <v>20143238</v>
      </c>
      <c r="H332" s="119">
        <v>18091469</v>
      </c>
      <c r="I332" s="119">
        <f>SUM(I328:I330)</f>
        <v>2051769</v>
      </c>
      <c r="J332" s="72"/>
    </row>
    <row r="333" spans="1:10" ht="23.25" customHeight="1">
      <c r="A333" s="526"/>
      <c r="B333" s="110"/>
      <c r="C333" s="526"/>
      <c r="D333" s="91"/>
      <c r="E333" s="91"/>
      <c r="F333" s="91"/>
      <c r="G333" s="119"/>
      <c r="H333" s="119"/>
      <c r="I333" s="119"/>
      <c r="J333" s="72"/>
    </row>
    <row r="334" spans="1:10" ht="28.5" customHeight="1">
      <c r="A334" s="526"/>
      <c r="B334" s="1107" t="s">
        <v>782</v>
      </c>
      <c r="C334" s="1108"/>
      <c r="D334" s="1108"/>
      <c r="E334" s="1108"/>
      <c r="F334" s="1109"/>
      <c r="G334" s="80">
        <f>-H332</f>
        <v>-18091469</v>
      </c>
      <c r="H334" s="526"/>
      <c r="I334" s="526"/>
    </row>
    <row r="335" spans="1:10" ht="24" customHeight="1">
      <c r="A335" s="526"/>
      <c r="B335" s="113" t="s">
        <v>155</v>
      </c>
      <c r="C335" s="526"/>
      <c r="D335" s="526"/>
      <c r="E335" s="526"/>
      <c r="F335" s="526"/>
      <c r="G335" s="613">
        <f>SUM(G332:G334)</f>
        <v>2051769</v>
      </c>
      <c r="H335" s="526"/>
      <c r="I335" s="526"/>
    </row>
    <row r="336" spans="1:10" ht="17.25" customHeight="1">
      <c r="A336" s="526"/>
      <c r="B336" s="113"/>
      <c r="C336" s="526"/>
      <c r="D336" s="526"/>
      <c r="E336" s="526"/>
      <c r="F336" s="526"/>
      <c r="G336" s="69"/>
      <c r="H336" s="526"/>
      <c r="I336" s="526"/>
    </row>
    <row r="337" spans="1:9">
      <c r="A337" s="61"/>
      <c r="B337" s="113"/>
      <c r="C337" s="61"/>
      <c r="D337" s="61"/>
      <c r="E337" s="61"/>
      <c r="F337" s="61"/>
      <c r="G337" s="61"/>
      <c r="H337" s="61"/>
      <c r="I337" s="61"/>
    </row>
    <row r="338" spans="1:9" ht="15">
      <c r="A338" s="1101" t="s">
        <v>95</v>
      </c>
      <c r="B338" s="1101"/>
      <c r="C338" s="27"/>
      <c r="D338" s="28"/>
      <c r="E338" s="27"/>
      <c r="F338" s="27"/>
      <c r="G338" s="27"/>
      <c r="H338" s="27"/>
      <c r="I338" s="27"/>
    </row>
    <row r="339" spans="1:9" ht="15">
      <c r="A339" s="25">
        <v>1</v>
      </c>
      <c r="B339" s="26" t="s">
        <v>96</v>
      </c>
      <c r="C339" s="27"/>
      <c r="D339" s="28"/>
      <c r="E339" s="27"/>
      <c r="F339" s="27"/>
      <c r="G339" s="27"/>
      <c r="H339" s="27"/>
      <c r="I339" s="27"/>
    </row>
    <row r="340" spans="1:9" ht="22.5" customHeight="1">
      <c r="A340" s="29" t="s">
        <v>97</v>
      </c>
      <c r="B340" s="1102" t="s">
        <v>98</v>
      </c>
      <c r="C340" s="1102"/>
      <c r="D340" s="28">
        <v>28860</v>
      </c>
      <c r="E340" s="27" t="s">
        <v>46</v>
      </c>
      <c r="F340" s="27"/>
      <c r="G340" s="27"/>
      <c r="H340" s="27"/>
      <c r="I340" s="27"/>
    </row>
    <row r="341" spans="1:9" ht="33" customHeight="1">
      <c r="A341" s="29" t="s">
        <v>99</v>
      </c>
      <c r="B341" s="1102" t="s">
        <v>100</v>
      </c>
      <c r="C341" s="1102"/>
      <c r="D341" s="28">
        <v>-900</v>
      </c>
      <c r="E341" s="27" t="s">
        <v>46</v>
      </c>
      <c r="F341" s="27"/>
      <c r="G341" s="27"/>
      <c r="H341" s="27"/>
      <c r="I341" s="27"/>
    </row>
    <row r="342" spans="1:9" ht="25.5" customHeight="1">
      <c r="A342" s="29" t="s">
        <v>101</v>
      </c>
      <c r="B342" s="1102" t="s">
        <v>102</v>
      </c>
      <c r="C342" s="1102"/>
      <c r="D342" s="28">
        <v>0</v>
      </c>
      <c r="E342" s="27" t="s">
        <v>46</v>
      </c>
      <c r="F342" s="27"/>
      <c r="G342" s="27"/>
      <c r="H342" s="27"/>
      <c r="I342" s="27"/>
    </row>
    <row r="343" spans="1:9" ht="22.5" customHeight="1">
      <c r="A343" s="29" t="s">
        <v>103</v>
      </c>
      <c r="B343" s="1102" t="s">
        <v>104</v>
      </c>
      <c r="C343" s="1102"/>
      <c r="D343" s="28">
        <f>SUM(D340:D342)</f>
        <v>27960</v>
      </c>
      <c r="E343" s="27" t="s">
        <v>46</v>
      </c>
      <c r="F343" s="27"/>
      <c r="G343" s="27"/>
      <c r="H343" s="27"/>
      <c r="I343" s="27"/>
    </row>
    <row r="344" spans="1:9" ht="14.45" customHeight="1">
      <c r="A344" s="30"/>
      <c r="B344" s="26"/>
      <c r="C344" s="31" t="s">
        <v>33</v>
      </c>
      <c r="D344" s="28">
        <v>42.07</v>
      </c>
      <c r="E344" s="32" t="s">
        <v>105</v>
      </c>
      <c r="F344" s="32"/>
      <c r="G344" s="32">
        <f>ROUND(D343*D344,0)</f>
        <v>1176277</v>
      </c>
      <c r="H344" s="27"/>
      <c r="I344" s="27"/>
    </row>
    <row r="345" spans="1:9" ht="17.45" customHeight="1">
      <c r="A345" s="30"/>
      <c r="B345" s="26"/>
      <c r="C345" s="27"/>
      <c r="D345" s="28">
        <v>47.16</v>
      </c>
      <c r="E345" s="32" t="s">
        <v>106</v>
      </c>
      <c r="F345" s="32"/>
      <c r="G345" s="32"/>
      <c r="H345" s="27"/>
      <c r="I345" s="27"/>
    </row>
    <row r="346" spans="1:9" ht="15">
      <c r="A346" s="25">
        <v>2</v>
      </c>
      <c r="B346" s="33" t="s">
        <v>107</v>
      </c>
      <c r="C346" s="27"/>
      <c r="D346" s="28"/>
      <c r="E346" s="27"/>
      <c r="F346" s="27"/>
      <c r="G346" s="27"/>
      <c r="H346" s="27"/>
      <c r="I346" s="27"/>
    </row>
    <row r="347" spans="1:9" ht="14.45" customHeight="1">
      <c r="A347" s="29" t="s">
        <v>97</v>
      </c>
      <c r="B347" s="1102" t="s">
        <v>98</v>
      </c>
      <c r="C347" s="1102"/>
      <c r="D347" s="34">
        <v>3.48</v>
      </c>
      <c r="E347" s="27" t="s">
        <v>23</v>
      </c>
      <c r="F347" s="27"/>
      <c r="G347" s="27"/>
      <c r="H347" s="27"/>
      <c r="I347" s="27"/>
    </row>
    <row r="348" spans="1:9" ht="31.5" customHeight="1">
      <c r="A348" s="29" t="s">
        <v>99</v>
      </c>
      <c r="B348" s="1102" t="s">
        <v>100</v>
      </c>
      <c r="C348" s="1102"/>
      <c r="D348" s="34">
        <v>-3.48</v>
      </c>
      <c r="E348" s="27"/>
      <c r="F348" s="27"/>
      <c r="G348" s="27"/>
      <c r="H348" s="27"/>
      <c r="I348" s="27"/>
    </row>
    <row r="349" spans="1:9" ht="25.9" customHeight="1">
      <c r="A349" s="29" t="s">
        <v>101</v>
      </c>
      <c r="B349" s="1102" t="s">
        <v>102</v>
      </c>
      <c r="C349" s="1102"/>
      <c r="D349" s="34">
        <v>0</v>
      </c>
      <c r="E349" s="27"/>
      <c r="F349" s="27"/>
      <c r="G349" s="27"/>
      <c r="H349" s="27"/>
      <c r="I349" s="27"/>
    </row>
    <row r="350" spans="1:9" ht="16.899999999999999" customHeight="1">
      <c r="A350" s="29" t="s">
        <v>103</v>
      </c>
      <c r="B350" s="1102" t="s">
        <v>104</v>
      </c>
      <c r="C350" s="1102"/>
      <c r="D350" s="34">
        <f>SUM(D347:D349)</f>
        <v>0</v>
      </c>
      <c r="E350" s="27"/>
      <c r="F350" s="27"/>
      <c r="G350" s="27"/>
      <c r="H350" s="27"/>
      <c r="I350" s="27"/>
    </row>
    <row r="351" spans="1:9" ht="14.45" customHeight="1">
      <c r="A351" s="30"/>
      <c r="B351" s="26"/>
      <c r="C351" s="31" t="s">
        <v>33</v>
      </c>
      <c r="D351" s="28">
        <v>72000</v>
      </c>
      <c r="E351" s="32" t="s">
        <v>105</v>
      </c>
      <c r="F351" s="32"/>
      <c r="G351" s="32">
        <f>ROUND(D350*D351,0)</f>
        <v>0</v>
      </c>
      <c r="H351" s="27"/>
      <c r="I351" s="27"/>
    </row>
    <row r="352" spans="1:9" ht="15">
      <c r="A352" s="30"/>
      <c r="B352" s="26"/>
      <c r="C352" s="27"/>
      <c r="D352" s="28">
        <v>80000</v>
      </c>
      <c r="E352" s="32" t="s">
        <v>106</v>
      </c>
      <c r="F352" s="32"/>
      <c r="G352" s="36"/>
      <c r="H352" s="27"/>
      <c r="I352" s="27"/>
    </row>
    <row r="353" spans="1:9" ht="15">
      <c r="A353" s="342">
        <v>3</v>
      </c>
      <c r="B353" s="33" t="s">
        <v>411</v>
      </c>
      <c r="C353" s="27"/>
      <c r="D353" s="28"/>
      <c r="E353" s="32"/>
      <c r="F353" s="32"/>
      <c r="G353" s="36"/>
      <c r="H353" s="27"/>
      <c r="I353" s="27"/>
    </row>
    <row r="354" spans="1:9" ht="31.5" customHeight="1">
      <c r="A354" s="29" t="s">
        <v>97</v>
      </c>
      <c r="B354" s="1102" t="s">
        <v>468</v>
      </c>
      <c r="C354" s="1102"/>
      <c r="D354" s="34">
        <v>0</v>
      </c>
      <c r="E354" s="32" t="s">
        <v>87</v>
      </c>
      <c r="F354" s="32"/>
      <c r="G354" s="36"/>
      <c r="H354" s="27"/>
      <c r="I354" s="27"/>
    </row>
    <row r="355" spans="1:9" ht="29.25" customHeight="1">
      <c r="A355" s="29" t="s">
        <v>99</v>
      </c>
      <c r="B355" s="1102" t="s">
        <v>100</v>
      </c>
      <c r="C355" s="1102"/>
      <c r="D355" s="34">
        <v>0</v>
      </c>
      <c r="E355" s="27"/>
      <c r="F355" s="27"/>
      <c r="G355" s="27"/>
      <c r="H355" s="27"/>
      <c r="I355" s="27"/>
    </row>
    <row r="356" spans="1:9" ht="28.5" customHeight="1">
      <c r="A356" s="29" t="s">
        <v>101</v>
      </c>
      <c r="B356" s="1102" t="s">
        <v>102</v>
      </c>
      <c r="C356" s="1102"/>
      <c r="D356" s="34">
        <v>0</v>
      </c>
      <c r="E356" s="27"/>
      <c r="F356" s="27"/>
      <c r="G356" s="27"/>
      <c r="H356" s="27"/>
      <c r="I356" s="27"/>
    </row>
    <row r="357" spans="1:9" ht="16.149999999999999" customHeight="1">
      <c r="A357" s="29" t="s">
        <v>103</v>
      </c>
      <c r="B357" s="1102" t="s">
        <v>104</v>
      </c>
      <c r="C357" s="1102"/>
      <c r="D357" s="34">
        <f>SUM(D354:D356)</f>
        <v>0</v>
      </c>
      <c r="E357" s="27"/>
      <c r="F357" s="27"/>
      <c r="G357" s="27"/>
      <c r="H357" s="27"/>
      <c r="I357" s="27"/>
    </row>
    <row r="358" spans="1:9" ht="15">
      <c r="A358" s="30"/>
      <c r="B358" s="26"/>
      <c r="C358" s="31" t="s">
        <v>33</v>
      </c>
      <c r="D358" s="28">
        <f>ROUND(D359*90%,2)</f>
        <v>46.35</v>
      </c>
      <c r="E358" s="32" t="s">
        <v>105</v>
      </c>
      <c r="F358" s="32"/>
      <c r="G358" s="32">
        <f>ROUND(D357*D358,0)</f>
        <v>0</v>
      </c>
      <c r="H358" s="27"/>
      <c r="I358" s="27"/>
    </row>
    <row r="359" spans="1:9" ht="15">
      <c r="A359" s="30"/>
      <c r="B359" s="26"/>
      <c r="C359" s="27"/>
      <c r="D359" s="34">
        <v>51.5</v>
      </c>
      <c r="E359" s="32" t="s">
        <v>106</v>
      </c>
      <c r="F359" s="32"/>
      <c r="G359" s="36"/>
      <c r="H359" s="27"/>
      <c r="I359" s="27"/>
    </row>
    <row r="360" spans="1:9" ht="15">
      <c r="A360" s="342">
        <v>4</v>
      </c>
      <c r="B360" s="33" t="s">
        <v>412</v>
      </c>
      <c r="C360" s="27"/>
      <c r="D360" s="28"/>
      <c r="E360" s="32"/>
      <c r="F360" s="32"/>
      <c r="G360" s="36"/>
      <c r="H360" s="27"/>
      <c r="I360" s="27"/>
    </row>
    <row r="361" spans="1:9" ht="31.5" customHeight="1">
      <c r="A361" s="29" t="s">
        <v>97</v>
      </c>
      <c r="B361" s="1102" t="s">
        <v>469</v>
      </c>
      <c r="C361" s="1102"/>
      <c r="D361" s="34">
        <v>0</v>
      </c>
      <c r="E361" s="32" t="s">
        <v>87</v>
      </c>
      <c r="F361" s="32"/>
      <c r="G361" s="36"/>
      <c r="H361" s="27"/>
      <c r="I361" s="27"/>
    </row>
    <row r="362" spans="1:9" ht="29.25" customHeight="1">
      <c r="A362" s="29" t="s">
        <v>99</v>
      </c>
      <c r="B362" s="1102" t="s">
        <v>100</v>
      </c>
      <c r="C362" s="1102"/>
      <c r="D362" s="34">
        <v>0</v>
      </c>
      <c r="E362" s="27"/>
      <c r="F362" s="27"/>
      <c r="G362" s="27"/>
      <c r="H362" s="27"/>
      <c r="I362" s="27"/>
    </row>
    <row r="363" spans="1:9" ht="28.5" customHeight="1">
      <c r="A363" s="29" t="s">
        <v>101</v>
      </c>
      <c r="B363" s="1102" t="s">
        <v>102</v>
      </c>
      <c r="C363" s="1102"/>
      <c r="D363" s="34">
        <v>0</v>
      </c>
      <c r="E363" s="27"/>
      <c r="F363" s="27"/>
      <c r="G363" s="27"/>
      <c r="H363" s="27"/>
      <c r="I363" s="27"/>
    </row>
    <row r="364" spans="1:9" ht="16.899999999999999" customHeight="1">
      <c r="A364" s="29" t="s">
        <v>103</v>
      </c>
      <c r="B364" s="1102" t="s">
        <v>104</v>
      </c>
      <c r="C364" s="1102"/>
      <c r="D364" s="34">
        <f>SUM(D361:D363)</f>
        <v>0</v>
      </c>
      <c r="E364" s="27"/>
      <c r="F364" s="27"/>
      <c r="G364" s="27"/>
      <c r="H364" s="27"/>
      <c r="I364" s="27"/>
    </row>
    <row r="365" spans="1:9" ht="15">
      <c r="A365" s="30"/>
      <c r="B365" s="26"/>
      <c r="C365" s="31" t="s">
        <v>33</v>
      </c>
      <c r="D365" s="28">
        <f>ROUND(D366*90%,2)</f>
        <v>48.06</v>
      </c>
      <c r="E365" s="32" t="s">
        <v>105</v>
      </c>
      <c r="F365" s="32"/>
      <c r="G365" s="32">
        <f>ROUND(D364*D365,0)</f>
        <v>0</v>
      </c>
      <c r="H365" s="27"/>
      <c r="I365" s="27"/>
    </row>
    <row r="366" spans="1:9" ht="13.9" customHeight="1">
      <c r="A366" s="387"/>
      <c r="B366" s="113"/>
      <c r="C366" s="388"/>
      <c r="D366" s="34">
        <v>53.4</v>
      </c>
      <c r="E366" s="32" t="s">
        <v>106</v>
      </c>
      <c r="F366" s="32"/>
      <c r="G366" s="387"/>
      <c r="H366" s="27"/>
      <c r="I366" s="27"/>
    </row>
    <row r="367" spans="1:9" ht="16.5" customHeight="1">
      <c r="A367" s="29">
        <v>5</v>
      </c>
      <c r="B367" s="1125" t="s">
        <v>432</v>
      </c>
      <c r="C367" s="1125"/>
      <c r="D367" s="1125"/>
      <c r="E367" s="32"/>
      <c r="F367" s="32"/>
      <c r="G367" s="36"/>
      <c r="H367" s="27"/>
      <c r="I367" s="27"/>
    </row>
    <row r="368" spans="1:9" ht="17.25" customHeight="1">
      <c r="A368" s="29" t="s">
        <v>97</v>
      </c>
      <c r="B368" s="1102" t="s">
        <v>98</v>
      </c>
      <c r="C368" s="1102"/>
      <c r="D368" s="34">
        <v>420.54</v>
      </c>
      <c r="E368" s="32" t="s">
        <v>85</v>
      </c>
      <c r="F368" s="32"/>
      <c r="G368" s="36"/>
      <c r="H368" s="27"/>
      <c r="I368" s="27"/>
    </row>
    <row r="369" spans="1:9" ht="18" customHeight="1">
      <c r="A369" s="29" t="s">
        <v>99</v>
      </c>
      <c r="B369" s="1126" t="s">
        <v>100</v>
      </c>
      <c r="C369" s="1126"/>
      <c r="D369" s="34">
        <v>0</v>
      </c>
      <c r="E369" s="32"/>
      <c r="F369" s="32"/>
      <c r="G369" s="36"/>
      <c r="H369" s="27"/>
      <c r="I369" s="27"/>
    </row>
    <row r="370" spans="1:9" ht="17.25" customHeight="1">
      <c r="A370" s="29" t="s">
        <v>101</v>
      </c>
      <c r="B370" s="1127" t="s">
        <v>102</v>
      </c>
      <c r="C370" s="1127"/>
      <c r="D370" s="34">
        <v>0</v>
      </c>
      <c r="E370" s="32"/>
      <c r="F370" s="32"/>
      <c r="G370" s="36"/>
      <c r="H370" s="27"/>
      <c r="I370" s="27"/>
    </row>
    <row r="371" spans="1:9" ht="16.5" customHeight="1">
      <c r="A371" s="29" t="s">
        <v>103</v>
      </c>
      <c r="B371" s="1102" t="s">
        <v>104</v>
      </c>
      <c r="C371" s="1102"/>
      <c r="D371" s="34">
        <f>SUM(D368:D370)</f>
        <v>420.54</v>
      </c>
      <c r="E371" s="32"/>
      <c r="F371" s="32"/>
      <c r="G371" s="32"/>
      <c r="H371" s="27"/>
      <c r="I371" s="27"/>
    </row>
    <row r="372" spans="1:9" ht="15">
      <c r="A372" s="30"/>
      <c r="B372" s="26"/>
      <c r="C372" s="31" t="s">
        <v>33</v>
      </c>
      <c r="D372" s="28">
        <f>ROUND(D373*90%,2)</f>
        <v>2324.16</v>
      </c>
      <c r="E372" s="32" t="s">
        <v>105</v>
      </c>
      <c r="F372" s="32"/>
      <c r="G372" s="32">
        <f>ROUND(D368*D372,0)</f>
        <v>977402</v>
      </c>
      <c r="H372" s="27"/>
      <c r="I372" s="27"/>
    </row>
    <row r="373" spans="1:9" ht="15">
      <c r="A373" s="30"/>
      <c r="B373" s="26"/>
      <c r="C373" s="27"/>
      <c r="D373" s="34">
        <v>2582.4</v>
      </c>
      <c r="E373" s="32" t="s">
        <v>106</v>
      </c>
      <c r="F373" s="32"/>
      <c r="G373" s="611">
        <f>SUM(G344:G372)</f>
        <v>2153679</v>
      </c>
      <c r="H373" s="27"/>
      <c r="I373" s="27"/>
    </row>
    <row r="374" spans="1:9" ht="15" customHeight="1">
      <c r="A374" s="30"/>
      <c r="B374" s="35" t="s">
        <v>108</v>
      </c>
      <c r="C374" s="27"/>
      <c r="D374" s="32"/>
      <c r="E374" s="32"/>
      <c r="F374" s="32"/>
      <c r="G374" s="612">
        <v>-2305302</v>
      </c>
      <c r="H374" s="27"/>
      <c r="I374" s="27"/>
    </row>
    <row r="375" spans="1:9">
      <c r="A375" s="387"/>
      <c r="B375" s="113" t="s">
        <v>167</v>
      </c>
      <c r="C375" s="387"/>
      <c r="D375" s="387"/>
      <c r="E375" s="387"/>
      <c r="F375" s="387"/>
      <c r="G375" s="613">
        <f>SUM(G373:G374)</f>
        <v>-151623</v>
      </c>
      <c r="H375" s="387"/>
      <c r="I375" s="61"/>
    </row>
    <row r="376" spans="1:9">
      <c r="G376" s="72"/>
    </row>
  </sheetData>
  <mergeCells count="43">
    <mergeCell ref="B369:C369"/>
    <mergeCell ref="B370:C370"/>
    <mergeCell ref="B371:C371"/>
    <mergeCell ref="B362:C362"/>
    <mergeCell ref="B363:C363"/>
    <mergeCell ref="B364:C364"/>
    <mergeCell ref="B368:C368"/>
    <mergeCell ref="B354:C354"/>
    <mergeCell ref="B361:C361"/>
    <mergeCell ref="B357:C357"/>
    <mergeCell ref="B367:D367"/>
    <mergeCell ref="B348:C348"/>
    <mergeCell ref="B349:C349"/>
    <mergeCell ref="B350:C350"/>
    <mergeCell ref="B355:C355"/>
    <mergeCell ref="B356:C356"/>
    <mergeCell ref="B347:C347"/>
    <mergeCell ref="B287:D287"/>
    <mergeCell ref="A9:A10"/>
    <mergeCell ref="B9:B10"/>
    <mergeCell ref="C9:D9"/>
    <mergeCell ref="A283:D283"/>
    <mergeCell ref="B285:D285"/>
    <mergeCell ref="B342:C342"/>
    <mergeCell ref="B343:C343"/>
    <mergeCell ref="B341:C341"/>
    <mergeCell ref="A1:I1"/>
    <mergeCell ref="A2:I2"/>
    <mergeCell ref="A4:E4"/>
    <mergeCell ref="A5:B5"/>
    <mergeCell ref="G5:I5"/>
    <mergeCell ref="A3:I3"/>
    <mergeCell ref="K310:M310"/>
    <mergeCell ref="A6:B6"/>
    <mergeCell ref="G6:I6"/>
    <mergeCell ref="A338:B338"/>
    <mergeCell ref="B340:C340"/>
    <mergeCell ref="A7:C7"/>
    <mergeCell ref="F7:I7"/>
    <mergeCell ref="A8:B8"/>
    <mergeCell ref="E285:F285"/>
    <mergeCell ref="F9:I9"/>
    <mergeCell ref="B334:F334"/>
  </mergeCells>
  <printOptions horizontalCentered="1"/>
  <pageMargins left="0.19685039370078741" right="0.19685039370078741" top="0.39370078740157483" bottom="0.19685039370078741" header="0" footer="7.874015748031496E-2"/>
  <pageSetup paperSize="9" firstPageNumber="47" orientation="portrait" useFirstPageNumber="1" r:id="rId1"/>
  <headerFooter alignWithMargins="0">
    <oddHeader>&amp;CPage &amp;P</oddHeader>
  </headerFooter>
  <rowBreaks count="14" manualBreakCount="14">
    <brk id="30" max="16383" man="1"/>
    <brk id="46" max="16383" man="1"/>
    <brk id="62" max="16383" man="1"/>
    <brk id="99" max="16383" man="1"/>
    <brk id="133" max="16383" man="1"/>
    <brk id="153" max="16383" man="1"/>
    <brk id="175" max="16383" man="1"/>
    <brk id="189" max="16383" man="1"/>
    <brk id="214" max="16383" man="1"/>
    <brk id="247" max="16383" man="1"/>
    <brk id="272" max="16383" man="1"/>
    <brk id="289" max="8" man="1"/>
    <brk id="316" max="8" man="1"/>
    <brk id="33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12</vt:i4>
      </vt:variant>
    </vt:vector>
  </HeadingPairs>
  <TitlesOfParts>
    <vt:vector size="30" baseType="lpstr">
      <vt:lpstr>SCRUTINY NOTE</vt:lpstr>
      <vt:lpstr>bill form1-2</vt:lpstr>
      <vt:lpstr>bill form 3-4</vt:lpstr>
      <vt:lpstr>Mest cover sheet </vt:lpstr>
      <vt:lpstr>Review Notes</vt:lpstr>
      <vt:lpstr>Measurment</vt:lpstr>
      <vt:lpstr>Cozymeasurement</vt:lpstr>
      <vt:lpstr>Abstract of Qty </vt:lpstr>
      <vt:lpstr>Abstract</vt:lpstr>
      <vt:lpstr>recovery (2)</vt:lpstr>
      <vt:lpstr>TESTCHECK</vt:lpstr>
      <vt:lpstr>cement (2)</vt:lpstr>
      <vt:lpstr>steel </vt:lpstr>
      <vt:lpstr>Mand (2)</vt:lpstr>
      <vt:lpstr>SIS-I (2)</vt:lpstr>
      <vt:lpstr>part rate</vt:lpstr>
      <vt:lpstr>securedadv</vt:lpstr>
      <vt:lpstr>Sheet1</vt:lpstr>
      <vt:lpstr>Abstract!Print_Area</vt:lpstr>
      <vt:lpstr>'Abstract of Qty '!Print_Area</vt:lpstr>
      <vt:lpstr>'bill form1-2'!Print_Area</vt:lpstr>
      <vt:lpstr>'cement (2)'!Print_Area</vt:lpstr>
      <vt:lpstr>Measurment!Print_Area</vt:lpstr>
      <vt:lpstr>'Mest cover sheet '!Print_Area</vt:lpstr>
      <vt:lpstr>'SCRUTINY NOTE'!Print_Area</vt:lpstr>
      <vt:lpstr>securedadv!Print_Area</vt:lpstr>
      <vt:lpstr>Abstract!Print_Titles</vt:lpstr>
      <vt:lpstr>'Abstract of Qty '!Print_Titles</vt:lpstr>
      <vt:lpstr>'part rate'!Print_Titles</vt:lpstr>
      <vt:lpstr>'SIS-I (2)'!Print_Titles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2014-07-12T16:07:36Z</dcterms:modified>
</cp:coreProperties>
</file>